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choharie Budget IT Project\Module 2\Working Copy\A Fund\Revenue\"/>
    </mc:Choice>
  </mc:AlternateContent>
  <xr:revisionPtr revIDLastSave="0" documentId="13_ncr:1_{79AC489E-D5F6-43E7-A13E-4A92DF3598E8}" xr6:coauthVersionLast="47" xr6:coauthVersionMax="47" xr10:uidLastSave="{00000000-0000-0000-0000-000000000000}"/>
  <bookViews>
    <workbookView xWindow="-120" yWindow="-120" windowWidth="57840" windowHeight="23640" firstSheet="1" activeTab="1" xr2:uid="{7B8CFB8F-9E8C-4FEB-8AD1-3C821645F0DC}"/>
  </bookViews>
  <sheets>
    <sheet name="Input" sheetId="3" state="hidden" r:id="rId1"/>
    <sheet name="Adopted vs YTD acct sort" sheetId="8" r:id="rId2"/>
    <sheet name="Adopted vs YTD acct" sheetId="4" r:id="rId3"/>
    <sheet name="Revised vs YTD acct sort" sheetId="11" r:id="rId4"/>
    <sheet name="Revised vs YTD acct" sheetId="5" r:id="rId5"/>
    <sheet name="Dept Head vs YTD acct sort" sheetId="12" r:id="rId6"/>
    <sheet name="Dept Head vs YTD acct" sheetId="6" r:id="rId7"/>
    <sheet name="Data" sheetId="2" state="hidden" r:id="rId8"/>
  </sheets>
  <definedNames>
    <definedName name="_xlnm.Print_Area" localSheetId="2">'Adopted vs YTD acct'!$A$1:$Q$258</definedName>
    <definedName name="_xlnm.Print_Area" localSheetId="1">'Adopted vs YTD acct sort'!$A$1:$R$257</definedName>
    <definedName name="_xlnm.Print_Area" localSheetId="6">'Dept Head vs YTD acct'!$A$1:$Q$257</definedName>
    <definedName name="_xlnm.Print_Area" localSheetId="5">'Dept Head vs YTD acct sort'!$A$1:$R$258</definedName>
    <definedName name="_xlnm.Print_Area" localSheetId="4">'Revised vs YTD acct'!$A$1:$Q$257</definedName>
    <definedName name="_xlnm.Print_Area" localSheetId="3">'Revised vs YTD acct sort'!$A$1:$R$257</definedName>
    <definedName name="_xlnm.Print_Titles" localSheetId="2">'Adopted vs YTD acct'!$1:$4</definedName>
    <definedName name="_xlnm.Print_Titles" localSheetId="1">'Adopted vs YTD acct sort'!$1:$4</definedName>
    <definedName name="_xlnm.Print_Titles" localSheetId="6">'Dept Head vs YTD acct'!$1:$4</definedName>
    <definedName name="_xlnm.Print_Titles" localSheetId="4">'Revised vs YTD acct'!$1:$4</definedName>
    <definedName name="_xlnm.Print_Titles" localSheetId="3">'Revised vs YTD acct sort'!$1:$4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  <c r="A2" i="12"/>
  <c r="B2" i="5"/>
  <c r="A2" i="11"/>
  <c r="B2" i="4"/>
  <c r="A2" i="8"/>
  <c r="O257" i="12"/>
  <c r="N257" i="12"/>
  <c r="M257" i="12"/>
  <c r="L257" i="12"/>
  <c r="K257" i="12"/>
  <c r="J257" i="12"/>
  <c r="I257" i="12"/>
  <c r="P257" i="12" s="1"/>
  <c r="H257" i="12"/>
  <c r="G257" i="12"/>
  <c r="F257" i="12"/>
  <c r="E257" i="12"/>
  <c r="D257" i="12"/>
  <c r="C257" i="12"/>
  <c r="B257" i="12"/>
  <c r="A257" i="12"/>
  <c r="O256" i="12"/>
  <c r="N256" i="12"/>
  <c r="M256" i="12"/>
  <c r="L256" i="12"/>
  <c r="K256" i="12"/>
  <c r="J256" i="12"/>
  <c r="I256" i="12"/>
  <c r="P256" i="12" s="1"/>
  <c r="H256" i="12"/>
  <c r="G256" i="12"/>
  <c r="F256" i="12"/>
  <c r="E256" i="12"/>
  <c r="D256" i="12"/>
  <c r="C256" i="12"/>
  <c r="B256" i="12"/>
  <c r="A256" i="12"/>
  <c r="O255" i="12"/>
  <c r="N255" i="12"/>
  <c r="M255" i="12"/>
  <c r="L255" i="12"/>
  <c r="K255" i="12"/>
  <c r="J255" i="12"/>
  <c r="I255" i="12"/>
  <c r="P255" i="12" s="1"/>
  <c r="H255" i="12"/>
  <c r="G255" i="12"/>
  <c r="F255" i="12"/>
  <c r="E255" i="12"/>
  <c r="D255" i="12"/>
  <c r="C255" i="12"/>
  <c r="B255" i="12"/>
  <c r="A255" i="12"/>
  <c r="O254" i="12"/>
  <c r="N254" i="12"/>
  <c r="M254" i="12"/>
  <c r="L254" i="12"/>
  <c r="K254" i="12"/>
  <c r="J254" i="12"/>
  <c r="I254" i="12"/>
  <c r="P254" i="12" s="1"/>
  <c r="H254" i="12"/>
  <c r="G254" i="12"/>
  <c r="F254" i="12"/>
  <c r="E254" i="12"/>
  <c r="D254" i="12"/>
  <c r="C254" i="12"/>
  <c r="B254" i="12"/>
  <c r="A254" i="12"/>
  <c r="O253" i="12"/>
  <c r="N253" i="12"/>
  <c r="M253" i="12"/>
  <c r="L253" i="12"/>
  <c r="K253" i="12"/>
  <c r="J253" i="12"/>
  <c r="I253" i="12"/>
  <c r="P253" i="12" s="1"/>
  <c r="H253" i="12"/>
  <c r="G253" i="12"/>
  <c r="F253" i="12"/>
  <c r="E253" i="12"/>
  <c r="D253" i="12"/>
  <c r="C253" i="12"/>
  <c r="B253" i="12"/>
  <c r="A253" i="12"/>
  <c r="O252" i="12"/>
  <c r="N252" i="12"/>
  <c r="M252" i="12"/>
  <c r="L252" i="12"/>
  <c r="K252" i="12"/>
  <c r="J252" i="12"/>
  <c r="I252" i="12"/>
  <c r="P252" i="12" s="1"/>
  <c r="H252" i="12"/>
  <c r="G252" i="12"/>
  <c r="F252" i="12"/>
  <c r="E252" i="12"/>
  <c r="D252" i="12"/>
  <c r="C252" i="12"/>
  <c r="B252" i="12"/>
  <c r="A252" i="12"/>
  <c r="O251" i="12"/>
  <c r="N251" i="12"/>
  <c r="M251" i="12"/>
  <c r="L251" i="12"/>
  <c r="K251" i="12"/>
  <c r="J251" i="12"/>
  <c r="I251" i="12"/>
  <c r="P251" i="12" s="1"/>
  <c r="H251" i="12"/>
  <c r="G251" i="12"/>
  <c r="F251" i="12"/>
  <c r="E251" i="12"/>
  <c r="D251" i="12"/>
  <c r="C251" i="12"/>
  <c r="B251" i="12"/>
  <c r="A251" i="12"/>
  <c r="O250" i="12"/>
  <c r="N250" i="12"/>
  <c r="M250" i="12"/>
  <c r="L250" i="12"/>
  <c r="K250" i="12"/>
  <c r="J250" i="12"/>
  <c r="I250" i="12"/>
  <c r="P250" i="12" s="1"/>
  <c r="H250" i="12"/>
  <c r="G250" i="12"/>
  <c r="F250" i="12"/>
  <c r="E250" i="12"/>
  <c r="D250" i="12"/>
  <c r="C250" i="12"/>
  <c r="B250" i="12"/>
  <c r="A250" i="12"/>
  <c r="O249" i="12"/>
  <c r="N249" i="12"/>
  <c r="M249" i="12"/>
  <c r="L249" i="12"/>
  <c r="K249" i="12"/>
  <c r="J249" i="12"/>
  <c r="I249" i="12"/>
  <c r="P249" i="12" s="1"/>
  <c r="H249" i="12"/>
  <c r="G249" i="12"/>
  <c r="F249" i="12"/>
  <c r="E249" i="12"/>
  <c r="D249" i="12"/>
  <c r="C249" i="12"/>
  <c r="B249" i="12"/>
  <c r="A249" i="12"/>
  <c r="O248" i="12"/>
  <c r="N248" i="12"/>
  <c r="M248" i="12"/>
  <c r="L248" i="12"/>
  <c r="K248" i="12"/>
  <c r="J248" i="12"/>
  <c r="I248" i="12"/>
  <c r="P248" i="12" s="1"/>
  <c r="H248" i="12"/>
  <c r="G248" i="12"/>
  <c r="F248" i="12"/>
  <c r="E248" i="12"/>
  <c r="D248" i="12"/>
  <c r="C248" i="12"/>
  <c r="B248" i="12"/>
  <c r="A248" i="12"/>
  <c r="O247" i="12"/>
  <c r="N247" i="12"/>
  <c r="M247" i="12"/>
  <c r="L247" i="12"/>
  <c r="K247" i="12"/>
  <c r="J247" i="12"/>
  <c r="I247" i="12"/>
  <c r="P247" i="12" s="1"/>
  <c r="H247" i="12"/>
  <c r="G247" i="12"/>
  <c r="F247" i="12"/>
  <c r="E247" i="12"/>
  <c r="D247" i="12"/>
  <c r="C247" i="12"/>
  <c r="B247" i="12"/>
  <c r="A247" i="12"/>
  <c r="O246" i="12"/>
  <c r="N246" i="12"/>
  <c r="M246" i="12"/>
  <c r="L246" i="12"/>
  <c r="K246" i="12"/>
  <c r="J246" i="12"/>
  <c r="I246" i="12"/>
  <c r="P246" i="12" s="1"/>
  <c r="H246" i="12"/>
  <c r="G246" i="12"/>
  <c r="F246" i="12"/>
  <c r="E246" i="12"/>
  <c r="D246" i="12"/>
  <c r="C246" i="12"/>
  <c r="B246" i="12"/>
  <c r="A246" i="12"/>
  <c r="O245" i="12"/>
  <c r="N245" i="12"/>
  <c r="M245" i="12"/>
  <c r="L245" i="12"/>
  <c r="K245" i="12"/>
  <c r="J245" i="12"/>
  <c r="I245" i="12"/>
  <c r="P245" i="12" s="1"/>
  <c r="H245" i="12"/>
  <c r="G245" i="12"/>
  <c r="F245" i="12"/>
  <c r="E245" i="12"/>
  <c r="D245" i="12"/>
  <c r="C245" i="12"/>
  <c r="B245" i="12"/>
  <c r="A245" i="12"/>
  <c r="O244" i="12"/>
  <c r="N244" i="12"/>
  <c r="M244" i="12"/>
  <c r="L244" i="12"/>
  <c r="K244" i="12"/>
  <c r="J244" i="12"/>
  <c r="I244" i="12"/>
  <c r="P244" i="12" s="1"/>
  <c r="H244" i="12"/>
  <c r="G244" i="12"/>
  <c r="F244" i="12"/>
  <c r="E244" i="12"/>
  <c r="D244" i="12"/>
  <c r="C244" i="12"/>
  <c r="B244" i="12"/>
  <c r="A244" i="12"/>
  <c r="O243" i="12"/>
  <c r="N243" i="12"/>
  <c r="M243" i="12"/>
  <c r="L243" i="12"/>
  <c r="K243" i="12"/>
  <c r="J243" i="12"/>
  <c r="I243" i="12"/>
  <c r="P243" i="12" s="1"/>
  <c r="H243" i="12"/>
  <c r="G243" i="12"/>
  <c r="F243" i="12"/>
  <c r="E243" i="12"/>
  <c r="D243" i="12"/>
  <c r="C243" i="12"/>
  <c r="B243" i="12"/>
  <c r="A243" i="12"/>
  <c r="O242" i="12"/>
  <c r="N242" i="12"/>
  <c r="M242" i="12"/>
  <c r="L242" i="12"/>
  <c r="K242" i="12"/>
  <c r="J242" i="12"/>
  <c r="I242" i="12"/>
  <c r="P242" i="12" s="1"/>
  <c r="H242" i="12"/>
  <c r="G242" i="12"/>
  <c r="F242" i="12"/>
  <c r="E242" i="12"/>
  <c r="D242" i="12"/>
  <c r="C242" i="12"/>
  <c r="B242" i="12"/>
  <c r="A242" i="12"/>
  <c r="O241" i="12"/>
  <c r="N241" i="12"/>
  <c r="M241" i="12"/>
  <c r="L241" i="12"/>
  <c r="K241" i="12"/>
  <c r="J241" i="12"/>
  <c r="I241" i="12"/>
  <c r="P241" i="12" s="1"/>
  <c r="H241" i="12"/>
  <c r="G241" i="12"/>
  <c r="F241" i="12"/>
  <c r="E241" i="12"/>
  <c r="D241" i="12"/>
  <c r="C241" i="12"/>
  <c r="B241" i="12"/>
  <c r="A241" i="12"/>
  <c r="O240" i="12"/>
  <c r="N240" i="12"/>
  <c r="M240" i="12"/>
  <c r="L240" i="12"/>
  <c r="K240" i="12"/>
  <c r="J240" i="12"/>
  <c r="I240" i="12"/>
  <c r="P240" i="12" s="1"/>
  <c r="H240" i="12"/>
  <c r="G240" i="12"/>
  <c r="F240" i="12"/>
  <c r="E240" i="12"/>
  <c r="D240" i="12"/>
  <c r="C240" i="12"/>
  <c r="B240" i="12"/>
  <c r="A240" i="12"/>
  <c r="O239" i="12"/>
  <c r="N239" i="12"/>
  <c r="M239" i="12"/>
  <c r="L239" i="12"/>
  <c r="K239" i="12"/>
  <c r="J239" i="12"/>
  <c r="I239" i="12"/>
  <c r="P239" i="12" s="1"/>
  <c r="H239" i="12"/>
  <c r="G239" i="12"/>
  <c r="F239" i="12"/>
  <c r="E239" i="12"/>
  <c r="D239" i="12"/>
  <c r="C239" i="12"/>
  <c r="B239" i="12"/>
  <c r="A239" i="12"/>
  <c r="O238" i="12"/>
  <c r="N238" i="12"/>
  <c r="M238" i="12"/>
  <c r="L238" i="12"/>
  <c r="K238" i="12"/>
  <c r="J238" i="12"/>
  <c r="I238" i="12"/>
  <c r="P238" i="12" s="1"/>
  <c r="H238" i="12"/>
  <c r="G238" i="12"/>
  <c r="F238" i="12"/>
  <c r="E238" i="12"/>
  <c r="D238" i="12"/>
  <c r="C238" i="12"/>
  <c r="B238" i="12"/>
  <c r="A238" i="12"/>
  <c r="O237" i="12"/>
  <c r="N237" i="12"/>
  <c r="M237" i="12"/>
  <c r="L237" i="12"/>
  <c r="K237" i="12"/>
  <c r="J237" i="12"/>
  <c r="I237" i="12"/>
  <c r="P237" i="12" s="1"/>
  <c r="H237" i="12"/>
  <c r="G237" i="12"/>
  <c r="F237" i="12"/>
  <c r="E237" i="12"/>
  <c r="D237" i="12"/>
  <c r="C237" i="12"/>
  <c r="B237" i="12"/>
  <c r="A237" i="12"/>
  <c r="O236" i="12"/>
  <c r="N236" i="12"/>
  <c r="M236" i="12"/>
  <c r="L236" i="12"/>
  <c r="K236" i="12"/>
  <c r="J236" i="12"/>
  <c r="I236" i="12"/>
  <c r="P236" i="12" s="1"/>
  <c r="H236" i="12"/>
  <c r="G236" i="12"/>
  <c r="F236" i="12"/>
  <c r="E236" i="12"/>
  <c r="D236" i="12"/>
  <c r="C236" i="12"/>
  <c r="B236" i="12"/>
  <c r="A236" i="12"/>
  <c r="O235" i="12"/>
  <c r="N235" i="12"/>
  <c r="M235" i="12"/>
  <c r="L235" i="12"/>
  <c r="K235" i="12"/>
  <c r="J235" i="12"/>
  <c r="I235" i="12"/>
  <c r="P235" i="12" s="1"/>
  <c r="H235" i="12"/>
  <c r="G235" i="12"/>
  <c r="F235" i="12"/>
  <c r="E235" i="12"/>
  <c r="D235" i="12"/>
  <c r="C235" i="12"/>
  <c r="B235" i="12"/>
  <c r="A235" i="12"/>
  <c r="O234" i="12"/>
  <c r="N234" i="12"/>
  <c r="M234" i="12"/>
  <c r="L234" i="12"/>
  <c r="K234" i="12"/>
  <c r="J234" i="12"/>
  <c r="I234" i="12"/>
  <c r="P234" i="12" s="1"/>
  <c r="H234" i="12"/>
  <c r="G234" i="12"/>
  <c r="F234" i="12"/>
  <c r="E234" i="12"/>
  <c r="D234" i="12"/>
  <c r="C234" i="12"/>
  <c r="B234" i="12"/>
  <c r="A234" i="12"/>
  <c r="O233" i="12"/>
  <c r="N233" i="12"/>
  <c r="M233" i="12"/>
  <c r="L233" i="12"/>
  <c r="K233" i="12"/>
  <c r="J233" i="12"/>
  <c r="I233" i="12"/>
  <c r="P233" i="12" s="1"/>
  <c r="H233" i="12"/>
  <c r="G233" i="12"/>
  <c r="F233" i="12"/>
  <c r="E233" i="12"/>
  <c r="D233" i="12"/>
  <c r="C233" i="12"/>
  <c r="B233" i="12"/>
  <c r="A233" i="12"/>
  <c r="O232" i="12"/>
  <c r="N232" i="12"/>
  <c r="M232" i="12"/>
  <c r="L232" i="12"/>
  <c r="K232" i="12"/>
  <c r="J232" i="12"/>
  <c r="I232" i="12"/>
  <c r="P232" i="12" s="1"/>
  <c r="H232" i="12"/>
  <c r="G232" i="12"/>
  <c r="F232" i="12"/>
  <c r="E232" i="12"/>
  <c r="D232" i="12"/>
  <c r="C232" i="12"/>
  <c r="B232" i="12"/>
  <c r="A232" i="12"/>
  <c r="O231" i="12"/>
  <c r="N231" i="12"/>
  <c r="M231" i="12"/>
  <c r="L231" i="12"/>
  <c r="K231" i="12"/>
  <c r="J231" i="12"/>
  <c r="I231" i="12"/>
  <c r="P231" i="12" s="1"/>
  <c r="H231" i="12"/>
  <c r="G231" i="12"/>
  <c r="F231" i="12"/>
  <c r="E231" i="12"/>
  <c r="D231" i="12"/>
  <c r="C231" i="12"/>
  <c r="B231" i="12"/>
  <c r="A231" i="12"/>
  <c r="O230" i="12"/>
  <c r="N230" i="12"/>
  <c r="M230" i="12"/>
  <c r="L230" i="12"/>
  <c r="K230" i="12"/>
  <c r="J230" i="12"/>
  <c r="I230" i="12"/>
  <c r="P230" i="12" s="1"/>
  <c r="H230" i="12"/>
  <c r="G230" i="12"/>
  <c r="F230" i="12"/>
  <c r="E230" i="12"/>
  <c r="D230" i="12"/>
  <c r="C230" i="12"/>
  <c r="B230" i="12"/>
  <c r="A230" i="12"/>
  <c r="O229" i="12"/>
  <c r="N229" i="12"/>
  <c r="M229" i="12"/>
  <c r="L229" i="12"/>
  <c r="K229" i="12"/>
  <c r="J229" i="12"/>
  <c r="I229" i="12"/>
  <c r="P229" i="12" s="1"/>
  <c r="H229" i="12"/>
  <c r="G229" i="12"/>
  <c r="F229" i="12"/>
  <c r="E229" i="12"/>
  <c r="D229" i="12"/>
  <c r="C229" i="12"/>
  <c r="B229" i="12"/>
  <c r="A229" i="12"/>
  <c r="O228" i="12"/>
  <c r="N228" i="12"/>
  <c r="M228" i="12"/>
  <c r="L228" i="12"/>
  <c r="K228" i="12"/>
  <c r="J228" i="12"/>
  <c r="I228" i="12"/>
  <c r="P228" i="12" s="1"/>
  <c r="H228" i="12"/>
  <c r="G228" i="12"/>
  <c r="F228" i="12"/>
  <c r="E228" i="12"/>
  <c r="D228" i="12"/>
  <c r="C228" i="12"/>
  <c r="B228" i="12"/>
  <c r="A228" i="12"/>
  <c r="O227" i="12"/>
  <c r="N227" i="12"/>
  <c r="M227" i="12"/>
  <c r="L227" i="12"/>
  <c r="K227" i="12"/>
  <c r="J227" i="12"/>
  <c r="I227" i="12"/>
  <c r="P227" i="12" s="1"/>
  <c r="H227" i="12"/>
  <c r="G227" i="12"/>
  <c r="F227" i="12"/>
  <c r="E227" i="12"/>
  <c r="D227" i="12"/>
  <c r="C227" i="12"/>
  <c r="B227" i="12"/>
  <c r="A227" i="12"/>
  <c r="O226" i="12"/>
  <c r="N226" i="12"/>
  <c r="M226" i="12"/>
  <c r="L226" i="12"/>
  <c r="K226" i="12"/>
  <c r="J226" i="12"/>
  <c r="I226" i="12"/>
  <c r="P226" i="12" s="1"/>
  <c r="H226" i="12"/>
  <c r="G226" i="12"/>
  <c r="F226" i="12"/>
  <c r="E226" i="12"/>
  <c r="D226" i="12"/>
  <c r="C226" i="12"/>
  <c r="B226" i="12"/>
  <c r="A226" i="12"/>
  <c r="O225" i="12"/>
  <c r="N225" i="12"/>
  <c r="M225" i="12"/>
  <c r="L225" i="12"/>
  <c r="K225" i="12"/>
  <c r="J225" i="12"/>
  <c r="I225" i="12"/>
  <c r="P225" i="12" s="1"/>
  <c r="H225" i="12"/>
  <c r="G225" i="12"/>
  <c r="F225" i="12"/>
  <c r="E225" i="12"/>
  <c r="D225" i="12"/>
  <c r="C225" i="12"/>
  <c r="B225" i="12"/>
  <c r="A225" i="12"/>
  <c r="O224" i="12"/>
  <c r="N224" i="12"/>
  <c r="M224" i="12"/>
  <c r="L224" i="12"/>
  <c r="K224" i="12"/>
  <c r="J224" i="12"/>
  <c r="I224" i="12"/>
  <c r="P224" i="12" s="1"/>
  <c r="H224" i="12"/>
  <c r="G224" i="12"/>
  <c r="F224" i="12"/>
  <c r="E224" i="12"/>
  <c r="D224" i="12"/>
  <c r="C224" i="12"/>
  <c r="B224" i="12"/>
  <c r="A224" i="12"/>
  <c r="O223" i="12"/>
  <c r="N223" i="12"/>
  <c r="M223" i="12"/>
  <c r="L223" i="12"/>
  <c r="K223" i="12"/>
  <c r="J223" i="12"/>
  <c r="I223" i="12"/>
  <c r="P223" i="12" s="1"/>
  <c r="H223" i="12"/>
  <c r="G223" i="12"/>
  <c r="F223" i="12"/>
  <c r="E223" i="12"/>
  <c r="D223" i="12"/>
  <c r="C223" i="12"/>
  <c r="B223" i="12"/>
  <c r="A223" i="12"/>
  <c r="O222" i="12"/>
  <c r="N222" i="12"/>
  <c r="M222" i="12"/>
  <c r="L222" i="12"/>
  <c r="K222" i="12"/>
  <c r="J222" i="12"/>
  <c r="I222" i="12"/>
  <c r="P222" i="12" s="1"/>
  <c r="H222" i="12"/>
  <c r="G222" i="12"/>
  <c r="F222" i="12"/>
  <c r="E222" i="12"/>
  <c r="D222" i="12"/>
  <c r="C222" i="12"/>
  <c r="B222" i="12"/>
  <c r="A222" i="12"/>
  <c r="O221" i="12"/>
  <c r="N221" i="12"/>
  <c r="M221" i="12"/>
  <c r="L221" i="12"/>
  <c r="K221" i="12"/>
  <c r="J221" i="12"/>
  <c r="I221" i="12"/>
  <c r="P221" i="12" s="1"/>
  <c r="H221" i="12"/>
  <c r="G221" i="12"/>
  <c r="F221" i="12"/>
  <c r="E221" i="12"/>
  <c r="D221" i="12"/>
  <c r="C221" i="12"/>
  <c r="B221" i="12"/>
  <c r="A221" i="12"/>
  <c r="O220" i="12"/>
  <c r="N220" i="12"/>
  <c r="M220" i="12"/>
  <c r="L220" i="12"/>
  <c r="K220" i="12"/>
  <c r="J220" i="12"/>
  <c r="I220" i="12"/>
  <c r="P220" i="12" s="1"/>
  <c r="H220" i="12"/>
  <c r="G220" i="12"/>
  <c r="F220" i="12"/>
  <c r="E220" i="12"/>
  <c r="D220" i="12"/>
  <c r="C220" i="12"/>
  <c r="B220" i="12"/>
  <c r="A220" i="12"/>
  <c r="O219" i="12"/>
  <c r="N219" i="12"/>
  <c r="M219" i="12"/>
  <c r="L219" i="12"/>
  <c r="K219" i="12"/>
  <c r="J219" i="12"/>
  <c r="I219" i="12"/>
  <c r="P219" i="12" s="1"/>
  <c r="H219" i="12"/>
  <c r="G219" i="12"/>
  <c r="F219" i="12"/>
  <c r="E219" i="12"/>
  <c r="D219" i="12"/>
  <c r="C219" i="12"/>
  <c r="B219" i="12"/>
  <c r="A219" i="12"/>
  <c r="O218" i="12"/>
  <c r="N218" i="12"/>
  <c r="M218" i="12"/>
  <c r="L218" i="12"/>
  <c r="K218" i="12"/>
  <c r="J218" i="12"/>
  <c r="I218" i="12"/>
  <c r="P218" i="12" s="1"/>
  <c r="H218" i="12"/>
  <c r="G218" i="12"/>
  <c r="F218" i="12"/>
  <c r="E218" i="12"/>
  <c r="D218" i="12"/>
  <c r="C218" i="12"/>
  <c r="B218" i="12"/>
  <c r="A218" i="12"/>
  <c r="O217" i="12"/>
  <c r="N217" i="12"/>
  <c r="M217" i="12"/>
  <c r="L217" i="12"/>
  <c r="K217" i="12"/>
  <c r="J217" i="12"/>
  <c r="I217" i="12"/>
  <c r="P217" i="12" s="1"/>
  <c r="H217" i="12"/>
  <c r="G217" i="12"/>
  <c r="F217" i="12"/>
  <c r="E217" i="12"/>
  <c r="D217" i="12"/>
  <c r="C217" i="12"/>
  <c r="B217" i="12"/>
  <c r="A217" i="12"/>
  <c r="O216" i="12"/>
  <c r="N216" i="12"/>
  <c r="M216" i="12"/>
  <c r="L216" i="12"/>
  <c r="K216" i="12"/>
  <c r="J216" i="12"/>
  <c r="I216" i="12"/>
  <c r="P216" i="12" s="1"/>
  <c r="H216" i="12"/>
  <c r="G216" i="12"/>
  <c r="F216" i="12"/>
  <c r="E216" i="12"/>
  <c r="D216" i="12"/>
  <c r="C216" i="12"/>
  <c r="B216" i="12"/>
  <c r="A216" i="12"/>
  <c r="O215" i="12"/>
  <c r="N215" i="12"/>
  <c r="M215" i="12"/>
  <c r="L215" i="12"/>
  <c r="K215" i="12"/>
  <c r="J215" i="12"/>
  <c r="I215" i="12"/>
  <c r="P215" i="12" s="1"/>
  <c r="H215" i="12"/>
  <c r="G215" i="12"/>
  <c r="F215" i="12"/>
  <c r="E215" i="12"/>
  <c r="D215" i="12"/>
  <c r="C215" i="12"/>
  <c r="B215" i="12"/>
  <c r="A215" i="12"/>
  <c r="O214" i="12"/>
  <c r="N214" i="12"/>
  <c r="M214" i="12"/>
  <c r="L214" i="12"/>
  <c r="K214" i="12"/>
  <c r="J214" i="12"/>
  <c r="I214" i="12"/>
  <c r="P214" i="12" s="1"/>
  <c r="H214" i="12"/>
  <c r="G214" i="12"/>
  <c r="F214" i="12"/>
  <c r="E214" i="12"/>
  <c r="D214" i="12"/>
  <c r="C214" i="12"/>
  <c r="B214" i="12"/>
  <c r="A214" i="12"/>
  <c r="O213" i="12"/>
  <c r="N213" i="12"/>
  <c r="M213" i="12"/>
  <c r="L213" i="12"/>
  <c r="K213" i="12"/>
  <c r="J213" i="12"/>
  <c r="I213" i="12"/>
  <c r="P213" i="12" s="1"/>
  <c r="H213" i="12"/>
  <c r="G213" i="12"/>
  <c r="F213" i="12"/>
  <c r="E213" i="12"/>
  <c r="D213" i="12"/>
  <c r="C213" i="12"/>
  <c r="B213" i="12"/>
  <c r="A213" i="12"/>
  <c r="O212" i="12"/>
  <c r="N212" i="12"/>
  <c r="M212" i="12"/>
  <c r="L212" i="12"/>
  <c r="K212" i="12"/>
  <c r="J212" i="12"/>
  <c r="I212" i="12"/>
  <c r="P212" i="12" s="1"/>
  <c r="H212" i="12"/>
  <c r="G212" i="12"/>
  <c r="F212" i="12"/>
  <c r="E212" i="12"/>
  <c r="D212" i="12"/>
  <c r="C212" i="12"/>
  <c r="B212" i="12"/>
  <c r="A212" i="12"/>
  <c r="O211" i="12"/>
  <c r="N211" i="12"/>
  <c r="M211" i="12"/>
  <c r="L211" i="12"/>
  <c r="K211" i="12"/>
  <c r="J211" i="12"/>
  <c r="I211" i="12"/>
  <c r="P211" i="12" s="1"/>
  <c r="H211" i="12"/>
  <c r="G211" i="12"/>
  <c r="F211" i="12"/>
  <c r="E211" i="12"/>
  <c r="D211" i="12"/>
  <c r="C211" i="12"/>
  <c r="B211" i="12"/>
  <c r="A211" i="12"/>
  <c r="O210" i="12"/>
  <c r="N210" i="12"/>
  <c r="M210" i="12"/>
  <c r="L210" i="12"/>
  <c r="K210" i="12"/>
  <c r="J210" i="12"/>
  <c r="I210" i="12"/>
  <c r="P210" i="12" s="1"/>
  <c r="H210" i="12"/>
  <c r="G210" i="12"/>
  <c r="F210" i="12"/>
  <c r="E210" i="12"/>
  <c r="D210" i="12"/>
  <c r="C210" i="12"/>
  <c r="B210" i="12"/>
  <c r="A210" i="12"/>
  <c r="O209" i="12"/>
  <c r="N209" i="12"/>
  <c r="M209" i="12"/>
  <c r="L209" i="12"/>
  <c r="K209" i="12"/>
  <c r="J209" i="12"/>
  <c r="I209" i="12"/>
  <c r="P209" i="12" s="1"/>
  <c r="H209" i="12"/>
  <c r="G209" i="12"/>
  <c r="F209" i="12"/>
  <c r="E209" i="12"/>
  <c r="D209" i="12"/>
  <c r="C209" i="12"/>
  <c r="B209" i="12"/>
  <c r="A209" i="12"/>
  <c r="O208" i="12"/>
  <c r="N208" i="12"/>
  <c r="M208" i="12"/>
  <c r="L208" i="12"/>
  <c r="K208" i="12"/>
  <c r="J208" i="12"/>
  <c r="I208" i="12"/>
  <c r="P208" i="12" s="1"/>
  <c r="H208" i="12"/>
  <c r="G208" i="12"/>
  <c r="F208" i="12"/>
  <c r="E208" i="12"/>
  <c r="D208" i="12"/>
  <c r="C208" i="12"/>
  <c r="B208" i="12"/>
  <c r="A208" i="12"/>
  <c r="O207" i="12"/>
  <c r="N207" i="12"/>
  <c r="M207" i="12"/>
  <c r="L207" i="12"/>
  <c r="K207" i="12"/>
  <c r="J207" i="12"/>
  <c r="I207" i="12"/>
  <c r="P207" i="12" s="1"/>
  <c r="H207" i="12"/>
  <c r="G207" i="12"/>
  <c r="F207" i="12"/>
  <c r="E207" i="12"/>
  <c r="D207" i="12"/>
  <c r="C207" i="12"/>
  <c r="B207" i="12"/>
  <c r="A207" i="12"/>
  <c r="O206" i="12"/>
  <c r="N206" i="12"/>
  <c r="M206" i="12"/>
  <c r="L206" i="12"/>
  <c r="K206" i="12"/>
  <c r="J206" i="12"/>
  <c r="I206" i="12"/>
  <c r="P206" i="12" s="1"/>
  <c r="H206" i="12"/>
  <c r="G206" i="12"/>
  <c r="F206" i="12"/>
  <c r="E206" i="12"/>
  <c r="D206" i="12"/>
  <c r="C206" i="12"/>
  <c r="B206" i="12"/>
  <c r="A206" i="12"/>
  <c r="O205" i="12"/>
  <c r="N205" i="12"/>
  <c r="M205" i="12"/>
  <c r="L205" i="12"/>
  <c r="K205" i="12"/>
  <c r="J205" i="12"/>
  <c r="I205" i="12"/>
  <c r="P205" i="12" s="1"/>
  <c r="H205" i="12"/>
  <c r="G205" i="12"/>
  <c r="F205" i="12"/>
  <c r="E205" i="12"/>
  <c r="D205" i="12"/>
  <c r="C205" i="12"/>
  <c r="B205" i="12"/>
  <c r="A205" i="12"/>
  <c r="O204" i="12"/>
  <c r="N204" i="12"/>
  <c r="M204" i="12"/>
  <c r="L204" i="12"/>
  <c r="K204" i="12"/>
  <c r="J204" i="12"/>
  <c r="I204" i="12"/>
  <c r="P204" i="12" s="1"/>
  <c r="H204" i="12"/>
  <c r="G204" i="12"/>
  <c r="F204" i="12"/>
  <c r="E204" i="12"/>
  <c r="D204" i="12"/>
  <c r="C204" i="12"/>
  <c r="B204" i="12"/>
  <c r="A204" i="12"/>
  <c r="O203" i="12"/>
  <c r="N203" i="12"/>
  <c r="M203" i="12"/>
  <c r="L203" i="12"/>
  <c r="K203" i="12"/>
  <c r="J203" i="12"/>
  <c r="I203" i="12"/>
  <c r="H203" i="12"/>
  <c r="G203" i="12"/>
  <c r="F203" i="12"/>
  <c r="E203" i="12"/>
  <c r="D203" i="12"/>
  <c r="C203" i="12"/>
  <c r="B203" i="12"/>
  <c r="A203" i="12"/>
  <c r="O202" i="12"/>
  <c r="N202" i="12"/>
  <c r="M202" i="12"/>
  <c r="L202" i="12"/>
  <c r="K202" i="12"/>
  <c r="J202" i="12"/>
  <c r="I202" i="12"/>
  <c r="P202" i="12" s="1"/>
  <c r="H202" i="12"/>
  <c r="G202" i="12"/>
  <c r="F202" i="12"/>
  <c r="E202" i="12"/>
  <c r="D202" i="12"/>
  <c r="C202" i="12"/>
  <c r="B202" i="12"/>
  <c r="A202" i="12"/>
  <c r="O201" i="12"/>
  <c r="N201" i="12"/>
  <c r="M201" i="12"/>
  <c r="L201" i="12"/>
  <c r="K201" i="12"/>
  <c r="J201" i="12"/>
  <c r="I201" i="12"/>
  <c r="H201" i="12"/>
  <c r="G201" i="12"/>
  <c r="F201" i="12"/>
  <c r="E201" i="12"/>
  <c r="D201" i="12"/>
  <c r="C201" i="12"/>
  <c r="B201" i="12"/>
  <c r="A201" i="12"/>
  <c r="O200" i="12"/>
  <c r="N200" i="12"/>
  <c r="M200" i="12"/>
  <c r="L200" i="12"/>
  <c r="K200" i="12"/>
  <c r="J200" i="12"/>
  <c r="I200" i="12"/>
  <c r="H200" i="12"/>
  <c r="G200" i="12"/>
  <c r="F200" i="12"/>
  <c r="E200" i="12"/>
  <c r="D200" i="12"/>
  <c r="C200" i="12"/>
  <c r="B200" i="12"/>
  <c r="A200" i="12"/>
  <c r="O199" i="12"/>
  <c r="N199" i="12"/>
  <c r="M199" i="12"/>
  <c r="L199" i="12"/>
  <c r="K199" i="12"/>
  <c r="J199" i="12"/>
  <c r="I199" i="12"/>
  <c r="H199" i="12"/>
  <c r="G199" i="12"/>
  <c r="F199" i="12"/>
  <c r="E199" i="12"/>
  <c r="D199" i="12"/>
  <c r="C199" i="12"/>
  <c r="B199" i="12"/>
  <c r="A199" i="12"/>
  <c r="O198" i="12"/>
  <c r="N198" i="12"/>
  <c r="M198" i="12"/>
  <c r="L198" i="12"/>
  <c r="K198" i="12"/>
  <c r="J198" i="12"/>
  <c r="I198" i="12"/>
  <c r="H198" i="12"/>
  <c r="G198" i="12"/>
  <c r="F198" i="12"/>
  <c r="E198" i="12"/>
  <c r="D198" i="12"/>
  <c r="C198" i="12"/>
  <c r="B198" i="12"/>
  <c r="A198" i="12"/>
  <c r="O197" i="12"/>
  <c r="N197" i="12"/>
  <c r="M197" i="12"/>
  <c r="L197" i="12"/>
  <c r="K197" i="12"/>
  <c r="J197" i="12"/>
  <c r="I197" i="12"/>
  <c r="H197" i="12"/>
  <c r="G197" i="12"/>
  <c r="F197" i="12"/>
  <c r="E197" i="12"/>
  <c r="D197" i="12"/>
  <c r="C197" i="12"/>
  <c r="B197" i="12"/>
  <c r="A197" i="12"/>
  <c r="O196" i="12"/>
  <c r="N196" i="12"/>
  <c r="M196" i="12"/>
  <c r="L196" i="12"/>
  <c r="K196" i="12"/>
  <c r="J196" i="12"/>
  <c r="I196" i="12"/>
  <c r="H196" i="12"/>
  <c r="G196" i="12"/>
  <c r="F196" i="12"/>
  <c r="E196" i="12"/>
  <c r="D196" i="12"/>
  <c r="C196" i="12"/>
  <c r="B196" i="12"/>
  <c r="A196" i="12"/>
  <c r="O195" i="12"/>
  <c r="N195" i="12"/>
  <c r="M195" i="12"/>
  <c r="L195" i="12"/>
  <c r="K195" i="12"/>
  <c r="J195" i="12"/>
  <c r="I195" i="12"/>
  <c r="H195" i="12"/>
  <c r="G195" i="12"/>
  <c r="F195" i="12"/>
  <c r="E195" i="12"/>
  <c r="D195" i="12"/>
  <c r="C195" i="12"/>
  <c r="B195" i="12"/>
  <c r="A195" i="12"/>
  <c r="O194" i="12"/>
  <c r="N194" i="12"/>
  <c r="M194" i="12"/>
  <c r="L194" i="12"/>
  <c r="K194" i="12"/>
  <c r="J194" i="12"/>
  <c r="I194" i="12"/>
  <c r="P194" i="12" s="1"/>
  <c r="H194" i="12"/>
  <c r="G194" i="12"/>
  <c r="F194" i="12"/>
  <c r="E194" i="12"/>
  <c r="D194" i="12"/>
  <c r="C194" i="12"/>
  <c r="B194" i="12"/>
  <c r="A194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C193" i="12"/>
  <c r="B193" i="12"/>
  <c r="A193" i="12"/>
  <c r="O192" i="12"/>
  <c r="N192" i="12"/>
  <c r="M192" i="12"/>
  <c r="L192" i="12"/>
  <c r="K192" i="12"/>
  <c r="J192" i="12"/>
  <c r="I192" i="12"/>
  <c r="H192" i="12"/>
  <c r="G192" i="12"/>
  <c r="F192" i="12"/>
  <c r="E192" i="12"/>
  <c r="D192" i="12"/>
  <c r="C192" i="12"/>
  <c r="B192" i="12"/>
  <c r="A192" i="12"/>
  <c r="O191" i="12"/>
  <c r="N191" i="12"/>
  <c r="M191" i="12"/>
  <c r="L191" i="12"/>
  <c r="K191" i="12"/>
  <c r="J191" i="12"/>
  <c r="I191" i="12"/>
  <c r="H191" i="12"/>
  <c r="G191" i="12"/>
  <c r="F191" i="12"/>
  <c r="E191" i="12"/>
  <c r="D191" i="12"/>
  <c r="C191" i="12"/>
  <c r="B191" i="12"/>
  <c r="A191" i="12"/>
  <c r="O190" i="12"/>
  <c r="N190" i="12"/>
  <c r="M190" i="12"/>
  <c r="L190" i="12"/>
  <c r="K190" i="12"/>
  <c r="J190" i="12"/>
  <c r="I190" i="12"/>
  <c r="H190" i="12"/>
  <c r="G190" i="12"/>
  <c r="F190" i="12"/>
  <c r="E190" i="12"/>
  <c r="D190" i="12"/>
  <c r="C190" i="12"/>
  <c r="B190" i="12"/>
  <c r="A190" i="12"/>
  <c r="O189" i="12"/>
  <c r="N189" i="12"/>
  <c r="M189" i="12"/>
  <c r="L189" i="12"/>
  <c r="K189" i="12"/>
  <c r="J189" i="12"/>
  <c r="I189" i="12"/>
  <c r="H189" i="12"/>
  <c r="G189" i="12"/>
  <c r="F189" i="12"/>
  <c r="E189" i="12"/>
  <c r="D189" i="12"/>
  <c r="C189" i="12"/>
  <c r="B189" i="12"/>
  <c r="A189" i="12"/>
  <c r="O188" i="12"/>
  <c r="N188" i="12"/>
  <c r="M188" i="12"/>
  <c r="L188" i="12"/>
  <c r="K188" i="12"/>
  <c r="J188" i="12"/>
  <c r="I188" i="12"/>
  <c r="H188" i="12"/>
  <c r="G188" i="12"/>
  <c r="F188" i="12"/>
  <c r="E188" i="12"/>
  <c r="D188" i="12"/>
  <c r="C188" i="12"/>
  <c r="B188" i="12"/>
  <c r="A188" i="12"/>
  <c r="O187" i="12"/>
  <c r="N187" i="12"/>
  <c r="M187" i="12"/>
  <c r="L187" i="12"/>
  <c r="K187" i="12"/>
  <c r="J187" i="12"/>
  <c r="I187" i="12"/>
  <c r="H187" i="12"/>
  <c r="G187" i="12"/>
  <c r="F187" i="12"/>
  <c r="E187" i="12"/>
  <c r="D187" i="12"/>
  <c r="C187" i="12"/>
  <c r="B187" i="12"/>
  <c r="A187" i="12"/>
  <c r="O186" i="12"/>
  <c r="N186" i="12"/>
  <c r="M186" i="12"/>
  <c r="L186" i="12"/>
  <c r="K186" i="12"/>
  <c r="J186" i="12"/>
  <c r="I186" i="12"/>
  <c r="P186" i="12" s="1"/>
  <c r="H186" i="12"/>
  <c r="G186" i="12"/>
  <c r="F186" i="12"/>
  <c r="E186" i="12"/>
  <c r="D186" i="12"/>
  <c r="C186" i="12"/>
  <c r="B186" i="12"/>
  <c r="A186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B185" i="12"/>
  <c r="A185" i="12"/>
  <c r="O184" i="12"/>
  <c r="N184" i="12"/>
  <c r="M184" i="12"/>
  <c r="L184" i="12"/>
  <c r="K184" i="12"/>
  <c r="J184" i="12"/>
  <c r="I184" i="12"/>
  <c r="H184" i="12"/>
  <c r="G184" i="12"/>
  <c r="F184" i="12"/>
  <c r="E184" i="12"/>
  <c r="D184" i="12"/>
  <c r="C184" i="12"/>
  <c r="B184" i="12"/>
  <c r="A184" i="12"/>
  <c r="O183" i="12"/>
  <c r="N183" i="12"/>
  <c r="M183" i="12"/>
  <c r="L183" i="12"/>
  <c r="K183" i="12"/>
  <c r="J183" i="12"/>
  <c r="I183" i="12"/>
  <c r="H183" i="12"/>
  <c r="G183" i="12"/>
  <c r="F183" i="12"/>
  <c r="E183" i="12"/>
  <c r="D183" i="12"/>
  <c r="C183" i="12"/>
  <c r="B183" i="12"/>
  <c r="A183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C182" i="12"/>
  <c r="B182" i="12"/>
  <c r="A182" i="12"/>
  <c r="O181" i="12"/>
  <c r="N181" i="12"/>
  <c r="M181" i="12"/>
  <c r="L181" i="12"/>
  <c r="K181" i="12"/>
  <c r="J181" i="12"/>
  <c r="I181" i="12"/>
  <c r="H181" i="12"/>
  <c r="G181" i="12"/>
  <c r="F181" i="12"/>
  <c r="E181" i="12"/>
  <c r="D181" i="12"/>
  <c r="C181" i="12"/>
  <c r="B181" i="12"/>
  <c r="A181" i="12"/>
  <c r="O180" i="12"/>
  <c r="N180" i="12"/>
  <c r="M180" i="12"/>
  <c r="L180" i="12"/>
  <c r="K180" i="12"/>
  <c r="J180" i="12"/>
  <c r="I180" i="12"/>
  <c r="H180" i="12"/>
  <c r="G180" i="12"/>
  <c r="F180" i="12"/>
  <c r="E180" i="12"/>
  <c r="D180" i="12"/>
  <c r="C180" i="12"/>
  <c r="B180" i="12"/>
  <c r="A180" i="12"/>
  <c r="O179" i="12"/>
  <c r="N179" i="12"/>
  <c r="M179" i="12"/>
  <c r="L179" i="12"/>
  <c r="K179" i="12"/>
  <c r="J179" i="12"/>
  <c r="I179" i="12"/>
  <c r="H179" i="12"/>
  <c r="G179" i="12"/>
  <c r="F179" i="12"/>
  <c r="E179" i="12"/>
  <c r="D179" i="12"/>
  <c r="C179" i="12"/>
  <c r="B179" i="12"/>
  <c r="A179" i="12"/>
  <c r="O178" i="12"/>
  <c r="N178" i="12"/>
  <c r="M178" i="12"/>
  <c r="L178" i="12"/>
  <c r="K178" i="12"/>
  <c r="J178" i="12"/>
  <c r="I178" i="12"/>
  <c r="P178" i="12" s="1"/>
  <c r="H178" i="12"/>
  <c r="G178" i="12"/>
  <c r="F178" i="12"/>
  <c r="E178" i="12"/>
  <c r="D178" i="12"/>
  <c r="C178" i="12"/>
  <c r="B178" i="12"/>
  <c r="A178" i="12"/>
  <c r="O177" i="12"/>
  <c r="N177" i="12"/>
  <c r="M177" i="12"/>
  <c r="L177" i="12"/>
  <c r="K177" i="12"/>
  <c r="J177" i="12"/>
  <c r="I177" i="12"/>
  <c r="H177" i="12"/>
  <c r="G177" i="12"/>
  <c r="F177" i="12"/>
  <c r="E177" i="12"/>
  <c r="D177" i="12"/>
  <c r="C177" i="12"/>
  <c r="B177" i="12"/>
  <c r="A177" i="12"/>
  <c r="O176" i="12"/>
  <c r="N176" i="12"/>
  <c r="M176" i="12"/>
  <c r="L176" i="12"/>
  <c r="K176" i="12"/>
  <c r="J176" i="12"/>
  <c r="I176" i="12"/>
  <c r="H176" i="12"/>
  <c r="G176" i="12"/>
  <c r="F176" i="12"/>
  <c r="E176" i="12"/>
  <c r="D176" i="12"/>
  <c r="C176" i="12"/>
  <c r="B176" i="12"/>
  <c r="A176" i="12"/>
  <c r="O175" i="12"/>
  <c r="N175" i="12"/>
  <c r="M175" i="12"/>
  <c r="L175" i="12"/>
  <c r="K175" i="12"/>
  <c r="J175" i="12"/>
  <c r="I175" i="12"/>
  <c r="H175" i="12"/>
  <c r="G175" i="12"/>
  <c r="F175" i="12"/>
  <c r="E175" i="12"/>
  <c r="D175" i="12"/>
  <c r="C175" i="12"/>
  <c r="B175" i="12"/>
  <c r="A175" i="12"/>
  <c r="O174" i="12"/>
  <c r="N174" i="12"/>
  <c r="M174" i="12"/>
  <c r="L174" i="12"/>
  <c r="K174" i="12"/>
  <c r="J174" i="12"/>
  <c r="I174" i="12"/>
  <c r="H174" i="12"/>
  <c r="G174" i="12"/>
  <c r="F174" i="12"/>
  <c r="E174" i="12"/>
  <c r="D174" i="12"/>
  <c r="C174" i="12"/>
  <c r="B174" i="12"/>
  <c r="A174" i="12"/>
  <c r="O173" i="12"/>
  <c r="N173" i="12"/>
  <c r="M173" i="12"/>
  <c r="L173" i="12"/>
  <c r="K173" i="12"/>
  <c r="J173" i="12"/>
  <c r="I173" i="12"/>
  <c r="H173" i="12"/>
  <c r="G173" i="12"/>
  <c r="F173" i="12"/>
  <c r="E173" i="12"/>
  <c r="D173" i="12"/>
  <c r="C173" i="12"/>
  <c r="B173" i="12"/>
  <c r="A173" i="12"/>
  <c r="O172" i="12"/>
  <c r="N172" i="12"/>
  <c r="M172" i="12"/>
  <c r="L172" i="12"/>
  <c r="P172" i="12" s="1"/>
  <c r="K172" i="12"/>
  <c r="J172" i="12"/>
  <c r="I172" i="12"/>
  <c r="H172" i="12"/>
  <c r="G172" i="12"/>
  <c r="F172" i="12"/>
  <c r="E172" i="12"/>
  <c r="D172" i="12"/>
  <c r="C172" i="12"/>
  <c r="B172" i="12"/>
  <c r="A172" i="12"/>
  <c r="O171" i="12"/>
  <c r="N171" i="12"/>
  <c r="M171" i="12"/>
  <c r="L171" i="12"/>
  <c r="P171" i="12" s="1"/>
  <c r="K171" i="12"/>
  <c r="J171" i="12"/>
  <c r="I171" i="12"/>
  <c r="H171" i="12"/>
  <c r="G171" i="12"/>
  <c r="F171" i="12"/>
  <c r="E171" i="12"/>
  <c r="D171" i="12"/>
  <c r="C171" i="12"/>
  <c r="B171" i="12"/>
  <c r="A171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C170" i="12"/>
  <c r="B170" i="12"/>
  <c r="A170" i="12"/>
  <c r="O169" i="12"/>
  <c r="N169" i="12"/>
  <c r="M169" i="12"/>
  <c r="L169" i="12"/>
  <c r="K169" i="12"/>
  <c r="J169" i="12"/>
  <c r="I169" i="12"/>
  <c r="H169" i="12"/>
  <c r="G169" i="12"/>
  <c r="F169" i="12"/>
  <c r="E169" i="12"/>
  <c r="D169" i="12"/>
  <c r="C169" i="12"/>
  <c r="B169" i="12"/>
  <c r="A169" i="12"/>
  <c r="O168" i="12"/>
  <c r="N168" i="12"/>
  <c r="M168" i="12"/>
  <c r="L168" i="12"/>
  <c r="K168" i="12"/>
  <c r="J168" i="12"/>
  <c r="P168" i="12" s="1"/>
  <c r="I168" i="12"/>
  <c r="H168" i="12"/>
  <c r="G168" i="12"/>
  <c r="F168" i="12"/>
  <c r="E168" i="12"/>
  <c r="D168" i="12"/>
  <c r="C168" i="12"/>
  <c r="B168" i="12"/>
  <c r="A168" i="12"/>
  <c r="O167" i="12"/>
  <c r="N167" i="12"/>
  <c r="M167" i="12"/>
  <c r="L167" i="12"/>
  <c r="K167" i="12"/>
  <c r="J167" i="12"/>
  <c r="P167" i="12" s="1"/>
  <c r="I167" i="12"/>
  <c r="H167" i="12"/>
  <c r="G167" i="12"/>
  <c r="F167" i="12"/>
  <c r="E167" i="12"/>
  <c r="D167" i="12"/>
  <c r="C167" i="12"/>
  <c r="B167" i="12"/>
  <c r="A167" i="12"/>
  <c r="O166" i="12"/>
  <c r="N166" i="12"/>
  <c r="M166" i="12"/>
  <c r="L166" i="12"/>
  <c r="K166" i="12"/>
  <c r="J166" i="12"/>
  <c r="I166" i="12"/>
  <c r="H166" i="12"/>
  <c r="G166" i="12"/>
  <c r="F166" i="12"/>
  <c r="E166" i="12"/>
  <c r="D166" i="12"/>
  <c r="C166" i="12"/>
  <c r="B166" i="12"/>
  <c r="A166" i="12"/>
  <c r="O165" i="12"/>
  <c r="N165" i="12"/>
  <c r="M165" i="12"/>
  <c r="L165" i="12"/>
  <c r="K165" i="12"/>
  <c r="J165" i="12"/>
  <c r="I165" i="12"/>
  <c r="H165" i="12"/>
  <c r="G165" i="12"/>
  <c r="F165" i="12"/>
  <c r="E165" i="12"/>
  <c r="D165" i="12"/>
  <c r="C165" i="12"/>
  <c r="B165" i="12"/>
  <c r="A165" i="12"/>
  <c r="O164" i="12"/>
  <c r="N164" i="12"/>
  <c r="M164" i="12"/>
  <c r="L164" i="12"/>
  <c r="K164" i="12"/>
  <c r="J164" i="12"/>
  <c r="I164" i="12"/>
  <c r="P164" i="12" s="1"/>
  <c r="H164" i="12"/>
  <c r="G164" i="12"/>
  <c r="F164" i="12"/>
  <c r="E164" i="12"/>
  <c r="D164" i="12"/>
  <c r="C164" i="12"/>
  <c r="B164" i="12"/>
  <c r="A164" i="12"/>
  <c r="O163" i="12"/>
  <c r="N163" i="12"/>
  <c r="M163" i="12"/>
  <c r="L163" i="12"/>
  <c r="K163" i="12"/>
  <c r="J163" i="12"/>
  <c r="I163" i="12"/>
  <c r="P163" i="12" s="1"/>
  <c r="H163" i="12"/>
  <c r="G163" i="12"/>
  <c r="F163" i="12"/>
  <c r="E163" i="12"/>
  <c r="D163" i="12"/>
  <c r="C163" i="12"/>
  <c r="B163" i="12"/>
  <c r="A163" i="12"/>
  <c r="O162" i="12"/>
  <c r="N162" i="12"/>
  <c r="M162" i="12"/>
  <c r="L162" i="12"/>
  <c r="K162" i="12"/>
  <c r="J162" i="12"/>
  <c r="I162" i="12"/>
  <c r="P162" i="12" s="1"/>
  <c r="H162" i="12"/>
  <c r="G162" i="12"/>
  <c r="F162" i="12"/>
  <c r="E162" i="12"/>
  <c r="D162" i="12"/>
  <c r="C162" i="12"/>
  <c r="B162" i="12"/>
  <c r="A162" i="12"/>
  <c r="O161" i="12"/>
  <c r="N161" i="12"/>
  <c r="M161" i="12"/>
  <c r="L161" i="12"/>
  <c r="K161" i="12"/>
  <c r="J161" i="12"/>
  <c r="I161" i="12"/>
  <c r="H161" i="12"/>
  <c r="G161" i="12"/>
  <c r="F161" i="12"/>
  <c r="E161" i="12"/>
  <c r="D161" i="12"/>
  <c r="C161" i="12"/>
  <c r="B161" i="12"/>
  <c r="A161" i="12"/>
  <c r="O160" i="12"/>
  <c r="N160" i="12"/>
  <c r="M160" i="12"/>
  <c r="L160" i="12"/>
  <c r="K160" i="12"/>
  <c r="J160" i="12"/>
  <c r="I160" i="12"/>
  <c r="P160" i="12" s="1"/>
  <c r="H160" i="12"/>
  <c r="G160" i="12"/>
  <c r="F160" i="12"/>
  <c r="E160" i="12"/>
  <c r="D160" i="12"/>
  <c r="C160" i="12"/>
  <c r="B160" i="12"/>
  <c r="A160" i="12"/>
  <c r="O159" i="12"/>
  <c r="N159" i="12"/>
  <c r="M159" i="12"/>
  <c r="L159" i="12"/>
  <c r="K159" i="12"/>
  <c r="J159" i="12"/>
  <c r="I159" i="12"/>
  <c r="H159" i="12"/>
  <c r="G159" i="12"/>
  <c r="F159" i="12"/>
  <c r="E159" i="12"/>
  <c r="D159" i="12"/>
  <c r="C159" i="12"/>
  <c r="B159" i="12"/>
  <c r="A159" i="12"/>
  <c r="O158" i="12"/>
  <c r="N158" i="12"/>
  <c r="M158" i="12"/>
  <c r="L158" i="12"/>
  <c r="K158" i="12"/>
  <c r="J158" i="12"/>
  <c r="I158" i="12"/>
  <c r="P158" i="12" s="1"/>
  <c r="H158" i="12"/>
  <c r="G158" i="12"/>
  <c r="F158" i="12"/>
  <c r="E158" i="12"/>
  <c r="D158" i="12"/>
  <c r="C158" i="12"/>
  <c r="B158" i="12"/>
  <c r="A158" i="12"/>
  <c r="O157" i="12"/>
  <c r="N157" i="12"/>
  <c r="M157" i="12"/>
  <c r="L157" i="12"/>
  <c r="K157" i="12"/>
  <c r="J157" i="12"/>
  <c r="I157" i="12"/>
  <c r="H157" i="12"/>
  <c r="G157" i="12"/>
  <c r="F157" i="12"/>
  <c r="E157" i="12"/>
  <c r="D157" i="12"/>
  <c r="C157" i="12"/>
  <c r="B157" i="12"/>
  <c r="A157" i="12"/>
  <c r="O156" i="12"/>
  <c r="N156" i="12"/>
  <c r="M156" i="12"/>
  <c r="L156" i="12"/>
  <c r="K156" i="12"/>
  <c r="J156" i="12"/>
  <c r="I156" i="12"/>
  <c r="P156" i="12" s="1"/>
  <c r="H156" i="12"/>
  <c r="G156" i="12"/>
  <c r="F156" i="12"/>
  <c r="E156" i="12"/>
  <c r="D156" i="12"/>
  <c r="C156" i="12"/>
  <c r="B156" i="12"/>
  <c r="A156" i="12"/>
  <c r="O155" i="12"/>
  <c r="N155" i="12"/>
  <c r="M155" i="12"/>
  <c r="L155" i="12"/>
  <c r="K155" i="12"/>
  <c r="J155" i="12"/>
  <c r="I155" i="12"/>
  <c r="P155" i="12" s="1"/>
  <c r="H155" i="12"/>
  <c r="G155" i="12"/>
  <c r="F155" i="12"/>
  <c r="E155" i="12"/>
  <c r="D155" i="12"/>
  <c r="C155" i="12"/>
  <c r="B155" i="12"/>
  <c r="A155" i="12"/>
  <c r="O154" i="12"/>
  <c r="N154" i="12"/>
  <c r="M154" i="12"/>
  <c r="L154" i="12"/>
  <c r="K154" i="12"/>
  <c r="J154" i="12"/>
  <c r="I154" i="12"/>
  <c r="P154" i="12" s="1"/>
  <c r="H154" i="12"/>
  <c r="G154" i="12"/>
  <c r="F154" i="12"/>
  <c r="E154" i="12"/>
  <c r="D154" i="12"/>
  <c r="C154" i="12"/>
  <c r="B154" i="12"/>
  <c r="A154" i="12"/>
  <c r="O153" i="12"/>
  <c r="N153" i="12"/>
  <c r="M153" i="12"/>
  <c r="L153" i="12"/>
  <c r="K153" i="12"/>
  <c r="J153" i="12"/>
  <c r="I153" i="12"/>
  <c r="H153" i="12"/>
  <c r="G153" i="12"/>
  <c r="F153" i="12"/>
  <c r="E153" i="12"/>
  <c r="D153" i="12"/>
  <c r="C153" i="12"/>
  <c r="B153" i="12"/>
  <c r="A153" i="12"/>
  <c r="O152" i="12"/>
  <c r="N152" i="12"/>
  <c r="M152" i="12"/>
  <c r="L152" i="12"/>
  <c r="K152" i="12"/>
  <c r="J152" i="12"/>
  <c r="I152" i="12"/>
  <c r="P152" i="12" s="1"/>
  <c r="H152" i="12"/>
  <c r="G152" i="12"/>
  <c r="F152" i="12"/>
  <c r="E152" i="12"/>
  <c r="D152" i="12"/>
  <c r="C152" i="12"/>
  <c r="B152" i="12"/>
  <c r="A152" i="12"/>
  <c r="O151" i="12"/>
  <c r="N151" i="12"/>
  <c r="M151" i="12"/>
  <c r="L151" i="12"/>
  <c r="K151" i="12"/>
  <c r="J151" i="12"/>
  <c r="I151" i="12"/>
  <c r="H151" i="12"/>
  <c r="G151" i="12"/>
  <c r="F151" i="12"/>
  <c r="E151" i="12"/>
  <c r="D151" i="12"/>
  <c r="C151" i="12"/>
  <c r="B151" i="12"/>
  <c r="A151" i="12"/>
  <c r="O150" i="12"/>
  <c r="N150" i="12"/>
  <c r="M150" i="12"/>
  <c r="L150" i="12"/>
  <c r="K150" i="12"/>
  <c r="J150" i="12"/>
  <c r="I150" i="12"/>
  <c r="P150" i="12" s="1"/>
  <c r="H150" i="12"/>
  <c r="G150" i="12"/>
  <c r="F150" i="12"/>
  <c r="E150" i="12"/>
  <c r="D150" i="12"/>
  <c r="C150" i="12"/>
  <c r="B150" i="12"/>
  <c r="A150" i="12"/>
  <c r="O149" i="12"/>
  <c r="N149" i="12"/>
  <c r="M149" i="12"/>
  <c r="L149" i="12"/>
  <c r="K149" i="12"/>
  <c r="J149" i="12"/>
  <c r="I149" i="12"/>
  <c r="H149" i="12"/>
  <c r="G149" i="12"/>
  <c r="F149" i="12"/>
  <c r="E149" i="12"/>
  <c r="D149" i="12"/>
  <c r="C149" i="12"/>
  <c r="B149" i="12"/>
  <c r="A149" i="12"/>
  <c r="O148" i="12"/>
  <c r="N148" i="12"/>
  <c r="M148" i="12"/>
  <c r="L148" i="12"/>
  <c r="K148" i="12"/>
  <c r="J148" i="12"/>
  <c r="I148" i="12"/>
  <c r="P148" i="12" s="1"/>
  <c r="H148" i="12"/>
  <c r="G148" i="12"/>
  <c r="F148" i="12"/>
  <c r="E148" i="12"/>
  <c r="D148" i="12"/>
  <c r="C148" i="12"/>
  <c r="B148" i="12"/>
  <c r="A148" i="12"/>
  <c r="O147" i="12"/>
  <c r="N147" i="12"/>
  <c r="M147" i="12"/>
  <c r="L147" i="12"/>
  <c r="K147" i="12"/>
  <c r="J147" i="12"/>
  <c r="I147" i="12"/>
  <c r="P147" i="12" s="1"/>
  <c r="H147" i="12"/>
  <c r="G147" i="12"/>
  <c r="F147" i="12"/>
  <c r="E147" i="12"/>
  <c r="D147" i="12"/>
  <c r="C147" i="12"/>
  <c r="B147" i="12"/>
  <c r="A147" i="12"/>
  <c r="O146" i="12"/>
  <c r="N146" i="12"/>
  <c r="M146" i="12"/>
  <c r="L146" i="12"/>
  <c r="K146" i="12"/>
  <c r="J146" i="12"/>
  <c r="I146" i="12"/>
  <c r="P146" i="12" s="1"/>
  <c r="H146" i="12"/>
  <c r="G146" i="12"/>
  <c r="F146" i="12"/>
  <c r="E146" i="12"/>
  <c r="D146" i="12"/>
  <c r="C146" i="12"/>
  <c r="B146" i="12"/>
  <c r="A146" i="12"/>
  <c r="O145" i="12"/>
  <c r="N145" i="12"/>
  <c r="M145" i="12"/>
  <c r="L145" i="12"/>
  <c r="K145" i="12"/>
  <c r="J145" i="12"/>
  <c r="I145" i="12"/>
  <c r="H145" i="12"/>
  <c r="G145" i="12"/>
  <c r="F145" i="12"/>
  <c r="E145" i="12"/>
  <c r="D145" i="12"/>
  <c r="C145" i="12"/>
  <c r="B145" i="12"/>
  <c r="A145" i="12"/>
  <c r="O144" i="12"/>
  <c r="N144" i="12"/>
  <c r="M144" i="12"/>
  <c r="L144" i="12"/>
  <c r="K144" i="12"/>
  <c r="J144" i="12"/>
  <c r="I144" i="12"/>
  <c r="P144" i="12" s="1"/>
  <c r="H144" i="12"/>
  <c r="G144" i="12"/>
  <c r="F144" i="12"/>
  <c r="E144" i="12"/>
  <c r="D144" i="12"/>
  <c r="C144" i="12"/>
  <c r="B144" i="12"/>
  <c r="A144" i="12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C143" i="12"/>
  <c r="B143" i="12"/>
  <c r="A143" i="12"/>
  <c r="O142" i="12"/>
  <c r="N142" i="12"/>
  <c r="M142" i="12"/>
  <c r="L142" i="12"/>
  <c r="K142" i="12"/>
  <c r="J142" i="12"/>
  <c r="I142" i="12"/>
  <c r="P142" i="12" s="1"/>
  <c r="H142" i="12"/>
  <c r="G142" i="12"/>
  <c r="F142" i="12"/>
  <c r="E142" i="12"/>
  <c r="D142" i="12"/>
  <c r="C142" i="12"/>
  <c r="B142" i="12"/>
  <c r="A142" i="12"/>
  <c r="O141" i="12"/>
  <c r="N141" i="12"/>
  <c r="M141" i="12"/>
  <c r="L141" i="12"/>
  <c r="K141" i="12"/>
  <c r="J141" i="12"/>
  <c r="I141" i="12"/>
  <c r="H141" i="12"/>
  <c r="G141" i="12"/>
  <c r="F141" i="12"/>
  <c r="E141" i="12"/>
  <c r="D141" i="12"/>
  <c r="C141" i="12"/>
  <c r="B141" i="12"/>
  <c r="A141" i="12"/>
  <c r="O140" i="12"/>
  <c r="N140" i="12"/>
  <c r="M140" i="12"/>
  <c r="L140" i="12"/>
  <c r="K140" i="12"/>
  <c r="J140" i="12"/>
  <c r="I140" i="12"/>
  <c r="P140" i="12" s="1"/>
  <c r="H140" i="12"/>
  <c r="G140" i="12"/>
  <c r="F140" i="12"/>
  <c r="E140" i="12"/>
  <c r="D140" i="12"/>
  <c r="C140" i="12"/>
  <c r="B140" i="12"/>
  <c r="A140" i="12"/>
  <c r="O139" i="12"/>
  <c r="N139" i="12"/>
  <c r="M139" i="12"/>
  <c r="L139" i="12"/>
  <c r="K139" i="12"/>
  <c r="J139" i="12"/>
  <c r="I139" i="12"/>
  <c r="P139" i="12" s="1"/>
  <c r="H139" i="12"/>
  <c r="G139" i="12"/>
  <c r="F139" i="12"/>
  <c r="E139" i="12"/>
  <c r="D139" i="12"/>
  <c r="C139" i="12"/>
  <c r="B139" i="12"/>
  <c r="A139" i="12"/>
  <c r="O138" i="12"/>
  <c r="N138" i="12"/>
  <c r="M138" i="12"/>
  <c r="L138" i="12"/>
  <c r="K138" i="12"/>
  <c r="J138" i="12"/>
  <c r="I138" i="12"/>
  <c r="P138" i="12" s="1"/>
  <c r="H138" i="12"/>
  <c r="G138" i="12"/>
  <c r="F138" i="12"/>
  <c r="E138" i="12"/>
  <c r="D138" i="12"/>
  <c r="C138" i="12"/>
  <c r="B138" i="12"/>
  <c r="A138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C137" i="12"/>
  <c r="B137" i="12"/>
  <c r="A137" i="12"/>
  <c r="O136" i="12"/>
  <c r="N136" i="12"/>
  <c r="M136" i="12"/>
  <c r="L136" i="12"/>
  <c r="K136" i="12"/>
  <c r="J136" i="12"/>
  <c r="I136" i="12"/>
  <c r="P136" i="12" s="1"/>
  <c r="H136" i="12"/>
  <c r="G136" i="12"/>
  <c r="F136" i="12"/>
  <c r="E136" i="12"/>
  <c r="D136" i="12"/>
  <c r="C136" i="12"/>
  <c r="B136" i="12"/>
  <c r="A136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C135" i="12"/>
  <c r="B135" i="12"/>
  <c r="A135" i="12"/>
  <c r="O134" i="12"/>
  <c r="N134" i="12"/>
  <c r="M134" i="12"/>
  <c r="L134" i="12"/>
  <c r="K134" i="12"/>
  <c r="J134" i="12"/>
  <c r="I134" i="12"/>
  <c r="P134" i="12" s="1"/>
  <c r="H134" i="12"/>
  <c r="G134" i="12"/>
  <c r="F134" i="12"/>
  <c r="E134" i="12"/>
  <c r="D134" i="12"/>
  <c r="C134" i="12"/>
  <c r="B134" i="12"/>
  <c r="A134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B133" i="12"/>
  <c r="A133" i="12"/>
  <c r="O132" i="12"/>
  <c r="N132" i="12"/>
  <c r="M132" i="12"/>
  <c r="L132" i="12"/>
  <c r="K132" i="12"/>
  <c r="J132" i="12"/>
  <c r="I132" i="12"/>
  <c r="P132" i="12" s="1"/>
  <c r="H132" i="12"/>
  <c r="G132" i="12"/>
  <c r="F132" i="12"/>
  <c r="E132" i="12"/>
  <c r="D132" i="12"/>
  <c r="C132" i="12"/>
  <c r="B132" i="12"/>
  <c r="A132" i="12"/>
  <c r="O131" i="12"/>
  <c r="N131" i="12"/>
  <c r="M131" i="12"/>
  <c r="L131" i="12"/>
  <c r="K131" i="12"/>
  <c r="J131" i="12"/>
  <c r="I131" i="12"/>
  <c r="P131" i="12" s="1"/>
  <c r="H131" i="12"/>
  <c r="G131" i="12"/>
  <c r="F131" i="12"/>
  <c r="E131" i="12"/>
  <c r="D131" i="12"/>
  <c r="C131" i="12"/>
  <c r="B131" i="12"/>
  <c r="A131" i="12"/>
  <c r="O130" i="12"/>
  <c r="N130" i="12"/>
  <c r="M130" i="12"/>
  <c r="L130" i="12"/>
  <c r="K130" i="12"/>
  <c r="J130" i="12"/>
  <c r="I130" i="12"/>
  <c r="P130" i="12" s="1"/>
  <c r="H130" i="12"/>
  <c r="G130" i="12"/>
  <c r="F130" i="12"/>
  <c r="E130" i="12"/>
  <c r="D130" i="12"/>
  <c r="C130" i="12"/>
  <c r="B130" i="12"/>
  <c r="A130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C129" i="12"/>
  <c r="B129" i="12"/>
  <c r="A129" i="12"/>
  <c r="O128" i="12"/>
  <c r="N128" i="12"/>
  <c r="M128" i="12"/>
  <c r="L128" i="12"/>
  <c r="K128" i="12"/>
  <c r="J128" i="12"/>
  <c r="I128" i="12"/>
  <c r="P128" i="12" s="1"/>
  <c r="H128" i="12"/>
  <c r="G128" i="12"/>
  <c r="F128" i="12"/>
  <c r="E128" i="12"/>
  <c r="D128" i="12"/>
  <c r="C128" i="12"/>
  <c r="B128" i="12"/>
  <c r="A128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B127" i="12"/>
  <c r="A127" i="12"/>
  <c r="O126" i="12"/>
  <c r="N126" i="12"/>
  <c r="M126" i="12"/>
  <c r="L126" i="12"/>
  <c r="K126" i="12"/>
  <c r="J126" i="12"/>
  <c r="I126" i="12"/>
  <c r="P126" i="12" s="1"/>
  <c r="H126" i="12"/>
  <c r="G126" i="12"/>
  <c r="F126" i="12"/>
  <c r="E126" i="12"/>
  <c r="D126" i="12"/>
  <c r="C126" i="12"/>
  <c r="B126" i="12"/>
  <c r="A126" i="12"/>
  <c r="O125" i="12"/>
  <c r="N125" i="12"/>
  <c r="M125" i="12"/>
  <c r="L125" i="12"/>
  <c r="K125" i="12"/>
  <c r="J125" i="12"/>
  <c r="I125" i="12"/>
  <c r="H125" i="12"/>
  <c r="G125" i="12"/>
  <c r="F125" i="12"/>
  <c r="E125" i="12"/>
  <c r="D125" i="12"/>
  <c r="C125" i="12"/>
  <c r="B125" i="12"/>
  <c r="A125" i="12"/>
  <c r="O124" i="12"/>
  <c r="N124" i="12"/>
  <c r="M124" i="12"/>
  <c r="L124" i="12"/>
  <c r="K124" i="12"/>
  <c r="J124" i="12"/>
  <c r="I124" i="12"/>
  <c r="P124" i="12" s="1"/>
  <c r="H124" i="12"/>
  <c r="G124" i="12"/>
  <c r="F124" i="12"/>
  <c r="E124" i="12"/>
  <c r="D124" i="12"/>
  <c r="C124" i="12"/>
  <c r="B124" i="12"/>
  <c r="A124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C123" i="12"/>
  <c r="B123" i="12"/>
  <c r="A123" i="12"/>
  <c r="O122" i="12"/>
  <c r="N122" i="12"/>
  <c r="M122" i="12"/>
  <c r="L122" i="12"/>
  <c r="K122" i="12"/>
  <c r="J122" i="12"/>
  <c r="I122" i="12"/>
  <c r="P122" i="12" s="1"/>
  <c r="H122" i="12"/>
  <c r="G122" i="12"/>
  <c r="F122" i="12"/>
  <c r="E122" i="12"/>
  <c r="D122" i="12"/>
  <c r="C122" i="12"/>
  <c r="B122" i="12"/>
  <c r="A122" i="12"/>
  <c r="O121" i="12"/>
  <c r="N121" i="12"/>
  <c r="M121" i="12"/>
  <c r="L121" i="12"/>
  <c r="K121" i="12"/>
  <c r="J121" i="12"/>
  <c r="I121" i="12"/>
  <c r="H121" i="12"/>
  <c r="G121" i="12"/>
  <c r="F121" i="12"/>
  <c r="E121" i="12"/>
  <c r="D121" i="12"/>
  <c r="C121" i="12"/>
  <c r="B121" i="12"/>
  <c r="A121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B120" i="12"/>
  <c r="A120" i="12"/>
  <c r="O119" i="12"/>
  <c r="N119" i="12"/>
  <c r="M119" i="12"/>
  <c r="L119" i="12"/>
  <c r="K119" i="12"/>
  <c r="J119" i="12"/>
  <c r="I119" i="12"/>
  <c r="H119" i="12"/>
  <c r="G119" i="12"/>
  <c r="F119" i="12"/>
  <c r="E119" i="12"/>
  <c r="D119" i="12"/>
  <c r="C119" i="12"/>
  <c r="B119" i="12"/>
  <c r="A119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C118" i="12"/>
  <c r="B118" i="12"/>
  <c r="A118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C117" i="12"/>
  <c r="B117" i="12"/>
  <c r="A117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C116" i="12"/>
  <c r="B116" i="12"/>
  <c r="A116" i="12"/>
  <c r="O115" i="12"/>
  <c r="N115" i="12"/>
  <c r="M115" i="12"/>
  <c r="L115" i="12"/>
  <c r="K115" i="12"/>
  <c r="J115" i="12"/>
  <c r="I115" i="12"/>
  <c r="H115" i="12"/>
  <c r="G115" i="12"/>
  <c r="F115" i="12"/>
  <c r="E115" i="12"/>
  <c r="D115" i="12"/>
  <c r="C115" i="12"/>
  <c r="B115" i="12"/>
  <c r="A115" i="12"/>
  <c r="O114" i="12"/>
  <c r="N114" i="12"/>
  <c r="M114" i="12"/>
  <c r="L114" i="12"/>
  <c r="K114" i="12"/>
  <c r="J114" i="12"/>
  <c r="I114" i="12"/>
  <c r="P114" i="12" s="1"/>
  <c r="H114" i="12"/>
  <c r="G114" i="12"/>
  <c r="F114" i="12"/>
  <c r="E114" i="12"/>
  <c r="D114" i="12"/>
  <c r="C114" i="12"/>
  <c r="B114" i="12"/>
  <c r="A114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B113" i="12"/>
  <c r="A113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C112" i="12"/>
  <c r="B112" i="12"/>
  <c r="A112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C111" i="12"/>
  <c r="B111" i="12"/>
  <c r="A111" i="12"/>
  <c r="O110" i="12"/>
  <c r="N110" i="12"/>
  <c r="M110" i="12"/>
  <c r="L110" i="12"/>
  <c r="K110" i="12"/>
  <c r="J110" i="12"/>
  <c r="I110" i="12"/>
  <c r="H110" i="12"/>
  <c r="G110" i="12"/>
  <c r="F110" i="12"/>
  <c r="E110" i="12"/>
  <c r="D110" i="12"/>
  <c r="C110" i="12"/>
  <c r="B110" i="12"/>
  <c r="A110" i="12"/>
  <c r="O109" i="12"/>
  <c r="N109" i="12"/>
  <c r="M109" i="12"/>
  <c r="L109" i="12"/>
  <c r="K109" i="12"/>
  <c r="J109" i="12"/>
  <c r="I109" i="12"/>
  <c r="H109" i="12"/>
  <c r="G109" i="12"/>
  <c r="F109" i="12"/>
  <c r="E109" i="12"/>
  <c r="D109" i="12"/>
  <c r="C109" i="12"/>
  <c r="B109" i="12"/>
  <c r="A109" i="12"/>
  <c r="O108" i="12"/>
  <c r="N108" i="12"/>
  <c r="M108" i="12"/>
  <c r="L108" i="12"/>
  <c r="K108" i="12"/>
  <c r="J108" i="12"/>
  <c r="I108" i="12"/>
  <c r="H108" i="12"/>
  <c r="G108" i="12"/>
  <c r="F108" i="12"/>
  <c r="E108" i="12"/>
  <c r="D108" i="12"/>
  <c r="C108" i="12"/>
  <c r="B108" i="12"/>
  <c r="A108" i="12"/>
  <c r="O107" i="12"/>
  <c r="N107" i="12"/>
  <c r="M107" i="12"/>
  <c r="L107" i="12"/>
  <c r="K107" i="12"/>
  <c r="J107" i="12"/>
  <c r="I107" i="12"/>
  <c r="H107" i="12"/>
  <c r="G107" i="12"/>
  <c r="F107" i="12"/>
  <c r="E107" i="12"/>
  <c r="D107" i="12"/>
  <c r="C107" i="12"/>
  <c r="B107" i="12"/>
  <c r="A107" i="12"/>
  <c r="O106" i="12"/>
  <c r="N106" i="12"/>
  <c r="M106" i="12"/>
  <c r="L106" i="12"/>
  <c r="K106" i="12"/>
  <c r="J106" i="12"/>
  <c r="I106" i="12"/>
  <c r="P106" i="12" s="1"/>
  <c r="H106" i="12"/>
  <c r="G106" i="12"/>
  <c r="F106" i="12"/>
  <c r="E106" i="12"/>
  <c r="D106" i="12"/>
  <c r="C106" i="12"/>
  <c r="B106" i="12"/>
  <c r="A106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B105" i="12"/>
  <c r="A105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B104" i="12"/>
  <c r="A104" i="12"/>
  <c r="O103" i="12"/>
  <c r="N103" i="12"/>
  <c r="M103" i="12"/>
  <c r="L103" i="12"/>
  <c r="K103" i="12"/>
  <c r="J103" i="12"/>
  <c r="I103" i="12"/>
  <c r="H103" i="12"/>
  <c r="G103" i="12"/>
  <c r="F103" i="12"/>
  <c r="E103" i="12"/>
  <c r="D103" i="12"/>
  <c r="C103" i="12"/>
  <c r="B103" i="12"/>
  <c r="A103" i="12"/>
  <c r="O102" i="12"/>
  <c r="N102" i="12"/>
  <c r="M102" i="12"/>
  <c r="L102" i="12"/>
  <c r="K102" i="12"/>
  <c r="J102" i="12"/>
  <c r="I102" i="12"/>
  <c r="H102" i="12"/>
  <c r="G102" i="12"/>
  <c r="F102" i="12"/>
  <c r="E102" i="12"/>
  <c r="D102" i="12"/>
  <c r="C102" i="12"/>
  <c r="B102" i="12"/>
  <c r="A102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C101" i="12"/>
  <c r="B101" i="12"/>
  <c r="A101" i="12"/>
  <c r="O100" i="12"/>
  <c r="N100" i="12"/>
  <c r="M100" i="12"/>
  <c r="L100" i="12"/>
  <c r="K100" i="12"/>
  <c r="J100" i="12"/>
  <c r="I100" i="12"/>
  <c r="H100" i="12"/>
  <c r="G100" i="12"/>
  <c r="F100" i="12"/>
  <c r="E100" i="12"/>
  <c r="D100" i="12"/>
  <c r="C100" i="12"/>
  <c r="B100" i="12"/>
  <c r="A100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B99" i="12"/>
  <c r="A99" i="12"/>
  <c r="O98" i="12"/>
  <c r="N98" i="12"/>
  <c r="M98" i="12"/>
  <c r="L98" i="12"/>
  <c r="K98" i="12"/>
  <c r="J98" i="12"/>
  <c r="I98" i="12"/>
  <c r="P98" i="12" s="1"/>
  <c r="H98" i="12"/>
  <c r="G98" i="12"/>
  <c r="F98" i="12"/>
  <c r="E98" i="12"/>
  <c r="D98" i="12"/>
  <c r="C98" i="12"/>
  <c r="B98" i="12"/>
  <c r="A98" i="12"/>
  <c r="O97" i="12"/>
  <c r="N97" i="12"/>
  <c r="M97" i="12"/>
  <c r="L97" i="12"/>
  <c r="K97" i="12"/>
  <c r="J97" i="12"/>
  <c r="I97" i="12"/>
  <c r="H97" i="12"/>
  <c r="G97" i="12"/>
  <c r="F97" i="12"/>
  <c r="E97" i="12"/>
  <c r="D97" i="12"/>
  <c r="C97" i="12"/>
  <c r="B97" i="12"/>
  <c r="A97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B96" i="12"/>
  <c r="A96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B95" i="12"/>
  <c r="A95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B94" i="12"/>
  <c r="A94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C93" i="12"/>
  <c r="B93" i="12"/>
  <c r="A93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B92" i="12"/>
  <c r="A92" i="12"/>
  <c r="O91" i="12"/>
  <c r="N91" i="12"/>
  <c r="M91" i="12"/>
  <c r="L91" i="12"/>
  <c r="K91" i="12"/>
  <c r="J91" i="12"/>
  <c r="I91" i="12"/>
  <c r="P91" i="12" s="1"/>
  <c r="H91" i="12"/>
  <c r="G91" i="12"/>
  <c r="F91" i="12"/>
  <c r="E91" i="12"/>
  <c r="D91" i="12"/>
  <c r="C91" i="12"/>
  <c r="B91" i="12"/>
  <c r="A91" i="12"/>
  <c r="O90" i="12"/>
  <c r="N90" i="12"/>
  <c r="M90" i="12"/>
  <c r="L90" i="12"/>
  <c r="K90" i="12"/>
  <c r="J90" i="12"/>
  <c r="I90" i="12"/>
  <c r="P90" i="12" s="1"/>
  <c r="H90" i="12"/>
  <c r="G90" i="12"/>
  <c r="F90" i="12"/>
  <c r="E90" i="12"/>
  <c r="D90" i="12"/>
  <c r="C90" i="12"/>
  <c r="B90" i="12"/>
  <c r="A90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C89" i="12"/>
  <c r="B89" i="12"/>
  <c r="A89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B88" i="12"/>
  <c r="A88" i="12"/>
  <c r="O87" i="12"/>
  <c r="N87" i="12"/>
  <c r="M87" i="12"/>
  <c r="L87" i="12"/>
  <c r="K87" i="12"/>
  <c r="J87" i="12"/>
  <c r="I87" i="12"/>
  <c r="P87" i="12" s="1"/>
  <c r="H87" i="12"/>
  <c r="G87" i="12"/>
  <c r="F87" i="12"/>
  <c r="E87" i="12"/>
  <c r="D87" i="12"/>
  <c r="C87" i="12"/>
  <c r="B87" i="12"/>
  <c r="A87" i="12"/>
  <c r="O86" i="12"/>
  <c r="N86" i="12"/>
  <c r="M86" i="12"/>
  <c r="L86" i="12"/>
  <c r="K86" i="12"/>
  <c r="J86" i="12"/>
  <c r="I86" i="12"/>
  <c r="P86" i="12" s="1"/>
  <c r="H86" i="12"/>
  <c r="G86" i="12"/>
  <c r="F86" i="12"/>
  <c r="E86" i="12"/>
  <c r="D86" i="12"/>
  <c r="C86" i="12"/>
  <c r="B86" i="12"/>
  <c r="A86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B85" i="12"/>
  <c r="A85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B84" i="12"/>
  <c r="A84" i="12"/>
  <c r="O83" i="12"/>
  <c r="N83" i="12"/>
  <c r="M83" i="12"/>
  <c r="L83" i="12"/>
  <c r="K83" i="12"/>
  <c r="J83" i="12"/>
  <c r="I83" i="12"/>
  <c r="P83" i="12" s="1"/>
  <c r="H83" i="12"/>
  <c r="G83" i="12"/>
  <c r="F83" i="12"/>
  <c r="E83" i="12"/>
  <c r="D83" i="12"/>
  <c r="C83" i="12"/>
  <c r="B83" i="12"/>
  <c r="A83" i="12"/>
  <c r="O82" i="12"/>
  <c r="N82" i="12"/>
  <c r="M82" i="12"/>
  <c r="L82" i="12"/>
  <c r="K82" i="12"/>
  <c r="J82" i="12"/>
  <c r="I82" i="12"/>
  <c r="P82" i="12" s="1"/>
  <c r="H82" i="12"/>
  <c r="G82" i="12"/>
  <c r="F82" i="12"/>
  <c r="E82" i="12"/>
  <c r="D82" i="12"/>
  <c r="C82" i="12"/>
  <c r="B82" i="12"/>
  <c r="A82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B81" i="12"/>
  <c r="A81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B80" i="12"/>
  <c r="A80" i="12"/>
  <c r="O79" i="12"/>
  <c r="N79" i="12"/>
  <c r="M79" i="12"/>
  <c r="L79" i="12"/>
  <c r="K79" i="12"/>
  <c r="J79" i="12"/>
  <c r="I79" i="12"/>
  <c r="P79" i="12" s="1"/>
  <c r="H79" i="12"/>
  <c r="G79" i="12"/>
  <c r="F79" i="12"/>
  <c r="E79" i="12"/>
  <c r="D79" i="12"/>
  <c r="C79" i="12"/>
  <c r="B79" i="12"/>
  <c r="A79" i="12"/>
  <c r="O78" i="12"/>
  <c r="N78" i="12"/>
  <c r="M78" i="12"/>
  <c r="L78" i="12"/>
  <c r="K78" i="12"/>
  <c r="J78" i="12"/>
  <c r="I78" i="12"/>
  <c r="P78" i="12" s="1"/>
  <c r="H78" i="12"/>
  <c r="G78" i="12"/>
  <c r="F78" i="12"/>
  <c r="E78" i="12"/>
  <c r="D78" i="12"/>
  <c r="C78" i="12"/>
  <c r="B78" i="12"/>
  <c r="A78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B77" i="12"/>
  <c r="A77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B76" i="12"/>
  <c r="A76" i="12"/>
  <c r="O75" i="12"/>
  <c r="N75" i="12"/>
  <c r="M75" i="12"/>
  <c r="L75" i="12"/>
  <c r="K75" i="12"/>
  <c r="J75" i="12"/>
  <c r="I75" i="12"/>
  <c r="P75" i="12" s="1"/>
  <c r="H75" i="12"/>
  <c r="G75" i="12"/>
  <c r="F75" i="12"/>
  <c r="E75" i="12"/>
  <c r="D75" i="12"/>
  <c r="C75" i="12"/>
  <c r="B75" i="12"/>
  <c r="A75" i="12"/>
  <c r="O74" i="12"/>
  <c r="N74" i="12"/>
  <c r="M74" i="12"/>
  <c r="L74" i="12"/>
  <c r="K74" i="12"/>
  <c r="J74" i="12"/>
  <c r="I74" i="12"/>
  <c r="P74" i="12" s="1"/>
  <c r="H74" i="12"/>
  <c r="G74" i="12"/>
  <c r="F74" i="12"/>
  <c r="E74" i="12"/>
  <c r="D74" i="12"/>
  <c r="C74" i="12"/>
  <c r="B74" i="12"/>
  <c r="A74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B73" i="12"/>
  <c r="A73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A72" i="12"/>
  <c r="O71" i="12"/>
  <c r="N71" i="12"/>
  <c r="M71" i="12"/>
  <c r="L71" i="12"/>
  <c r="K71" i="12"/>
  <c r="J71" i="12"/>
  <c r="I71" i="12"/>
  <c r="P71" i="12" s="1"/>
  <c r="H71" i="12"/>
  <c r="G71" i="12"/>
  <c r="F71" i="12"/>
  <c r="E71" i="12"/>
  <c r="D71" i="12"/>
  <c r="C71" i="12"/>
  <c r="B71" i="12"/>
  <c r="A71" i="12"/>
  <c r="O70" i="12"/>
  <c r="N70" i="12"/>
  <c r="M70" i="12"/>
  <c r="L70" i="12"/>
  <c r="K70" i="12"/>
  <c r="J70" i="12"/>
  <c r="I70" i="12"/>
  <c r="P70" i="12" s="1"/>
  <c r="H70" i="12"/>
  <c r="G70" i="12"/>
  <c r="F70" i="12"/>
  <c r="E70" i="12"/>
  <c r="D70" i="12"/>
  <c r="C70" i="12"/>
  <c r="B70" i="12"/>
  <c r="A70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A69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A68" i="12"/>
  <c r="O67" i="12"/>
  <c r="N67" i="12"/>
  <c r="M67" i="12"/>
  <c r="L67" i="12"/>
  <c r="K67" i="12"/>
  <c r="J67" i="12"/>
  <c r="I67" i="12"/>
  <c r="P67" i="12" s="1"/>
  <c r="H67" i="12"/>
  <c r="G67" i="12"/>
  <c r="F67" i="12"/>
  <c r="E67" i="12"/>
  <c r="D67" i="12"/>
  <c r="C67" i="12"/>
  <c r="B67" i="12"/>
  <c r="A67" i="12"/>
  <c r="O66" i="12"/>
  <c r="N66" i="12"/>
  <c r="M66" i="12"/>
  <c r="L66" i="12"/>
  <c r="K66" i="12"/>
  <c r="J66" i="12"/>
  <c r="I66" i="12"/>
  <c r="P66" i="12" s="1"/>
  <c r="H66" i="12"/>
  <c r="G66" i="12"/>
  <c r="F66" i="12"/>
  <c r="E66" i="12"/>
  <c r="D66" i="12"/>
  <c r="C66" i="12"/>
  <c r="B66" i="12"/>
  <c r="A66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A65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4" i="12"/>
  <c r="O63" i="12"/>
  <c r="N63" i="12"/>
  <c r="M63" i="12"/>
  <c r="L63" i="12"/>
  <c r="K63" i="12"/>
  <c r="J63" i="12"/>
  <c r="I63" i="12"/>
  <c r="P63" i="12" s="1"/>
  <c r="H63" i="12"/>
  <c r="G63" i="12"/>
  <c r="F63" i="12"/>
  <c r="E63" i="12"/>
  <c r="D63" i="12"/>
  <c r="C63" i="12"/>
  <c r="B63" i="12"/>
  <c r="A63" i="12"/>
  <c r="O62" i="12"/>
  <c r="N62" i="12"/>
  <c r="M62" i="12"/>
  <c r="L62" i="12"/>
  <c r="K62" i="12"/>
  <c r="J62" i="12"/>
  <c r="I62" i="12"/>
  <c r="P62" i="12" s="1"/>
  <c r="H62" i="12"/>
  <c r="G62" i="12"/>
  <c r="F62" i="12"/>
  <c r="E62" i="12"/>
  <c r="D62" i="12"/>
  <c r="C62" i="12"/>
  <c r="B62" i="12"/>
  <c r="A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A61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A60" i="12"/>
  <c r="O59" i="12"/>
  <c r="N59" i="12"/>
  <c r="M59" i="12"/>
  <c r="L59" i="12"/>
  <c r="K59" i="12"/>
  <c r="J59" i="12"/>
  <c r="I59" i="12"/>
  <c r="P59" i="12" s="1"/>
  <c r="H59" i="12"/>
  <c r="G59" i="12"/>
  <c r="F59" i="12"/>
  <c r="E59" i="12"/>
  <c r="D59" i="12"/>
  <c r="C59" i="12"/>
  <c r="B59" i="12"/>
  <c r="A59" i="12"/>
  <c r="O58" i="12"/>
  <c r="N58" i="12"/>
  <c r="M58" i="12"/>
  <c r="L58" i="12"/>
  <c r="K58" i="12"/>
  <c r="J58" i="12"/>
  <c r="I58" i="12"/>
  <c r="P58" i="12" s="1"/>
  <c r="H58" i="12"/>
  <c r="G58" i="12"/>
  <c r="F58" i="12"/>
  <c r="E58" i="12"/>
  <c r="D58" i="12"/>
  <c r="C58" i="12"/>
  <c r="B58" i="12"/>
  <c r="A58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57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A56" i="12"/>
  <c r="O55" i="12"/>
  <c r="N55" i="12"/>
  <c r="M55" i="12"/>
  <c r="L55" i="12"/>
  <c r="K55" i="12"/>
  <c r="J55" i="12"/>
  <c r="I55" i="12"/>
  <c r="P55" i="12" s="1"/>
  <c r="H55" i="12"/>
  <c r="G55" i="12"/>
  <c r="F55" i="12"/>
  <c r="E55" i="12"/>
  <c r="D55" i="12"/>
  <c r="C55" i="12"/>
  <c r="B55" i="12"/>
  <c r="A55" i="12"/>
  <c r="O54" i="12"/>
  <c r="N54" i="12"/>
  <c r="M54" i="12"/>
  <c r="L54" i="12"/>
  <c r="K54" i="12"/>
  <c r="J54" i="12"/>
  <c r="I54" i="12"/>
  <c r="P54" i="12" s="1"/>
  <c r="H54" i="12"/>
  <c r="G54" i="12"/>
  <c r="F54" i="12"/>
  <c r="E54" i="12"/>
  <c r="D54" i="12"/>
  <c r="C54" i="12"/>
  <c r="B54" i="12"/>
  <c r="A54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53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52" i="12"/>
  <c r="O51" i="12"/>
  <c r="N51" i="12"/>
  <c r="M51" i="12"/>
  <c r="L51" i="12"/>
  <c r="K51" i="12"/>
  <c r="J51" i="12"/>
  <c r="I51" i="12"/>
  <c r="P51" i="12" s="1"/>
  <c r="H51" i="12"/>
  <c r="G51" i="12"/>
  <c r="F51" i="12"/>
  <c r="E51" i="12"/>
  <c r="D51" i="12"/>
  <c r="C51" i="12"/>
  <c r="B51" i="12"/>
  <c r="A51" i="12"/>
  <c r="O50" i="12"/>
  <c r="N50" i="12"/>
  <c r="M50" i="12"/>
  <c r="L50" i="12"/>
  <c r="K50" i="12"/>
  <c r="J50" i="12"/>
  <c r="I50" i="12"/>
  <c r="P50" i="12" s="1"/>
  <c r="H50" i="12"/>
  <c r="G50" i="12"/>
  <c r="F50" i="12"/>
  <c r="E50" i="12"/>
  <c r="D50" i="12"/>
  <c r="C50" i="12"/>
  <c r="B50" i="12"/>
  <c r="A50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49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48" i="12"/>
  <c r="O47" i="12"/>
  <c r="N47" i="12"/>
  <c r="M47" i="12"/>
  <c r="L47" i="12"/>
  <c r="K47" i="12"/>
  <c r="J47" i="12"/>
  <c r="I47" i="12"/>
  <c r="P47" i="12" s="1"/>
  <c r="H47" i="12"/>
  <c r="G47" i="12"/>
  <c r="F47" i="12"/>
  <c r="E47" i="12"/>
  <c r="D47" i="12"/>
  <c r="C47" i="12"/>
  <c r="B47" i="12"/>
  <c r="A47" i="12"/>
  <c r="O46" i="12"/>
  <c r="N46" i="12"/>
  <c r="M46" i="12"/>
  <c r="L46" i="12"/>
  <c r="K46" i="12"/>
  <c r="J46" i="12"/>
  <c r="I46" i="12"/>
  <c r="P46" i="12" s="1"/>
  <c r="H46" i="12"/>
  <c r="G46" i="12"/>
  <c r="F46" i="12"/>
  <c r="E46" i="12"/>
  <c r="D46" i="12"/>
  <c r="C46" i="12"/>
  <c r="B46" i="12"/>
  <c r="A46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45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44" i="12"/>
  <c r="O43" i="12"/>
  <c r="N43" i="12"/>
  <c r="M43" i="12"/>
  <c r="L43" i="12"/>
  <c r="K43" i="12"/>
  <c r="J43" i="12"/>
  <c r="I43" i="12"/>
  <c r="P43" i="12" s="1"/>
  <c r="H43" i="12"/>
  <c r="G43" i="12"/>
  <c r="F43" i="12"/>
  <c r="E43" i="12"/>
  <c r="D43" i="12"/>
  <c r="C43" i="12"/>
  <c r="B43" i="12"/>
  <c r="A43" i="12"/>
  <c r="O42" i="12"/>
  <c r="N42" i="12"/>
  <c r="M42" i="12"/>
  <c r="L42" i="12"/>
  <c r="K42" i="12"/>
  <c r="J42" i="12"/>
  <c r="I42" i="12"/>
  <c r="P42" i="12" s="1"/>
  <c r="H42" i="12"/>
  <c r="G42" i="12"/>
  <c r="F42" i="12"/>
  <c r="E42" i="12"/>
  <c r="D42" i="12"/>
  <c r="C42" i="12"/>
  <c r="B42" i="12"/>
  <c r="A42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41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40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39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38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37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36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35" i="12"/>
  <c r="O34" i="12"/>
  <c r="N34" i="12"/>
  <c r="M34" i="12"/>
  <c r="L34" i="12"/>
  <c r="K34" i="12"/>
  <c r="J34" i="12"/>
  <c r="I34" i="12"/>
  <c r="P34" i="12" s="1"/>
  <c r="H34" i="12"/>
  <c r="G34" i="12"/>
  <c r="F34" i="12"/>
  <c r="E34" i="12"/>
  <c r="D34" i="12"/>
  <c r="C34" i="12"/>
  <c r="B34" i="12"/>
  <c r="A34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33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3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31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30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27" i="12"/>
  <c r="O26" i="12"/>
  <c r="N26" i="12"/>
  <c r="M26" i="12"/>
  <c r="L26" i="12"/>
  <c r="K26" i="12"/>
  <c r="J26" i="12"/>
  <c r="I26" i="12"/>
  <c r="P26" i="12" s="1"/>
  <c r="H26" i="12"/>
  <c r="G26" i="12"/>
  <c r="F26" i="12"/>
  <c r="E26" i="12"/>
  <c r="D26" i="12"/>
  <c r="C26" i="12"/>
  <c r="B26" i="12"/>
  <c r="A26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23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O18" i="12"/>
  <c r="N18" i="12"/>
  <c r="M18" i="12"/>
  <c r="L18" i="12"/>
  <c r="K18" i="12"/>
  <c r="J18" i="12"/>
  <c r="I18" i="12"/>
  <c r="P18" i="12" s="1"/>
  <c r="H18" i="12"/>
  <c r="G18" i="12"/>
  <c r="F18" i="12"/>
  <c r="E18" i="12"/>
  <c r="D18" i="12"/>
  <c r="C18" i="12"/>
  <c r="B18" i="12"/>
  <c r="A18" i="12"/>
  <c r="O17" i="12"/>
  <c r="N17" i="12"/>
  <c r="M17" i="12"/>
  <c r="L17" i="12"/>
  <c r="K17" i="12"/>
  <c r="J17" i="12"/>
  <c r="I17" i="12"/>
  <c r="P17" i="12" s="1"/>
  <c r="H17" i="12"/>
  <c r="G17" i="12"/>
  <c r="F17" i="12"/>
  <c r="E17" i="12"/>
  <c r="D17" i="12"/>
  <c r="C17" i="12"/>
  <c r="B17" i="12"/>
  <c r="A17" i="12"/>
  <c r="O16" i="12"/>
  <c r="N16" i="12"/>
  <c r="M16" i="12"/>
  <c r="L16" i="12"/>
  <c r="K16" i="12"/>
  <c r="J16" i="12"/>
  <c r="I16" i="12"/>
  <c r="P16" i="12" s="1"/>
  <c r="H16" i="12"/>
  <c r="G16" i="12"/>
  <c r="F16" i="12"/>
  <c r="E16" i="12"/>
  <c r="D16" i="12"/>
  <c r="C16" i="12"/>
  <c r="B16" i="12"/>
  <c r="A16" i="12"/>
  <c r="O15" i="12"/>
  <c r="N15" i="12"/>
  <c r="M15" i="12"/>
  <c r="L15" i="12"/>
  <c r="K15" i="12"/>
  <c r="J15" i="12"/>
  <c r="I15" i="12"/>
  <c r="P15" i="12" s="1"/>
  <c r="H15" i="12"/>
  <c r="G15" i="12"/>
  <c r="F15" i="12"/>
  <c r="E15" i="12"/>
  <c r="D15" i="12"/>
  <c r="C15" i="12"/>
  <c r="B15" i="12"/>
  <c r="A15" i="12"/>
  <c r="O14" i="12"/>
  <c r="N14" i="12"/>
  <c r="M14" i="12"/>
  <c r="L14" i="12"/>
  <c r="K14" i="12"/>
  <c r="J14" i="12"/>
  <c r="I14" i="12"/>
  <c r="P14" i="12" s="1"/>
  <c r="H14" i="12"/>
  <c r="G14" i="12"/>
  <c r="F14" i="12"/>
  <c r="E14" i="12"/>
  <c r="D14" i="12"/>
  <c r="C14" i="12"/>
  <c r="B14" i="12"/>
  <c r="A14" i="12"/>
  <c r="O13" i="12"/>
  <c r="N13" i="12"/>
  <c r="M13" i="12"/>
  <c r="L13" i="12"/>
  <c r="K13" i="12"/>
  <c r="J13" i="12"/>
  <c r="I13" i="12"/>
  <c r="P13" i="12" s="1"/>
  <c r="H13" i="12"/>
  <c r="G13" i="12"/>
  <c r="F13" i="12"/>
  <c r="E13" i="12"/>
  <c r="D13" i="12"/>
  <c r="C13" i="12"/>
  <c r="B13" i="12"/>
  <c r="A13" i="12"/>
  <c r="O12" i="12"/>
  <c r="N12" i="12"/>
  <c r="M12" i="12"/>
  <c r="L12" i="12"/>
  <c r="K12" i="12"/>
  <c r="J12" i="12"/>
  <c r="I12" i="12"/>
  <c r="P12" i="12" s="1"/>
  <c r="H12" i="12"/>
  <c r="G12" i="12"/>
  <c r="F12" i="12"/>
  <c r="E12" i="12"/>
  <c r="D12" i="12"/>
  <c r="C12" i="12"/>
  <c r="B12" i="12"/>
  <c r="A12" i="12"/>
  <c r="O11" i="12"/>
  <c r="N11" i="12"/>
  <c r="M11" i="12"/>
  <c r="L11" i="12"/>
  <c r="K11" i="12"/>
  <c r="J11" i="12"/>
  <c r="I11" i="12"/>
  <c r="P11" i="12" s="1"/>
  <c r="H11" i="12"/>
  <c r="G11" i="12"/>
  <c r="F11" i="12"/>
  <c r="E11" i="12"/>
  <c r="D11" i="12"/>
  <c r="C11" i="12"/>
  <c r="B11" i="12"/>
  <c r="A11" i="12"/>
  <c r="O10" i="12"/>
  <c r="N10" i="12"/>
  <c r="M10" i="12"/>
  <c r="L10" i="12"/>
  <c r="K10" i="12"/>
  <c r="J10" i="12"/>
  <c r="I10" i="12"/>
  <c r="P10" i="12" s="1"/>
  <c r="H10" i="12"/>
  <c r="G10" i="12"/>
  <c r="F10" i="12"/>
  <c r="E10" i="12"/>
  <c r="D10" i="12"/>
  <c r="C10" i="12"/>
  <c r="B10" i="12"/>
  <c r="A10" i="12"/>
  <c r="O9" i="12"/>
  <c r="N9" i="12"/>
  <c r="M9" i="12"/>
  <c r="L9" i="12"/>
  <c r="K9" i="12"/>
  <c r="J9" i="12"/>
  <c r="I9" i="12"/>
  <c r="P9" i="12" s="1"/>
  <c r="H9" i="12"/>
  <c r="G9" i="12"/>
  <c r="F9" i="12"/>
  <c r="E9" i="12"/>
  <c r="D9" i="12"/>
  <c r="C9" i="12"/>
  <c r="B9" i="12"/>
  <c r="A9" i="12"/>
  <c r="O8" i="12"/>
  <c r="N8" i="12"/>
  <c r="M8" i="12"/>
  <c r="L8" i="12"/>
  <c r="K8" i="12"/>
  <c r="J8" i="12"/>
  <c r="I8" i="12"/>
  <c r="P8" i="12" s="1"/>
  <c r="H8" i="12"/>
  <c r="G8" i="12"/>
  <c r="F8" i="12"/>
  <c r="E8" i="12"/>
  <c r="D8" i="12"/>
  <c r="C8" i="12"/>
  <c r="B8" i="12"/>
  <c r="A8" i="12"/>
  <c r="O7" i="12"/>
  <c r="N7" i="12"/>
  <c r="M7" i="12"/>
  <c r="L7" i="12"/>
  <c r="K7" i="12"/>
  <c r="J7" i="12"/>
  <c r="I7" i="12"/>
  <c r="P7" i="12" s="1"/>
  <c r="H7" i="12"/>
  <c r="G7" i="12"/>
  <c r="F7" i="12"/>
  <c r="E7" i="12"/>
  <c r="D7" i="12"/>
  <c r="C7" i="12"/>
  <c r="B7" i="12"/>
  <c r="A7" i="12"/>
  <c r="O6" i="12"/>
  <c r="N6" i="12"/>
  <c r="M6" i="12"/>
  <c r="L6" i="12"/>
  <c r="K6" i="12"/>
  <c r="J6" i="12"/>
  <c r="I6" i="12"/>
  <c r="P6" i="12" s="1"/>
  <c r="H6" i="12"/>
  <c r="G6" i="12"/>
  <c r="F6" i="12"/>
  <c r="E6" i="12"/>
  <c r="D6" i="12"/>
  <c r="C6" i="12"/>
  <c r="B6" i="12"/>
  <c r="A6" i="12"/>
  <c r="P5" i="12"/>
  <c r="O5" i="12"/>
  <c r="N5" i="12"/>
  <c r="M5" i="12"/>
  <c r="L5" i="12"/>
  <c r="K5" i="12"/>
  <c r="J5" i="12"/>
  <c r="H5" i="12"/>
  <c r="G5" i="12"/>
  <c r="A5" i="12"/>
  <c r="I5" i="12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A2" i="2"/>
  <c r="AB2" i="2" s="1"/>
  <c r="AC2" i="2" s="1"/>
  <c r="AD2" i="2" s="1"/>
  <c r="AE2" i="2" s="1"/>
  <c r="AF2" i="2" s="1"/>
  <c r="AG2" i="2" s="1"/>
  <c r="AH2" i="2" s="1"/>
  <c r="AI2" i="2" s="1"/>
  <c r="AJ2" i="2" s="1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P25" i="12" l="1"/>
  <c r="P33" i="12"/>
  <c r="P41" i="12"/>
  <c r="P49" i="12"/>
  <c r="P57" i="12"/>
  <c r="P65" i="12"/>
  <c r="P73" i="12"/>
  <c r="P81" i="12"/>
  <c r="P89" i="12"/>
  <c r="P24" i="12"/>
  <c r="P32" i="12"/>
  <c r="P40" i="12"/>
  <c r="P48" i="12"/>
  <c r="P56" i="12"/>
  <c r="P64" i="12"/>
  <c r="P72" i="12"/>
  <c r="P80" i="12"/>
  <c r="P88" i="12"/>
  <c r="P23" i="12"/>
  <c r="P31" i="12"/>
  <c r="P39" i="12"/>
  <c r="P22" i="12"/>
  <c r="P30" i="12"/>
  <c r="P38" i="12"/>
  <c r="P21" i="12"/>
  <c r="P29" i="12"/>
  <c r="P37" i="12"/>
  <c r="P45" i="12"/>
  <c r="P53" i="12"/>
  <c r="P61" i="12"/>
  <c r="P69" i="12"/>
  <c r="P77" i="12"/>
  <c r="P85" i="12"/>
  <c r="P20" i="12"/>
  <c r="P28" i="12"/>
  <c r="P36" i="12"/>
  <c r="P44" i="12"/>
  <c r="P52" i="12"/>
  <c r="P60" i="12"/>
  <c r="P68" i="12"/>
  <c r="P76" i="12"/>
  <c r="P84" i="12"/>
  <c r="P19" i="12"/>
  <c r="P27" i="12"/>
  <c r="P35" i="12"/>
  <c r="P97" i="12"/>
  <c r="P105" i="12"/>
  <c r="P113" i="12"/>
  <c r="P121" i="12"/>
  <c r="P129" i="12"/>
  <c r="P137" i="12"/>
  <c r="P145" i="12"/>
  <c r="P153" i="12"/>
  <c r="P161" i="12"/>
  <c r="P170" i="12"/>
  <c r="P96" i="12"/>
  <c r="P104" i="12"/>
  <c r="P112" i="12"/>
  <c r="P120" i="12"/>
  <c r="P169" i="12"/>
  <c r="P95" i="12"/>
  <c r="P103" i="12"/>
  <c r="P111" i="12"/>
  <c r="P119" i="12"/>
  <c r="P127" i="12"/>
  <c r="P135" i="12"/>
  <c r="P143" i="12"/>
  <c r="P151" i="12"/>
  <c r="P159" i="12"/>
  <c r="P94" i="12"/>
  <c r="P102" i="12"/>
  <c r="P110" i="12"/>
  <c r="P118" i="12"/>
  <c r="P93" i="12"/>
  <c r="P101" i="12"/>
  <c r="P109" i="12"/>
  <c r="P117" i="12"/>
  <c r="P125" i="12"/>
  <c r="P133" i="12"/>
  <c r="P141" i="12"/>
  <c r="P149" i="12"/>
  <c r="P157" i="12"/>
  <c r="P165" i="12"/>
  <c r="P166" i="12"/>
  <c r="P92" i="12"/>
  <c r="P100" i="12"/>
  <c r="P108" i="12"/>
  <c r="P116" i="12"/>
  <c r="P99" i="12"/>
  <c r="P107" i="12"/>
  <c r="P115" i="12"/>
  <c r="P123" i="12"/>
  <c r="P177" i="12"/>
  <c r="P185" i="12"/>
  <c r="P193" i="12"/>
  <c r="P201" i="12"/>
  <c r="P176" i="12"/>
  <c r="P184" i="12"/>
  <c r="P192" i="12"/>
  <c r="P200" i="12"/>
  <c r="P175" i="12"/>
  <c r="P183" i="12"/>
  <c r="P191" i="12"/>
  <c r="P199" i="12"/>
  <c r="P174" i="12"/>
  <c r="P182" i="12"/>
  <c r="P190" i="12"/>
  <c r="P198" i="12"/>
  <c r="P173" i="12"/>
  <c r="P181" i="12"/>
  <c r="P189" i="12"/>
  <c r="P197" i="12"/>
  <c r="P180" i="12"/>
  <c r="P188" i="12"/>
  <c r="P196" i="12"/>
  <c r="P179" i="12"/>
  <c r="P187" i="12"/>
  <c r="P195" i="12"/>
  <c r="P203" i="12"/>
  <c r="Q5" i="6"/>
  <c r="Q5" i="5"/>
  <c r="P5" i="4"/>
  <c r="O5" i="4"/>
  <c r="N5" i="4"/>
  <c r="M5" i="4"/>
  <c r="L5" i="4"/>
  <c r="K5" i="4"/>
  <c r="J5" i="4"/>
  <c r="AJ256" i="2"/>
  <c r="AJ255" i="2"/>
  <c r="AJ254" i="2"/>
  <c r="AJ248" i="2"/>
  <c r="AJ240" i="2"/>
  <c r="AJ216" i="2"/>
  <c r="AJ208" i="2"/>
  <c r="AJ200" i="2"/>
  <c r="AJ192" i="2"/>
  <c r="AJ184" i="2"/>
  <c r="AJ176" i="2"/>
  <c r="AJ162" i="2"/>
  <c r="AJ152" i="2"/>
  <c r="AJ144" i="2"/>
  <c r="AJ132" i="2"/>
  <c r="AJ124" i="2"/>
  <c r="AJ116" i="2"/>
  <c r="AJ108" i="2"/>
  <c r="AJ84" i="2"/>
  <c r="AJ76" i="2"/>
  <c r="AJ68" i="2"/>
  <c r="AJ60" i="2"/>
  <c r="AJ52" i="2"/>
  <c r="AJ46" i="2"/>
  <c r="AJ38" i="2"/>
  <c r="AJ22" i="2"/>
  <c r="AJ16" i="2"/>
  <c r="AJ15" i="2"/>
  <c r="AJ14" i="2"/>
  <c r="AJ13" i="2"/>
  <c r="AJ12" i="2"/>
  <c r="AJ11" i="2"/>
  <c r="AJ10" i="2"/>
  <c r="AJ9" i="2"/>
  <c r="AJ8" i="2"/>
  <c r="AJ7" i="2"/>
  <c r="AJ6" i="2"/>
  <c r="AJ5" i="2"/>
  <c r="AJ257" i="2"/>
  <c r="AJ232" i="2"/>
  <c r="AJ224" i="2"/>
  <c r="AJ168" i="2"/>
  <c r="AJ100" i="2"/>
  <c r="AJ30" i="2"/>
  <c r="AB173" i="2"/>
  <c r="AB165" i="2"/>
  <c r="AB156" i="2"/>
  <c r="AB140" i="2"/>
  <c r="AB132" i="2"/>
  <c r="AB124" i="2"/>
  <c r="AB116" i="2"/>
  <c r="AB108" i="2"/>
  <c r="AB100" i="2"/>
  <c r="AB92" i="2"/>
  <c r="AB89" i="2"/>
  <c r="AB88" i="2"/>
  <c r="AB87" i="2"/>
  <c r="AB85" i="2"/>
  <c r="AB84" i="2"/>
  <c r="AB83" i="2"/>
  <c r="AB81" i="2"/>
  <c r="AB80" i="2"/>
  <c r="AB79" i="2"/>
  <c r="AB77" i="2"/>
  <c r="AB76" i="2"/>
  <c r="AB75" i="2"/>
  <c r="AB73" i="2"/>
  <c r="AB72" i="2"/>
  <c r="AB71" i="2"/>
  <c r="AB69" i="2"/>
  <c r="AB68" i="2"/>
  <c r="AB67" i="2"/>
  <c r="AB65" i="2"/>
  <c r="AB64" i="2"/>
  <c r="AB63" i="2"/>
  <c r="AB61" i="2"/>
  <c r="AB60" i="2"/>
  <c r="AB59" i="2"/>
  <c r="AB57" i="2"/>
  <c r="AB56" i="2"/>
  <c r="AB55" i="2"/>
  <c r="AB53" i="2"/>
  <c r="AB52" i="2"/>
  <c r="AB51" i="2"/>
  <c r="AB50" i="2"/>
  <c r="AB49" i="2"/>
  <c r="AB48" i="2"/>
  <c r="AB47" i="2"/>
  <c r="AB45" i="2"/>
  <c r="AB44" i="2"/>
  <c r="AB43" i="2"/>
  <c r="AB42" i="2"/>
  <c r="AB41" i="2"/>
  <c r="AB40" i="2"/>
  <c r="AB39" i="2"/>
  <c r="AB37" i="2"/>
  <c r="AB36" i="2"/>
  <c r="AB35" i="2"/>
  <c r="AB34" i="2"/>
  <c r="AB33" i="2"/>
  <c r="AB32" i="2"/>
  <c r="AB31" i="2"/>
  <c r="AB29" i="2"/>
  <c r="AB28" i="2"/>
  <c r="AB27" i="2"/>
  <c r="AB26" i="2"/>
  <c r="AB25" i="2"/>
  <c r="AB24" i="2"/>
  <c r="AB23" i="2"/>
  <c r="AB21" i="2"/>
  <c r="AB20" i="2"/>
  <c r="AB19" i="2"/>
  <c r="AB18" i="2"/>
  <c r="AB17" i="2"/>
  <c r="AB16" i="2"/>
  <c r="AB15" i="2"/>
  <c r="AB13" i="2"/>
  <c r="AB12" i="2"/>
  <c r="AB11" i="2"/>
  <c r="AB10" i="2"/>
  <c r="AB9" i="2"/>
  <c r="AB8" i="2"/>
  <c r="AB7" i="2"/>
  <c r="AB6" i="2"/>
  <c r="AB5" i="2"/>
  <c r="AB257" i="2"/>
  <c r="AB256" i="2"/>
  <c r="AB255" i="2"/>
  <c r="AB254" i="2"/>
  <c r="AB253" i="2"/>
  <c r="AB247" i="2"/>
  <c r="AB240" i="2"/>
  <c r="AB232" i="2"/>
  <c r="AB224" i="2"/>
  <c r="AB216" i="2"/>
  <c r="AB208" i="2"/>
  <c r="AB205" i="2"/>
  <c r="AB197" i="2"/>
  <c r="AB189" i="2"/>
  <c r="AB181" i="2"/>
  <c r="AB148" i="2"/>
  <c r="AB90" i="2"/>
  <c r="AB86" i="2"/>
  <c r="AB82" i="2"/>
  <c r="AB78" i="2"/>
  <c r="AB74" i="2"/>
  <c r="AB70" i="2"/>
  <c r="AB66" i="2"/>
  <c r="AB62" i="2"/>
  <c r="AB58" i="2"/>
  <c r="AB54" i="2"/>
  <c r="AB46" i="2"/>
  <c r="AB38" i="2"/>
  <c r="AB30" i="2"/>
  <c r="AB22" i="2"/>
  <c r="AB14" i="2"/>
  <c r="M258" i="2"/>
  <c r="T230" i="2"/>
  <c r="T229" i="2"/>
  <c r="T223" i="2"/>
  <c r="T159" i="2"/>
  <c r="T142" i="2"/>
  <c r="Q5" i="4" l="1"/>
  <c r="AJ140" i="2"/>
  <c r="AJ148" i="2"/>
  <c r="AJ158" i="2"/>
  <c r="AJ28" i="2"/>
  <c r="AJ19" i="2"/>
  <c r="AJ27" i="2"/>
  <c r="AJ35" i="2"/>
  <c r="AJ43" i="2"/>
  <c r="AJ51" i="2"/>
  <c r="AJ59" i="2"/>
  <c r="AJ67" i="2"/>
  <c r="AJ75" i="2"/>
  <c r="AJ83" i="2"/>
  <c r="AJ92" i="2"/>
  <c r="AJ99" i="2"/>
  <c r="AJ107" i="2"/>
  <c r="AJ115" i="2"/>
  <c r="AJ123" i="2"/>
  <c r="AJ131" i="2"/>
  <c r="AH258" i="2"/>
  <c r="AJ26" i="2"/>
  <c r="AJ34" i="2"/>
  <c r="AJ42" i="2"/>
  <c r="AJ58" i="2"/>
  <c r="AJ66" i="2"/>
  <c r="AJ74" i="2"/>
  <c r="AJ82" i="2"/>
  <c r="AJ90" i="2"/>
  <c r="AJ91" i="2"/>
  <c r="AJ98" i="2"/>
  <c r="AJ106" i="2"/>
  <c r="AJ114" i="2"/>
  <c r="AJ122" i="2"/>
  <c r="AJ130" i="2"/>
  <c r="AJ138" i="2"/>
  <c r="AJ36" i="2"/>
  <c r="AI258" i="2"/>
  <c r="AJ18" i="2"/>
  <c r="AJ50" i="2"/>
  <c r="AC258" i="2"/>
  <c r="AJ17" i="2"/>
  <c r="AJ25" i="2"/>
  <c r="AJ33" i="2"/>
  <c r="AJ41" i="2"/>
  <c r="AJ49" i="2"/>
  <c r="AJ57" i="2"/>
  <c r="AJ65" i="2"/>
  <c r="AJ73" i="2"/>
  <c r="AJ81" i="2"/>
  <c r="AJ89" i="2"/>
  <c r="AJ32" i="2"/>
  <c r="AJ56" i="2"/>
  <c r="AJ72" i="2"/>
  <c r="AJ80" i="2"/>
  <c r="AJ88" i="2"/>
  <c r="AJ96" i="2"/>
  <c r="AJ104" i="2"/>
  <c r="AJ112" i="2"/>
  <c r="AJ120" i="2"/>
  <c r="AJ128" i="2"/>
  <c r="AJ136" i="2"/>
  <c r="AJ20" i="2"/>
  <c r="AJ44" i="2"/>
  <c r="AD258" i="2"/>
  <c r="AJ24" i="2"/>
  <c r="AJ40" i="2"/>
  <c r="AJ48" i="2"/>
  <c r="AJ64" i="2"/>
  <c r="AE258" i="2"/>
  <c r="AJ23" i="2"/>
  <c r="AJ31" i="2"/>
  <c r="AJ39" i="2"/>
  <c r="AJ47" i="2"/>
  <c r="AJ55" i="2"/>
  <c r="AJ63" i="2"/>
  <c r="AJ71" i="2"/>
  <c r="AJ79" i="2"/>
  <c r="AJ87" i="2"/>
  <c r="AF258" i="2"/>
  <c r="AJ54" i="2"/>
  <c r="AJ62" i="2"/>
  <c r="AJ70" i="2"/>
  <c r="AJ78" i="2"/>
  <c r="AJ86" i="2"/>
  <c r="AG258" i="2"/>
  <c r="AJ21" i="2"/>
  <c r="AJ29" i="2"/>
  <c r="AJ37" i="2"/>
  <c r="AJ45" i="2"/>
  <c r="AJ53" i="2"/>
  <c r="AJ61" i="2"/>
  <c r="AJ69" i="2"/>
  <c r="AJ77" i="2"/>
  <c r="AJ85" i="2"/>
  <c r="AJ139" i="2"/>
  <c r="AJ147" i="2"/>
  <c r="AJ157" i="2"/>
  <c r="AJ165" i="2"/>
  <c r="AJ171" i="2"/>
  <c r="AJ179" i="2"/>
  <c r="AJ187" i="2"/>
  <c r="AJ195" i="2"/>
  <c r="AJ203" i="2"/>
  <c r="AJ146" i="2"/>
  <c r="AJ154" i="2"/>
  <c r="AJ155" i="2"/>
  <c r="AJ156" i="2"/>
  <c r="AJ164" i="2"/>
  <c r="AJ170" i="2"/>
  <c r="AJ178" i="2"/>
  <c r="AJ186" i="2"/>
  <c r="AJ194" i="2"/>
  <c r="AJ202" i="2"/>
  <c r="AJ210" i="2"/>
  <c r="AJ218" i="2"/>
  <c r="AJ97" i="2"/>
  <c r="AJ105" i="2"/>
  <c r="AJ113" i="2"/>
  <c r="AJ121" i="2"/>
  <c r="AJ129" i="2"/>
  <c r="AJ137" i="2"/>
  <c r="AJ145" i="2"/>
  <c r="AJ153" i="2"/>
  <c r="AJ163" i="2"/>
  <c r="AJ95" i="2"/>
  <c r="AJ103" i="2"/>
  <c r="AJ111" i="2"/>
  <c r="AJ119" i="2"/>
  <c r="AJ127" i="2"/>
  <c r="AJ135" i="2"/>
  <c r="AJ143" i="2"/>
  <c r="AJ151" i="2"/>
  <c r="AJ161" i="2"/>
  <c r="AJ94" i="2"/>
  <c r="AJ102" i="2"/>
  <c r="AJ110" i="2"/>
  <c r="AJ118" i="2"/>
  <c r="AJ126" i="2"/>
  <c r="AJ134" i="2"/>
  <c r="AJ142" i="2"/>
  <c r="AJ150" i="2"/>
  <c r="AJ160" i="2"/>
  <c r="AJ93" i="2"/>
  <c r="AJ101" i="2"/>
  <c r="AJ109" i="2"/>
  <c r="AJ117" i="2"/>
  <c r="AJ125" i="2"/>
  <c r="AJ133" i="2"/>
  <c r="AJ141" i="2"/>
  <c r="AJ149" i="2"/>
  <c r="AJ159" i="2"/>
  <c r="AJ172" i="2"/>
  <c r="AJ180" i="2"/>
  <c r="AJ188" i="2"/>
  <c r="AJ196" i="2"/>
  <c r="AJ204" i="2"/>
  <c r="AJ212" i="2"/>
  <c r="AJ220" i="2"/>
  <c r="AJ228" i="2"/>
  <c r="AJ236" i="2"/>
  <c r="AJ244" i="2"/>
  <c r="AJ211" i="2"/>
  <c r="AJ219" i="2"/>
  <c r="AJ227" i="2"/>
  <c r="AJ235" i="2"/>
  <c r="AJ243" i="2"/>
  <c r="AJ226" i="2"/>
  <c r="AJ234" i="2"/>
  <c r="AJ242" i="2"/>
  <c r="AJ250" i="2"/>
  <c r="AJ169" i="2"/>
  <c r="AJ177" i="2"/>
  <c r="AJ185" i="2"/>
  <c r="AJ193" i="2"/>
  <c r="AJ201" i="2"/>
  <c r="AJ209" i="2"/>
  <c r="AJ217" i="2"/>
  <c r="AJ225" i="2"/>
  <c r="AJ233" i="2"/>
  <c r="AJ241" i="2"/>
  <c r="AJ249" i="2"/>
  <c r="AJ167" i="2"/>
  <c r="AJ175" i="2"/>
  <c r="AJ183" i="2"/>
  <c r="AJ191" i="2"/>
  <c r="AJ199" i="2"/>
  <c r="AJ207" i="2"/>
  <c r="AJ215" i="2"/>
  <c r="AJ223" i="2"/>
  <c r="AJ231" i="2"/>
  <c r="AJ239" i="2"/>
  <c r="AJ247" i="2"/>
  <c r="AJ253" i="2"/>
  <c r="AJ166" i="2"/>
  <c r="AJ174" i="2"/>
  <c r="AJ182" i="2"/>
  <c r="AJ190" i="2"/>
  <c r="AJ198" i="2"/>
  <c r="AJ206" i="2"/>
  <c r="AJ214" i="2"/>
  <c r="AJ222" i="2"/>
  <c r="AJ230" i="2"/>
  <c r="AJ238" i="2"/>
  <c r="AJ246" i="2"/>
  <c r="AJ252" i="2"/>
  <c r="AJ173" i="2"/>
  <c r="AJ181" i="2"/>
  <c r="AJ189" i="2"/>
  <c r="AJ197" i="2"/>
  <c r="AJ205" i="2"/>
  <c r="AJ213" i="2"/>
  <c r="AJ221" i="2"/>
  <c r="AJ229" i="2"/>
  <c r="AJ237" i="2"/>
  <c r="AJ245" i="2"/>
  <c r="AJ251" i="2"/>
  <c r="U258" i="2"/>
  <c r="AB91" i="2"/>
  <c r="AB99" i="2"/>
  <c r="AB107" i="2"/>
  <c r="AB115" i="2"/>
  <c r="AB123" i="2"/>
  <c r="AB131" i="2"/>
  <c r="AB139" i="2"/>
  <c r="AB147" i="2"/>
  <c r="AB155" i="2"/>
  <c r="AB164" i="2"/>
  <c r="V258" i="2"/>
  <c r="AB98" i="2"/>
  <c r="AB106" i="2"/>
  <c r="AB114" i="2"/>
  <c r="AB122" i="2"/>
  <c r="AB130" i="2"/>
  <c r="AB138" i="2"/>
  <c r="AB146" i="2"/>
  <c r="AB154" i="2"/>
  <c r="AB163" i="2"/>
  <c r="W258" i="2"/>
  <c r="AB97" i="2"/>
  <c r="AB105" i="2"/>
  <c r="AB113" i="2"/>
  <c r="AB121" i="2"/>
  <c r="AB129" i="2"/>
  <c r="AB137" i="2"/>
  <c r="AB145" i="2"/>
  <c r="AB153" i="2"/>
  <c r="AB161" i="2"/>
  <c r="AB162" i="2"/>
  <c r="X258" i="2"/>
  <c r="AB96" i="2"/>
  <c r="AB104" i="2"/>
  <c r="AB112" i="2"/>
  <c r="AB120" i="2"/>
  <c r="AB128" i="2"/>
  <c r="AB136" i="2"/>
  <c r="AB144" i="2"/>
  <c r="AB152" i="2"/>
  <c r="AB160" i="2"/>
  <c r="AB168" i="2"/>
  <c r="Y258" i="2"/>
  <c r="AB95" i="2"/>
  <c r="AB103" i="2"/>
  <c r="AB111" i="2"/>
  <c r="AB119" i="2"/>
  <c r="AB127" i="2"/>
  <c r="AB135" i="2"/>
  <c r="AB143" i="2"/>
  <c r="AB151" i="2"/>
  <c r="AB159" i="2"/>
  <c r="Z258" i="2"/>
  <c r="AB94" i="2"/>
  <c r="AB102" i="2"/>
  <c r="AB110" i="2"/>
  <c r="AB118" i="2"/>
  <c r="AB126" i="2"/>
  <c r="AB134" i="2"/>
  <c r="AB142" i="2"/>
  <c r="AB150" i="2"/>
  <c r="AB158" i="2"/>
  <c r="AA258" i="2"/>
  <c r="AB93" i="2"/>
  <c r="AB101" i="2"/>
  <c r="AB109" i="2"/>
  <c r="AB117" i="2"/>
  <c r="AB125" i="2"/>
  <c r="AB133" i="2"/>
  <c r="AB141" i="2"/>
  <c r="AB149" i="2"/>
  <c r="AB157" i="2"/>
  <c r="AB172" i="2"/>
  <c r="AB180" i="2"/>
  <c r="AB188" i="2"/>
  <c r="AB196" i="2"/>
  <c r="AB204" i="2"/>
  <c r="AB212" i="2"/>
  <c r="AB220" i="2"/>
  <c r="AB228" i="2"/>
  <c r="AB236" i="2"/>
  <c r="AB244" i="2"/>
  <c r="AB171" i="2"/>
  <c r="AB179" i="2"/>
  <c r="AB187" i="2"/>
  <c r="AB195" i="2"/>
  <c r="AB203" i="2"/>
  <c r="AB211" i="2"/>
  <c r="AB219" i="2"/>
  <c r="AB227" i="2"/>
  <c r="AB235" i="2"/>
  <c r="AB243" i="2"/>
  <c r="AB170" i="2"/>
  <c r="AB178" i="2"/>
  <c r="AB186" i="2"/>
  <c r="AB194" i="2"/>
  <c r="AB202" i="2"/>
  <c r="AB210" i="2"/>
  <c r="AB218" i="2"/>
  <c r="AB226" i="2"/>
  <c r="AB234" i="2"/>
  <c r="AB242" i="2"/>
  <c r="AB250" i="2"/>
  <c r="AB169" i="2"/>
  <c r="AB177" i="2"/>
  <c r="AB185" i="2"/>
  <c r="AB193" i="2"/>
  <c r="AB201" i="2"/>
  <c r="AB209" i="2"/>
  <c r="AB217" i="2"/>
  <c r="AB225" i="2"/>
  <c r="AB233" i="2"/>
  <c r="AB241" i="2"/>
  <c r="AB249" i="2"/>
  <c r="AB176" i="2"/>
  <c r="AB184" i="2"/>
  <c r="AB192" i="2"/>
  <c r="AB200" i="2"/>
  <c r="AB248" i="2"/>
  <c r="AB167" i="2"/>
  <c r="AB175" i="2"/>
  <c r="AB183" i="2"/>
  <c r="AB191" i="2"/>
  <c r="AB199" i="2"/>
  <c r="AB207" i="2"/>
  <c r="AB215" i="2"/>
  <c r="AB223" i="2"/>
  <c r="AB231" i="2"/>
  <c r="AB239" i="2"/>
  <c r="AB166" i="2"/>
  <c r="AB174" i="2"/>
  <c r="AB182" i="2"/>
  <c r="AB190" i="2"/>
  <c r="AB198" i="2"/>
  <c r="AB206" i="2"/>
  <c r="AB214" i="2"/>
  <c r="AB222" i="2"/>
  <c r="AB230" i="2"/>
  <c r="AB238" i="2"/>
  <c r="AB246" i="2"/>
  <c r="AB252" i="2"/>
  <c r="AB213" i="2"/>
  <c r="AB221" i="2"/>
  <c r="AB229" i="2"/>
  <c r="AB237" i="2"/>
  <c r="AB245" i="2"/>
  <c r="AB251" i="2"/>
  <c r="T169" i="2"/>
  <c r="T121" i="2"/>
  <c r="T88" i="2"/>
  <c r="T113" i="2"/>
  <c r="T24" i="2"/>
  <c r="T184" i="2"/>
  <c r="T148" i="2"/>
  <c r="T228" i="2"/>
  <c r="T37" i="2"/>
  <c r="T226" i="2"/>
  <c r="T117" i="2"/>
  <c r="T202" i="2"/>
  <c r="T34" i="2"/>
  <c r="T211" i="2"/>
  <c r="T132" i="2"/>
  <c r="T124" i="2"/>
  <c r="T212" i="2"/>
  <c r="T35" i="2"/>
  <c r="S258" i="2"/>
  <c r="P258" i="2"/>
  <c r="T250" i="2"/>
  <c r="R258" i="2"/>
  <c r="Q258" i="2"/>
  <c r="N258" i="2"/>
  <c r="AJ258" i="2" l="1"/>
  <c r="AB258" i="2"/>
  <c r="T174" i="2" l="1"/>
  <c r="T9" i="2"/>
  <c r="T173" i="2"/>
  <c r="T251" i="2"/>
  <c r="T178" i="2"/>
  <c r="T187" i="2"/>
  <c r="T6" i="2"/>
  <c r="T79" i="2"/>
  <c r="T84" i="2"/>
  <c r="T60" i="2"/>
  <c r="T243" i="2"/>
  <c r="T22" i="2"/>
  <c r="T64" i="2"/>
  <c r="T104" i="2"/>
  <c r="T214" i="2"/>
  <c r="T239" i="2"/>
  <c r="T246" i="2"/>
  <c r="T209" i="2"/>
  <c r="T14" i="2"/>
  <c r="T112" i="2"/>
  <c r="T147" i="2"/>
  <c r="T204" i="2"/>
  <c r="T16" i="2"/>
  <c r="T80" i="2"/>
  <c r="T93" i="2"/>
  <c r="T119" i="2"/>
  <c r="T126" i="2"/>
  <c r="T152" i="2"/>
  <c r="T161" i="2"/>
  <c r="T219" i="2"/>
  <c r="T27" i="2"/>
  <c r="T55" i="2"/>
  <c r="T69" i="2"/>
  <c r="T71" i="2"/>
  <c r="T82" i="2"/>
  <c r="T144" i="2"/>
  <c r="T164" i="2"/>
  <c r="T170" i="2"/>
  <c r="T236" i="2"/>
  <c r="T31" i="2"/>
  <c r="T42" i="2"/>
  <c r="T50" i="2"/>
  <c r="T58" i="2"/>
  <c r="T89" i="2"/>
  <c r="T143" i="2"/>
  <c r="T254" i="2"/>
  <c r="T74" i="2"/>
  <c r="T125" i="2"/>
  <c r="T196" i="2"/>
  <c r="T63" i="2"/>
  <c r="T76" i="2"/>
  <c r="T12" i="2"/>
  <c r="T19" i="2"/>
  <c r="T20" i="2"/>
  <c r="T33" i="2"/>
  <c r="T44" i="2"/>
  <c r="T72" i="2"/>
  <c r="T116" i="2"/>
  <c r="T123" i="2"/>
  <c r="T137" i="2"/>
  <c r="T138" i="2"/>
  <c r="T235" i="2"/>
  <c r="T238" i="2"/>
  <c r="T171" i="2"/>
  <c r="T28" i="2"/>
  <c r="T29" i="2"/>
  <c r="T68" i="2"/>
  <c r="T87" i="2"/>
  <c r="T99" i="2"/>
  <c r="T107" i="2"/>
  <c r="T190" i="2"/>
  <c r="T195" i="2"/>
  <c r="T199" i="2"/>
  <c r="T252" i="2"/>
  <c r="T39" i="2"/>
  <c r="T40" i="2"/>
  <c r="T47" i="2"/>
  <c r="T48" i="2"/>
  <c r="T56" i="2"/>
  <c r="T91" i="2"/>
  <c r="T96" i="2"/>
  <c r="T101" i="2"/>
  <c r="T109" i="2"/>
  <c r="T146" i="2"/>
  <c r="T105" i="2"/>
  <c r="T165" i="2"/>
  <c r="T222" i="2"/>
  <c r="T248" i="2"/>
  <c r="T135" i="2"/>
  <c r="T153" i="2"/>
  <c r="T192" i="2"/>
  <c r="T205" i="2"/>
  <c r="T208" i="2"/>
  <c r="T242" i="2"/>
  <c r="T244" i="2"/>
  <c r="T166" i="2"/>
  <c r="T114" i="2"/>
  <c r="T162" i="2"/>
  <c r="T167" i="2"/>
  <c r="T179" i="2"/>
  <c r="T188" i="2"/>
  <c r="T200" i="2"/>
  <c r="T215" i="2"/>
  <c r="T256" i="2"/>
  <c r="T97" i="2"/>
  <c r="T17" i="2"/>
  <c r="T36" i="2"/>
  <c r="T45" i="2"/>
  <c r="T53" i="2"/>
  <c r="T61" i="2"/>
  <c r="T94" i="2"/>
  <c r="T102" i="2"/>
  <c r="T110" i="2"/>
  <c r="T120" i="2"/>
  <c r="T141" i="2"/>
  <c r="T145" i="2"/>
  <c r="T149" i="2"/>
  <c r="T172" i="2"/>
  <c r="T175" i="2"/>
  <c r="T185" i="2"/>
  <c r="T191" i="2"/>
  <c r="T216" i="2"/>
  <c r="T247" i="2"/>
  <c r="T130" i="2"/>
  <c r="T133" i="2"/>
  <c r="T136" i="2"/>
  <c r="T150" i="2"/>
  <c r="T227" i="2"/>
  <c r="T231" i="2"/>
  <c r="T237" i="2"/>
  <c r="T7" i="2"/>
  <c r="T75" i="2"/>
  <c r="T83" i="2"/>
  <c r="T92" i="2"/>
  <c r="T100" i="2"/>
  <c r="T108" i="2"/>
  <c r="T118" i="2"/>
  <c r="T156" i="2"/>
  <c r="T163" i="2"/>
  <c r="T189" i="2"/>
  <c r="T253" i="2"/>
  <c r="T197" i="2"/>
  <c r="T59" i="2"/>
  <c r="T10" i="2"/>
  <c r="T18" i="2"/>
  <c r="T38" i="2"/>
  <c r="T46" i="2"/>
  <c r="T54" i="2"/>
  <c r="T62" i="2"/>
  <c r="T70" i="2"/>
  <c r="T78" i="2"/>
  <c r="T86" i="2"/>
  <c r="T95" i="2"/>
  <c r="T103" i="2"/>
  <c r="T111" i="2"/>
  <c r="T122" i="2"/>
  <c r="T176" i="2"/>
  <c r="T181" i="2"/>
  <c r="T182" i="2"/>
  <c r="T240" i="2"/>
  <c r="T32" i="2"/>
  <c r="T43" i="2"/>
  <c r="T51" i="2"/>
  <c r="T13" i="2"/>
  <c r="T21" i="2"/>
  <c r="T30" i="2"/>
  <c r="T41" i="2"/>
  <c r="T49" i="2"/>
  <c r="T57" i="2"/>
  <c r="T65" i="2"/>
  <c r="T73" i="2"/>
  <c r="T81" i="2"/>
  <c r="T90" i="2"/>
  <c r="T98" i="2"/>
  <c r="T106" i="2"/>
  <c r="T115" i="2"/>
  <c r="T127" i="2"/>
  <c r="T198" i="2"/>
  <c r="T206" i="2"/>
  <c r="T225" i="2"/>
  <c r="T232" i="2"/>
  <c r="T255" i="2"/>
  <c r="T15" i="2"/>
  <c r="T67" i="2"/>
  <c r="T8" i="2"/>
  <c r="T52" i="2"/>
  <c r="T128" i="2"/>
  <c r="T129" i="2"/>
  <c r="T154" i="2"/>
  <c r="T180" i="2"/>
  <c r="T183" i="2"/>
  <c r="T217" i="2"/>
  <c r="T218" i="2"/>
  <c r="T23" i="2"/>
  <c r="T201" i="2"/>
  <c r="T245" i="2"/>
  <c r="T131" i="2"/>
  <c r="T140" i="2"/>
  <c r="T193" i="2"/>
  <c r="T210" i="2"/>
  <c r="T220" i="2"/>
  <c r="T233" i="2"/>
  <c r="T241" i="2"/>
  <c r="T249" i="2"/>
  <c r="T257" i="2"/>
  <c r="T151" i="2"/>
  <c r="T160" i="2"/>
  <c r="T168" i="2"/>
  <c r="T177" i="2"/>
  <c r="T186" i="2"/>
  <c r="T194" i="2"/>
  <c r="T203" i="2"/>
  <c r="T213" i="2"/>
  <c r="T221" i="2"/>
  <c r="T234" i="2"/>
  <c r="T11" i="2" l="1"/>
  <c r="T26" i="2"/>
  <c r="T66" i="2"/>
  <c r="T85" i="2"/>
  <c r="T224" i="2"/>
  <c r="T134" i="2"/>
  <c r="T25" i="2"/>
  <c r="T157" i="2"/>
  <c r="T207" i="2"/>
  <c r="T139" i="2"/>
  <c r="T77" i="2"/>
  <c r="T158" i="2"/>
  <c r="T155" i="2"/>
  <c r="O258" i="2" l="1"/>
  <c r="T258" i="2" s="1"/>
  <c r="T5" i="2"/>
  <c r="X259" i="2" l="1"/>
  <c r="D84" i="2" l="1"/>
  <c r="D97" i="2"/>
  <c r="D225" i="2"/>
  <c r="D111" i="2"/>
  <c r="D57" i="2"/>
  <c r="D61" i="2"/>
  <c r="D211" i="2"/>
  <c r="D48" i="2"/>
  <c r="D68" i="2"/>
  <c r="D243" i="2"/>
  <c r="D247" i="2"/>
  <c r="D16" i="2"/>
  <c r="D36" i="2"/>
  <c r="D66" i="2"/>
  <c r="D141" i="2"/>
  <c r="D146" i="2"/>
  <c r="D154" i="2"/>
  <c r="D202" i="2"/>
  <c r="D128" i="2"/>
  <c r="D181" i="2"/>
  <c r="D185" i="2"/>
  <c r="D189" i="2"/>
  <c r="D197" i="2"/>
  <c r="D23" i="2"/>
  <c r="D27" i="2"/>
  <c r="D71" i="2"/>
  <c r="D10" i="2"/>
  <c r="D79" i="2"/>
  <c r="D136" i="2"/>
  <c r="D140" i="2"/>
  <c r="D172" i="2"/>
  <c r="D176" i="2"/>
  <c r="D236" i="2"/>
  <c r="D256" i="2"/>
  <c r="D18" i="2"/>
  <c r="D131" i="2"/>
  <c r="D192" i="2"/>
  <c r="D209" i="2"/>
  <c r="D213" i="2"/>
  <c r="D223" i="2"/>
  <c r="D34" i="2"/>
  <c r="D38" i="2"/>
  <c r="D59" i="2"/>
  <c r="D63" i="2"/>
  <c r="D91" i="2"/>
  <c r="D109" i="2"/>
  <c r="D113" i="2"/>
  <c r="D144" i="2"/>
  <c r="D156" i="2"/>
  <c r="D163" i="2"/>
  <c r="D200" i="2"/>
  <c r="D204" i="2"/>
  <c r="D241" i="2"/>
  <c r="D253" i="2"/>
  <c r="D254" i="2"/>
  <c r="D6" i="2"/>
  <c r="D43" i="2"/>
  <c r="D21" i="2"/>
  <c r="D25" i="2"/>
  <c r="D29" i="2"/>
  <c r="D77" i="2"/>
  <c r="D104" i="2"/>
  <c r="D116" i="2"/>
  <c r="D125" i="2"/>
  <c r="D134" i="2"/>
  <c r="D138" i="2"/>
  <c r="D151" i="2"/>
  <c r="D252" i="2"/>
  <c r="D19" i="2"/>
  <c r="D24" i="2"/>
  <c r="D28" i="2"/>
  <c r="D42" i="2"/>
  <c r="D47" i="2"/>
  <c r="D52" i="2"/>
  <c r="D58" i="2"/>
  <c r="D62" i="2"/>
  <c r="D70" i="2"/>
  <c r="D88" i="2"/>
  <c r="D108" i="2"/>
  <c r="D112" i="2"/>
  <c r="D117" i="2"/>
  <c r="D122" i="2"/>
  <c r="D130" i="2"/>
  <c r="D139" i="2"/>
  <c r="D150" i="2"/>
  <c r="D155" i="2"/>
  <c r="D167" i="2"/>
  <c r="D171" i="2"/>
  <c r="D191" i="2"/>
  <c r="D201" i="2"/>
  <c r="D205" i="2"/>
  <c r="D210" i="2"/>
  <c r="D214" i="2"/>
  <c r="W259" i="2"/>
  <c r="D215" i="2"/>
  <c r="D123" i="2"/>
  <c r="D33" i="2"/>
  <c r="D9" i="2"/>
  <c r="D14" i="2"/>
  <c r="D32" i="2"/>
  <c r="D46" i="2"/>
  <c r="D51" i="2"/>
  <c r="D67" i="2"/>
  <c r="D75" i="2"/>
  <c r="D82" i="2"/>
  <c r="D92" i="2"/>
  <c r="D103" i="2"/>
  <c r="D107" i="2"/>
  <c r="D121" i="2"/>
  <c r="D129" i="2"/>
  <c r="D145" i="2"/>
  <c r="D162" i="2"/>
  <c r="D166" i="2"/>
  <c r="D175" i="2"/>
  <c r="D180" i="2"/>
  <c r="D184" i="2"/>
  <c r="D188" i="2"/>
  <c r="D195" i="2"/>
  <c r="D218" i="2"/>
  <c r="D228" i="2"/>
  <c r="D232" i="2"/>
  <c r="D242" i="2"/>
  <c r="D246" i="2"/>
  <c r="D250" i="2"/>
  <c r="D259" i="2"/>
  <c r="D78" i="2"/>
  <c r="D83" i="2"/>
  <c r="D219" i="2"/>
  <c r="D233" i="2"/>
  <c r="D170" i="2"/>
  <c r="D221" i="2"/>
  <c r="D8" i="2"/>
  <c r="D13" i="2"/>
  <c r="D31" i="2"/>
  <c r="D45" i="2"/>
  <c r="D50" i="2"/>
  <c r="D56" i="2"/>
  <c r="D81" i="2"/>
  <c r="D95" i="2"/>
  <c r="D106" i="2"/>
  <c r="D115" i="2"/>
  <c r="D120" i="2"/>
  <c r="D148" i="2"/>
  <c r="D153" i="2"/>
  <c r="D165" i="2"/>
  <c r="D174" i="2"/>
  <c r="D179" i="2"/>
  <c r="D183" i="2"/>
  <c r="D194" i="2"/>
  <c r="D199" i="2"/>
  <c r="D217" i="2"/>
  <c r="D227" i="2"/>
  <c r="D231" i="2"/>
  <c r="D235" i="2"/>
  <c r="D237" i="2"/>
  <c r="D239" i="2"/>
  <c r="D245" i="2"/>
  <c r="D249" i="2"/>
  <c r="D20" i="2"/>
  <c r="D53" i="2"/>
  <c r="D196" i="2"/>
  <c r="D224" i="2"/>
  <c r="D41" i="2"/>
  <c r="D12" i="2"/>
  <c r="D17" i="2"/>
  <c r="D22" i="2"/>
  <c r="D30" i="2"/>
  <c r="D35" i="2"/>
  <c r="D60" i="2"/>
  <c r="D65" i="2"/>
  <c r="D73" i="2"/>
  <c r="D80" i="2"/>
  <c r="D85" i="2"/>
  <c r="D90" i="2"/>
  <c r="D99" i="2"/>
  <c r="D100" i="2"/>
  <c r="D110" i="2"/>
  <c r="D127" i="2"/>
  <c r="D137" i="2"/>
  <c r="D143" i="2"/>
  <c r="D158" i="2"/>
  <c r="D159" i="2"/>
  <c r="D160" i="2"/>
  <c r="D169" i="2"/>
  <c r="D178" i="2"/>
  <c r="D198" i="2"/>
  <c r="D207" i="2"/>
  <c r="D212" i="2"/>
  <c r="D7" i="2"/>
  <c r="D44" i="2"/>
  <c r="D55" i="2"/>
  <c r="D64" i="2"/>
  <c r="D72" i="2"/>
  <c r="D94" i="2"/>
  <c r="D98" i="2"/>
  <c r="D105" i="2"/>
  <c r="D114" i="2"/>
  <c r="D119" i="2"/>
  <c r="D126" i="2"/>
  <c r="D142" i="2"/>
  <c r="D152" i="2"/>
  <c r="D157" i="2"/>
  <c r="D164" i="2"/>
  <c r="D173" i="2"/>
  <c r="D177" i="2"/>
  <c r="D182" i="2"/>
  <c r="D186" i="2"/>
  <c r="D193" i="2"/>
  <c r="D226" i="2"/>
  <c r="D230" i="2"/>
  <c r="D234" i="2"/>
  <c r="D244" i="2"/>
  <c r="D248" i="2"/>
  <c r="T259" i="2"/>
  <c r="S259" i="2"/>
  <c r="V259" i="2"/>
  <c r="U259" i="2"/>
  <c r="B2" i="2"/>
  <c r="C2" i="2" s="1"/>
  <c r="D2" i="2" s="1"/>
  <c r="E2" i="2" s="1"/>
  <c r="F2" i="2" l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D5" i="2"/>
  <c r="C5" i="2"/>
  <c r="C6" i="2" l="1"/>
  <c r="D11" i="2"/>
  <c r="A5" i="2"/>
  <c r="B5" i="2"/>
  <c r="C7" i="2" l="1"/>
  <c r="B6" i="2"/>
  <c r="A6" i="2"/>
  <c r="D15" i="2"/>
  <c r="D26" i="2" l="1"/>
  <c r="D37" i="2" s="1"/>
  <c r="B7" i="2"/>
  <c r="C8" i="2"/>
  <c r="A7" i="2"/>
  <c r="D39" i="2"/>
  <c r="A8" i="2" l="1"/>
  <c r="B8" i="2"/>
  <c r="C9" i="2"/>
  <c r="D40" i="2"/>
  <c r="D49" i="2" s="1"/>
  <c r="D54" i="2"/>
  <c r="D69" i="2" s="1"/>
  <c r="D74" i="2" s="1"/>
  <c r="D76" i="2" s="1"/>
  <c r="A9" i="2" l="1"/>
  <c r="C10" i="2"/>
  <c r="B9" i="2"/>
  <c r="D86" i="2"/>
  <c r="C11" i="2" l="1"/>
  <c r="C12" i="2" s="1"/>
  <c r="A10" i="2"/>
  <c r="B10" i="2"/>
  <c r="D87" i="2"/>
  <c r="D89" i="2" s="1"/>
  <c r="D93" i="2" s="1"/>
  <c r="D96" i="2" s="1"/>
  <c r="D101" i="2" s="1"/>
  <c r="D102" i="2" s="1"/>
  <c r="D118" i="2" s="1"/>
  <c r="D124" i="2" s="1"/>
  <c r="D132" i="2" s="1"/>
  <c r="D133" i="2" s="1"/>
  <c r="D135" i="2" s="1"/>
  <c r="D147" i="2" s="1"/>
  <c r="D149" i="2" s="1"/>
  <c r="D161" i="2" s="1"/>
  <c r="D168" i="2" s="1"/>
  <c r="D187" i="2" s="1"/>
  <c r="D190" i="2" s="1"/>
  <c r="D203" i="2" s="1"/>
  <c r="D206" i="2" s="1"/>
  <c r="D208" i="2" s="1"/>
  <c r="D216" i="2" s="1"/>
  <c r="D220" i="2" s="1"/>
  <c r="D222" i="2" s="1"/>
  <c r="D229" i="2" s="1"/>
  <c r="D238" i="2" s="1"/>
  <c r="D240" i="2" s="1"/>
  <c r="D251" i="2" s="1"/>
  <c r="D255" i="2" s="1"/>
  <c r="B11" i="2" l="1"/>
  <c r="A11" i="2"/>
  <c r="D257" i="2"/>
  <c r="D258" i="2" s="1"/>
  <c r="D1" i="2" s="1"/>
  <c r="A12" i="2"/>
  <c r="A13" i="2" s="1"/>
  <c r="B12" i="2"/>
  <c r="C13" i="2"/>
  <c r="C14" i="2" s="1"/>
  <c r="B14" i="2" l="1"/>
  <c r="B13" i="2"/>
  <c r="A14" i="2"/>
  <c r="C15" i="2"/>
  <c r="C16" i="2" s="1"/>
  <c r="C17" i="2" s="1"/>
  <c r="B15" i="2"/>
  <c r="B16" i="2" s="1"/>
  <c r="A15" i="2"/>
  <c r="A16" i="2" l="1"/>
  <c r="A17" i="2" s="1"/>
  <c r="A18" i="2" s="1"/>
  <c r="A19" i="2" s="1"/>
  <c r="C18" i="2"/>
  <c r="B17" i="2"/>
  <c r="A20" i="2" l="1"/>
  <c r="A21" i="2" s="1"/>
  <c r="A22" i="2" s="1"/>
  <c r="A23" i="2" s="1"/>
  <c r="C19" i="2"/>
  <c r="B18" i="2"/>
  <c r="A24" i="2" l="1"/>
  <c r="A25" i="2" s="1"/>
  <c r="C20" i="2"/>
  <c r="C21" i="2" s="1"/>
  <c r="B19" i="2"/>
  <c r="A26" i="2" l="1"/>
  <c r="A27" i="2" s="1"/>
  <c r="A28" i="2" s="1"/>
  <c r="A29" i="2" s="1"/>
  <c r="A30" i="2" s="1"/>
  <c r="C22" i="2"/>
  <c r="B20" i="2"/>
  <c r="A32" i="2" l="1"/>
  <c r="A33" i="2" s="1"/>
  <c r="A34" i="2" s="1"/>
  <c r="A31" i="2"/>
  <c r="C23" i="2"/>
  <c r="C24" i="2" s="1"/>
  <c r="C25" i="2" s="1"/>
  <c r="B21" i="2"/>
  <c r="C26" i="2" l="1"/>
  <c r="C27" i="2" s="1"/>
  <c r="A35" i="2"/>
  <c r="A36" i="2" s="1"/>
  <c r="B22" i="2"/>
  <c r="C28" i="2" l="1"/>
  <c r="C29" i="2" s="1"/>
  <c r="C30" i="2" s="1"/>
  <c r="C31" i="2" s="1"/>
  <c r="C32" i="2" s="1"/>
  <c r="A37" i="2"/>
  <c r="B23" i="2"/>
  <c r="B24" i="2" s="1"/>
  <c r="B25" i="2" s="1"/>
  <c r="C33" i="2" l="1"/>
  <c r="C34" i="2" s="1"/>
  <c r="C35" i="2" s="1"/>
  <c r="C36" i="2" s="1"/>
  <c r="C37" i="2" s="1"/>
  <c r="C38" i="2" s="1"/>
  <c r="C39" i="2" s="1"/>
  <c r="A38" i="2"/>
  <c r="A39" i="2" s="1"/>
  <c r="B26" i="2"/>
  <c r="B27" i="2" s="1"/>
  <c r="C40" i="2" l="1"/>
  <c r="A40" i="2"/>
  <c r="A41" i="2" s="1"/>
  <c r="B28" i="2"/>
  <c r="C41" i="2" l="1"/>
  <c r="A42" i="2"/>
  <c r="A43" i="2" s="1"/>
  <c r="A44" i="2" s="1"/>
  <c r="B29" i="2"/>
  <c r="C42" i="2" l="1"/>
  <c r="A45" i="2"/>
  <c r="B30" i="2"/>
  <c r="C43" i="2" l="1"/>
  <c r="A46" i="2"/>
  <c r="B31" i="2"/>
  <c r="C44" i="2" l="1"/>
  <c r="C45" i="2"/>
  <c r="C46" i="2" s="1"/>
  <c r="C47" i="2" s="1"/>
  <c r="C48" i="2" s="1"/>
  <c r="C49" i="2" s="1"/>
  <c r="C50" i="2" s="1"/>
  <c r="A47" i="2"/>
  <c r="A48" i="2" s="1"/>
  <c r="B32" i="2"/>
  <c r="C51" i="2" l="1"/>
  <c r="C52" i="2" s="1"/>
  <c r="A49" i="2"/>
  <c r="A50" i="2" s="1"/>
  <c r="B33" i="2"/>
  <c r="B34" i="2" s="1"/>
  <c r="B35" i="2" s="1"/>
  <c r="C53" i="2" l="1"/>
  <c r="C54" i="2" s="1"/>
  <c r="A51" i="2"/>
  <c r="B36" i="2"/>
  <c r="B37" i="2" s="1"/>
  <c r="C55" i="2" l="1"/>
  <c r="C56" i="2" s="1"/>
  <c r="B38" i="2"/>
  <c r="B39" i="2" s="1"/>
  <c r="A52" i="2"/>
  <c r="C57" i="2" l="1"/>
  <c r="C58" i="2" s="1"/>
  <c r="C59" i="2" s="1"/>
  <c r="B40" i="2"/>
  <c r="B41" i="2" s="1"/>
  <c r="A53" i="2"/>
  <c r="C60" i="2" l="1"/>
  <c r="C61" i="2" s="1"/>
  <c r="B42" i="2"/>
  <c r="B43" i="2" s="1"/>
  <c r="B44" i="2" s="1"/>
  <c r="B45" i="2" s="1"/>
  <c r="A54" i="2"/>
  <c r="A55" i="2" s="1"/>
  <c r="C62" i="2" l="1"/>
  <c r="A56" i="2"/>
  <c r="B46" i="2"/>
  <c r="B47" i="2" s="1"/>
  <c r="C63" i="2" l="1"/>
  <c r="B48" i="2"/>
  <c r="B49" i="2" s="1"/>
  <c r="A57" i="2"/>
  <c r="B50" i="2"/>
  <c r="C64" i="2" l="1"/>
  <c r="A58" i="2"/>
  <c r="A59" i="2" s="1"/>
  <c r="A60" i="2" s="1"/>
  <c r="B51" i="2"/>
  <c r="C65" i="2" l="1"/>
  <c r="A61" i="2"/>
  <c r="A62" i="2"/>
  <c r="A63" i="2" s="1"/>
  <c r="A64" i="2" s="1"/>
  <c r="A65" i="2" s="1"/>
  <c r="B52" i="2"/>
  <c r="C66" i="2" l="1"/>
  <c r="A66" i="2"/>
  <c r="A67" i="2" s="1"/>
  <c r="B53" i="2"/>
  <c r="C67" i="2" l="1"/>
  <c r="A68" i="2"/>
  <c r="A69" i="2"/>
  <c r="A70" i="2" s="1"/>
  <c r="B54" i="2"/>
  <c r="C68" i="2" l="1"/>
  <c r="A71" i="2"/>
  <c r="B55" i="2"/>
  <c r="C70" i="2" l="1"/>
  <c r="C69" i="2"/>
  <c r="A72" i="2"/>
  <c r="B56" i="2"/>
  <c r="C71" i="2" l="1"/>
  <c r="A73" i="2"/>
  <c r="A74" i="2"/>
  <c r="A75" i="2" s="1"/>
  <c r="A76" i="2" s="1"/>
  <c r="B57" i="2"/>
  <c r="C72" i="2" l="1"/>
  <c r="A77" i="2"/>
  <c r="A78" i="2" s="1"/>
  <c r="A79" i="2" s="1"/>
  <c r="A80" i="2" s="1"/>
  <c r="B58" i="2"/>
  <c r="C73" i="2" l="1"/>
  <c r="C74" i="2"/>
  <c r="C75" i="2" s="1"/>
  <c r="C76" i="2" s="1"/>
  <c r="C77" i="2" s="1"/>
  <c r="A81" i="2"/>
  <c r="B59" i="2"/>
  <c r="B60" i="2" s="1"/>
  <c r="B61" i="2" s="1"/>
  <c r="C78" i="2" l="1"/>
  <c r="C79" i="2" s="1"/>
  <c r="C80" i="2" s="1"/>
  <c r="C81" i="2" s="1"/>
  <c r="B62" i="2"/>
  <c r="A82" i="2"/>
  <c r="B63" i="2"/>
  <c r="B64" i="2" s="1"/>
  <c r="C82" i="2" l="1"/>
  <c r="A83" i="2"/>
  <c r="A84" i="2"/>
  <c r="B65" i="2"/>
  <c r="B66" i="2" s="1"/>
  <c r="C83" i="2" l="1"/>
  <c r="C84" i="2" s="1"/>
  <c r="B67" i="2"/>
  <c r="B68" i="2" s="1"/>
  <c r="B69" i="2" s="1"/>
  <c r="A85" i="2"/>
  <c r="C85" i="2" l="1"/>
  <c r="B70" i="2"/>
  <c r="B71" i="2" s="1"/>
  <c r="A86" i="2"/>
  <c r="A87" i="2" s="1"/>
  <c r="A88" i="2"/>
  <c r="A89" i="2" s="1"/>
  <c r="A90" i="2" s="1"/>
  <c r="C86" i="2" l="1"/>
  <c r="B72" i="2"/>
  <c r="A91" i="2"/>
  <c r="A92" i="2" s="1"/>
  <c r="A93" i="2" s="1"/>
  <c r="A94" i="2" s="1"/>
  <c r="C87" i="2" l="1"/>
  <c r="C88" i="2" s="1"/>
  <c r="C89" i="2" s="1"/>
  <c r="C90" i="2" s="1"/>
  <c r="C91" i="2" s="1"/>
  <c r="B73" i="2"/>
  <c r="A95" i="2"/>
  <c r="C92" i="2" l="1"/>
  <c r="C93" i="2" s="1"/>
  <c r="C94" i="2" s="1"/>
  <c r="B74" i="2"/>
  <c r="B75" i="2" s="1"/>
  <c r="B76" i="2" s="1"/>
  <c r="B77" i="2" s="1"/>
  <c r="A96" i="2"/>
  <c r="A97" i="2" s="1"/>
  <c r="A98" i="2"/>
  <c r="C95" i="2" l="1"/>
  <c r="C96" i="2" s="1"/>
  <c r="C97" i="2" s="1"/>
  <c r="B78" i="2"/>
  <c r="B79" i="2" s="1"/>
  <c r="B80" i="2"/>
  <c r="A99" i="2"/>
  <c r="C98" i="2" l="1"/>
  <c r="C99" i="2" s="1"/>
  <c r="B81" i="2"/>
  <c r="A100" i="2"/>
  <c r="C100" i="2" l="1"/>
  <c r="C101" i="2"/>
  <c r="C102" i="2" s="1"/>
  <c r="C103" i="2" s="1"/>
  <c r="B82" i="2"/>
  <c r="A101" i="2"/>
  <c r="C104" i="2" l="1"/>
  <c r="B83" i="2"/>
  <c r="B84" i="2"/>
  <c r="A102" i="2"/>
  <c r="C105" i="2" l="1"/>
  <c r="C106" i="2"/>
  <c r="B85" i="2"/>
  <c r="A103" i="2"/>
  <c r="C107" i="2" l="1"/>
  <c r="B86" i="2"/>
  <c r="A104" i="2"/>
  <c r="C108" i="2" l="1"/>
  <c r="B87" i="2"/>
  <c r="A105" i="2"/>
  <c r="C109" i="2" l="1"/>
  <c r="B88" i="2"/>
  <c r="A106" i="2"/>
  <c r="C110" i="2" l="1"/>
  <c r="B89" i="2"/>
  <c r="A107" i="2"/>
  <c r="C111" i="2" l="1"/>
  <c r="B90" i="2"/>
  <c r="A108" i="2"/>
  <c r="C112" i="2" l="1"/>
  <c r="B91" i="2"/>
  <c r="A109" i="2"/>
  <c r="C113" i="2" l="1"/>
  <c r="B92" i="2"/>
  <c r="A110" i="2"/>
  <c r="C114" i="2" l="1"/>
  <c r="B93" i="2"/>
  <c r="A111" i="2"/>
  <c r="C115" i="2" l="1"/>
  <c r="B94" i="2"/>
  <c r="A112" i="2"/>
  <c r="C116" i="2" l="1"/>
  <c r="B95" i="2"/>
  <c r="A113" i="2"/>
  <c r="C117" i="2" l="1"/>
  <c r="B96" i="2"/>
  <c r="A114" i="2"/>
  <c r="C118" i="2" l="1"/>
  <c r="B97" i="2"/>
  <c r="A115" i="2"/>
  <c r="C119" i="2" l="1"/>
  <c r="B98" i="2"/>
  <c r="A116" i="2"/>
  <c r="C120" i="2" l="1"/>
  <c r="B99" i="2"/>
  <c r="A117" i="2"/>
  <c r="C121" i="2" l="1"/>
  <c r="B100" i="2"/>
  <c r="A118" i="2"/>
  <c r="C122" i="2" l="1"/>
  <c r="B101" i="2"/>
  <c r="A119" i="2"/>
  <c r="C123" i="2" l="1"/>
  <c r="B102" i="2"/>
  <c r="A120" i="2"/>
  <c r="C124" i="2" l="1"/>
  <c r="B103" i="2"/>
  <c r="A121" i="2"/>
  <c r="C125" i="2" l="1"/>
  <c r="B104" i="2"/>
  <c r="A122" i="2"/>
  <c r="C126" i="2" l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B105" i="2"/>
  <c r="A123" i="2"/>
  <c r="A124" i="2" s="1"/>
  <c r="A125" i="2" s="1"/>
  <c r="A126" i="2" s="1"/>
  <c r="A127" i="2" s="1"/>
  <c r="A128" i="2" s="1"/>
  <c r="A129" i="2" s="1"/>
  <c r="A130" i="2" s="1"/>
  <c r="A131" i="2" s="1"/>
  <c r="C137" i="2" l="1"/>
  <c r="C138" i="2" s="1"/>
  <c r="B106" i="2"/>
  <c r="A132" i="2"/>
  <c r="C139" i="2" l="1"/>
  <c r="B107" i="2"/>
  <c r="A133" i="2"/>
  <c r="C140" i="2" l="1"/>
  <c r="C141" i="2"/>
  <c r="C142" i="2" s="1"/>
  <c r="C143" i="2" s="1"/>
  <c r="C144" i="2" s="1"/>
  <c r="C145" i="2" s="1"/>
  <c r="C146" i="2" s="1"/>
  <c r="C147" i="2" s="1"/>
  <c r="C148" i="2" s="1"/>
  <c r="B108" i="2"/>
  <c r="A134" i="2"/>
  <c r="C149" i="2" l="1"/>
  <c r="C150" i="2" s="1"/>
  <c r="B109" i="2"/>
  <c r="A135" i="2"/>
  <c r="C151" i="2" l="1"/>
  <c r="B110" i="2"/>
  <c r="A136" i="2"/>
  <c r="C152" i="2" l="1"/>
  <c r="B111" i="2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C153" i="2" l="1"/>
  <c r="B112" i="2"/>
  <c r="A174" i="2"/>
  <c r="A175" i="2" s="1"/>
  <c r="A176" i="2" s="1"/>
  <c r="A177" i="2" s="1"/>
  <c r="A184" i="2"/>
  <c r="C154" i="2" l="1"/>
  <c r="B113" i="2"/>
  <c r="A178" i="2"/>
  <c r="A179" i="2"/>
  <c r="C155" i="2" l="1"/>
  <c r="B114" i="2"/>
  <c r="A180" i="2"/>
  <c r="C156" i="2" l="1"/>
  <c r="B115" i="2"/>
  <c r="A181" i="2"/>
  <c r="C157" i="2" l="1"/>
  <c r="B116" i="2"/>
  <c r="A182" i="2"/>
  <c r="A183" i="2" s="1"/>
  <c r="C158" i="2" l="1"/>
  <c r="B117" i="2"/>
  <c r="B118" i="2" s="1"/>
  <c r="B119" i="2" s="1"/>
  <c r="B120" i="2" s="1"/>
  <c r="A185" i="2"/>
  <c r="C159" i="2" l="1"/>
  <c r="B122" i="2"/>
  <c r="B121" i="2"/>
  <c r="A186" i="2"/>
  <c r="C160" i="2" l="1"/>
  <c r="B123" i="2"/>
  <c r="B124" i="2" s="1"/>
  <c r="A187" i="2"/>
  <c r="C161" i="2" l="1"/>
  <c r="B125" i="2"/>
  <c r="B126" i="2" s="1"/>
  <c r="B127" i="2" s="1"/>
  <c r="B128" i="2" s="1"/>
  <c r="B129" i="2" s="1"/>
  <c r="B130" i="2" s="1"/>
  <c r="B131" i="2" s="1"/>
  <c r="A188" i="2"/>
  <c r="A189" i="2" s="1"/>
  <c r="C162" i="2" l="1"/>
  <c r="B132" i="2"/>
  <c r="A190" i="2"/>
  <c r="A191" i="2" s="1"/>
  <c r="C163" i="2" l="1"/>
  <c r="B133" i="2"/>
  <c r="B134" i="2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A192" i="2"/>
  <c r="C164" i="2" l="1"/>
  <c r="B201" i="2"/>
  <c r="B202" i="2" s="1"/>
  <c r="A193" i="2"/>
  <c r="A194" i="2"/>
  <c r="A195" i="2" s="1"/>
  <c r="C165" i="2" l="1"/>
  <c r="B203" i="2"/>
  <c r="B204" i="2" s="1"/>
  <c r="B205" i="2" s="1"/>
  <c r="A196" i="2"/>
  <c r="A197" i="2" s="1"/>
  <c r="A198" i="2" s="1"/>
  <c r="C166" i="2" l="1"/>
  <c r="C167" i="2" s="1"/>
  <c r="C168" i="2" s="1"/>
  <c r="B207" i="2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06" i="2"/>
  <c r="A199" i="2"/>
  <c r="C169" i="2" l="1"/>
  <c r="B218" i="2"/>
  <c r="A201" i="2"/>
  <c r="A200" i="2"/>
  <c r="C170" i="2" l="1"/>
  <c r="B219" i="2"/>
  <c r="A202" i="2"/>
  <c r="A203" i="2"/>
  <c r="C171" i="2" l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B220" i="2"/>
  <c r="A204" i="2"/>
  <c r="C200" i="2" l="1"/>
  <c r="B221" i="2"/>
  <c r="A205" i="2"/>
  <c r="C201" i="2" l="1"/>
  <c r="B222" i="2"/>
  <c r="A206" i="2"/>
  <c r="C202" i="2" l="1"/>
  <c r="C203" i="2" s="1"/>
  <c r="C204" i="2" s="1"/>
  <c r="C205" i="2" s="1"/>
  <c r="C206" i="2" s="1"/>
  <c r="C207" i="2" s="1"/>
  <c r="B223" i="2"/>
  <c r="A207" i="2"/>
  <c r="C208" i="2" l="1"/>
  <c r="C209" i="2" s="1"/>
  <c r="C210" i="2" s="1"/>
  <c r="C211" i="2" s="1"/>
  <c r="C212" i="2" s="1"/>
  <c r="C213" i="2" s="1"/>
  <c r="C214" i="2" s="1"/>
  <c r="C215" i="2" s="1"/>
  <c r="C216" i="2" s="1"/>
  <c r="C217" i="2" s="1"/>
  <c r="B224" i="2"/>
  <c r="A208" i="2"/>
  <c r="I5" i="4"/>
  <c r="F5" i="4"/>
  <c r="C5" i="4"/>
  <c r="B5" i="4"/>
  <c r="E5" i="4"/>
  <c r="H5" i="4"/>
  <c r="D5" i="4"/>
  <c r="G5" i="4"/>
  <c r="C218" i="2" l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B225" i="2"/>
  <c r="A209" i="2"/>
  <c r="C244" i="2" l="1"/>
  <c r="C245" i="2" s="1"/>
  <c r="C246" i="2" s="1"/>
  <c r="C247" i="2" s="1"/>
  <c r="C248" i="2" s="1"/>
  <c r="C249" i="2" s="1"/>
  <c r="C250" i="2" s="1"/>
  <c r="B226" i="2"/>
  <c r="A210" i="2"/>
  <c r="C251" i="2" l="1"/>
  <c r="C252" i="2" s="1"/>
  <c r="C253" i="2" s="1"/>
  <c r="C254" i="2" s="1"/>
  <c r="B227" i="2"/>
  <c r="A211" i="2"/>
  <c r="C255" i="2" l="1"/>
  <c r="C256" i="2" s="1"/>
  <c r="B228" i="2"/>
  <c r="A212" i="2"/>
  <c r="C257" i="2" l="1"/>
  <c r="C258" i="2" s="1"/>
  <c r="C259" i="2" s="1"/>
  <c r="B229" i="2"/>
  <c r="A213" i="2"/>
  <c r="B230" i="2" l="1"/>
  <c r="B231" i="2" s="1"/>
  <c r="B232" i="2" s="1"/>
  <c r="B233" i="2" s="1"/>
  <c r="B234" i="2" s="1"/>
  <c r="B235" i="2" s="1"/>
  <c r="B236" i="2" s="1"/>
  <c r="B237" i="2" s="1"/>
  <c r="B238" i="2" s="1"/>
  <c r="B239" i="2" s="1"/>
  <c r="A214" i="2"/>
  <c r="B240" i="2" l="1"/>
  <c r="B241" i="2" s="1"/>
  <c r="B242" i="2" s="1"/>
  <c r="B243" i="2" s="1"/>
  <c r="A215" i="2"/>
  <c r="B244" i="2" l="1"/>
  <c r="B245" i="2" s="1"/>
  <c r="B246" i="2" s="1"/>
  <c r="B247" i="2" s="1"/>
  <c r="A216" i="2"/>
  <c r="B248" i="2" l="1"/>
  <c r="B249" i="2" s="1"/>
  <c r="A217" i="2"/>
  <c r="B250" i="2" l="1"/>
  <c r="A218" i="2"/>
  <c r="B251" i="2" l="1"/>
  <c r="B252" i="2" s="1"/>
  <c r="B253" i="2" s="1"/>
  <c r="B254" i="2" s="1"/>
  <c r="B255" i="2" s="1"/>
  <c r="B256" i="2" s="1"/>
  <c r="A219" i="2"/>
  <c r="B257" i="2" l="1"/>
  <c r="B258" i="2" s="1"/>
  <c r="B259" i="2" s="1"/>
  <c r="A220" i="2"/>
  <c r="A221" i="2" l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l="1"/>
  <c r="A251" i="2" l="1"/>
  <c r="A252" i="2" l="1"/>
  <c r="A253" i="2" s="1"/>
  <c r="A254" i="2" s="1"/>
  <c r="A255" i="2" l="1"/>
  <c r="A256" i="2" s="1"/>
  <c r="A257" i="2" s="1"/>
  <c r="A258" i="2" s="1"/>
  <c r="A259" i="2" l="1"/>
  <c r="C1" i="2" l="1"/>
  <c r="Q6" i="12" l="1"/>
  <c r="Q7" i="12" l="1"/>
  <c r="Q8" i="12" l="1"/>
  <c r="Q9" i="12" l="1"/>
  <c r="Q10" i="12" l="1"/>
  <c r="Q11" i="12" l="1"/>
  <c r="Q12" i="12" l="1"/>
  <c r="Q13" i="12" l="1"/>
  <c r="Q14" i="12" l="1"/>
  <c r="Q15" i="12" l="1"/>
  <c r="Q16" i="12" l="1"/>
  <c r="Q17" i="12" l="1"/>
  <c r="Q18" i="12" l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Q46" i="12" s="1"/>
  <c r="Q47" i="12" s="1"/>
  <c r="Q48" i="12" s="1"/>
  <c r="Q49" i="12" s="1"/>
  <c r="Q50" i="12" s="1"/>
  <c r="Q51" i="12" s="1"/>
  <c r="Q52" i="12" s="1"/>
  <c r="Q53" i="12" s="1"/>
  <c r="Q54" i="12" s="1"/>
  <c r="Q55" i="12" s="1"/>
  <c r="Q56" i="12" s="1"/>
  <c r="Q57" i="12" s="1"/>
  <c r="Q58" i="12" s="1"/>
  <c r="Q59" i="12" s="1"/>
  <c r="Q60" i="12" s="1"/>
  <c r="Q61" i="12" s="1"/>
  <c r="Q62" i="12" s="1"/>
  <c r="Q63" i="12" s="1"/>
  <c r="Q64" i="12" s="1"/>
  <c r="Q65" i="12" s="1"/>
  <c r="Q66" i="12" s="1"/>
  <c r="Q67" i="12" s="1"/>
  <c r="Q68" i="12" s="1"/>
  <c r="Q69" i="12" s="1"/>
  <c r="Q70" i="12" s="1"/>
  <c r="Q71" i="12" s="1"/>
  <c r="Q72" i="12" s="1"/>
  <c r="Q73" i="12" s="1"/>
  <c r="Q74" i="12" s="1"/>
  <c r="Q75" i="12" s="1"/>
  <c r="Q76" i="12" s="1"/>
  <c r="Q77" i="12" s="1"/>
  <c r="Q78" i="12" s="1"/>
  <c r="Q79" i="12" s="1"/>
  <c r="Q80" i="12" s="1"/>
  <c r="Q81" i="12" s="1"/>
  <c r="Q82" i="12" s="1"/>
  <c r="Q83" i="12" s="1"/>
  <c r="Q84" i="12" s="1"/>
  <c r="Q85" i="12" s="1"/>
  <c r="Q86" i="12" s="1"/>
  <c r="Q87" i="12" s="1"/>
  <c r="Q88" i="12" s="1"/>
  <c r="Q89" i="12" s="1"/>
  <c r="Q90" i="12" s="1"/>
  <c r="Q91" i="12" s="1"/>
  <c r="Q92" i="12" s="1"/>
  <c r="Q93" i="12" s="1"/>
  <c r="Q94" i="12" s="1"/>
  <c r="Q95" i="12" s="1"/>
  <c r="Q96" i="12" s="1"/>
  <c r="Q97" i="12" s="1"/>
  <c r="Q98" i="12" s="1"/>
  <c r="Q99" i="12" s="1"/>
  <c r="Q100" i="12" s="1"/>
  <c r="Q101" i="12" s="1"/>
  <c r="Q102" i="12" s="1"/>
  <c r="Q103" i="12" s="1"/>
  <c r="Q104" i="12" s="1"/>
  <c r="Q105" i="12" s="1"/>
  <c r="Q106" i="12" s="1"/>
  <c r="Q107" i="12" s="1"/>
  <c r="Q108" i="12" s="1"/>
  <c r="Q109" i="12" s="1"/>
  <c r="Q110" i="12" s="1"/>
  <c r="Q111" i="12" s="1"/>
  <c r="Q112" i="12" s="1"/>
  <c r="Q113" i="12" s="1"/>
  <c r="Q114" i="12" s="1"/>
  <c r="Q115" i="12" s="1"/>
  <c r="Q116" i="12" s="1"/>
  <c r="Q117" i="12" s="1"/>
  <c r="Q118" i="12" s="1"/>
  <c r="Q119" i="12" s="1"/>
  <c r="Q120" i="12" s="1"/>
  <c r="Q121" i="12" s="1"/>
  <c r="Q122" i="12" s="1"/>
  <c r="Q123" i="12" s="1"/>
  <c r="Q124" i="12" s="1"/>
  <c r="Q125" i="12" s="1"/>
  <c r="Q126" i="12" s="1"/>
  <c r="Q127" i="12" s="1"/>
  <c r="Q128" i="12" s="1"/>
  <c r="Q129" i="12" s="1"/>
  <c r="Q130" i="12" s="1"/>
  <c r="Q131" i="12" s="1"/>
  <c r="Q132" i="12" s="1"/>
  <c r="Q133" i="12" s="1"/>
  <c r="Q134" i="12" s="1"/>
  <c r="Q135" i="12" s="1"/>
  <c r="Q136" i="12" s="1"/>
  <c r="Q137" i="12" s="1"/>
  <c r="Q138" i="12" s="1"/>
  <c r="Q139" i="12" s="1"/>
  <c r="Q140" i="12" s="1"/>
  <c r="Q141" i="12" s="1"/>
  <c r="Q142" i="12" s="1"/>
  <c r="Q143" i="12" s="1"/>
  <c r="Q144" i="12" s="1"/>
  <c r="Q145" i="12" s="1"/>
  <c r="Q146" i="12" s="1"/>
  <c r="Q147" i="12" s="1"/>
  <c r="Q148" i="12" s="1"/>
  <c r="Q149" i="12" s="1"/>
  <c r="Q150" i="12" s="1"/>
  <c r="Q151" i="12" s="1"/>
  <c r="Q152" i="12" s="1"/>
  <c r="Q153" i="12" s="1"/>
  <c r="Q154" i="12" s="1"/>
  <c r="Q155" i="12" s="1"/>
  <c r="Q156" i="12" s="1"/>
  <c r="Q157" i="12" s="1"/>
  <c r="Q158" i="12" s="1"/>
  <c r="Q159" i="12" s="1"/>
  <c r="Q160" i="12" s="1"/>
  <c r="Q161" i="12" s="1"/>
  <c r="Q162" i="12" s="1"/>
  <c r="Q163" i="12" s="1"/>
  <c r="Q164" i="12" s="1"/>
  <c r="Q165" i="12" s="1"/>
  <c r="Q166" i="12" s="1"/>
  <c r="Q167" i="12" s="1"/>
  <c r="Q168" i="12" s="1"/>
  <c r="Q169" i="12" s="1"/>
  <c r="Q170" i="12" s="1"/>
  <c r="Q171" i="12" s="1"/>
  <c r="Q172" i="12" s="1"/>
  <c r="Q173" i="12" s="1"/>
  <c r="Q174" i="12" s="1"/>
  <c r="Q175" i="12" s="1"/>
  <c r="Q176" i="12" s="1"/>
  <c r="Q177" i="12" s="1"/>
  <c r="Q178" i="12" s="1"/>
  <c r="Q179" i="12" s="1"/>
  <c r="Q180" i="12" s="1"/>
  <c r="Q181" i="12" s="1"/>
  <c r="Q182" i="12" s="1"/>
  <c r="Q183" i="12" s="1"/>
  <c r="Q184" i="12" s="1"/>
  <c r="Q185" i="12" s="1"/>
  <c r="Q186" i="12" s="1"/>
  <c r="Q187" i="12" s="1"/>
  <c r="Q188" i="12" s="1"/>
  <c r="Q189" i="12" s="1"/>
  <c r="Q190" i="12" s="1"/>
  <c r="Q191" i="12" s="1"/>
  <c r="Q192" i="12" s="1"/>
  <c r="Q193" i="12" s="1"/>
  <c r="Q194" i="12" s="1"/>
  <c r="Q195" i="12" s="1"/>
  <c r="Q196" i="12" s="1"/>
  <c r="Q197" i="12" s="1"/>
  <c r="Q198" i="12" s="1"/>
  <c r="Q199" i="12" s="1"/>
  <c r="Q200" i="12" s="1"/>
  <c r="Q201" i="12" s="1"/>
  <c r="Q202" i="12" s="1"/>
  <c r="Q203" i="12" s="1"/>
  <c r="Q204" i="12" s="1"/>
  <c r="Q205" i="12" s="1"/>
  <c r="Q206" i="12" s="1"/>
  <c r="Q207" i="12" s="1"/>
  <c r="Q208" i="12" s="1"/>
  <c r="Q209" i="12" s="1"/>
  <c r="Q210" i="12" s="1"/>
  <c r="Q211" i="12" s="1"/>
  <c r="Q212" i="12" s="1"/>
  <c r="Q213" i="12" s="1"/>
  <c r="Q214" i="12" s="1"/>
  <c r="Q215" i="12" s="1"/>
  <c r="Q216" i="12" s="1"/>
  <c r="Q217" i="12" s="1"/>
  <c r="Q218" i="12" s="1"/>
  <c r="Q219" i="12" s="1"/>
  <c r="Q220" i="12" s="1"/>
  <c r="Q221" i="12" s="1"/>
  <c r="Q222" i="12" s="1"/>
  <c r="Q223" i="12" s="1"/>
  <c r="Q224" i="12" s="1"/>
  <c r="Q225" i="12" s="1"/>
  <c r="Q226" i="12" s="1"/>
  <c r="Q227" i="12" s="1"/>
  <c r="Q228" i="12" s="1"/>
  <c r="Q229" i="12" s="1"/>
  <c r="Q230" i="12" s="1"/>
  <c r="Q231" i="12" s="1"/>
  <c r="Q232" i="12" s="1"/>
  <c r="Q233" i="12" s="1"/>
  <c r="Q234" i="12" s="1"/>
  <c r="Q235" i="12" s="1"/>
  <c r="Q236" i="12" s="1"/>
  <c r="Q237" i="12" s="1"/>
  <c r="Q238" i="12" s="1"/>
  <c r="Q239" i="12" s="1"/>
  <c r="Q240" i="12" s="1"/>
  <c r="Q241" i="12" s="1"/>
  <c r="Q242" i="12" s="1"/>
  <c r="Q243" i="12" s="1"/>
  <c r="Q244" i="12" s="1"/>
  <c r="Q245" i="12" s="1"/>
  <c r="Q246" i="12" s="1"/>
  <c r="Q247" i="12" s="1"/>
  <c r="Q248" i="12" s="1"/>
  <c r="Q249" i="12" s="1"/>
  <c r="Q250" i="12" s="1"/>
  <c r="Q251" i="12" s="1"/>
  <c r="Q252" i="12" s="1"/>
  <c r="Q253" i="12" s="1"/>
  <c r="Q254" i="12" s="1"/>
  <c r="Q255" i="12" s="1"/>
  <c r="Q256" i="12" s="1"/>
  <c r="Q257" i="12" s="1"/>
  <c r="Q258" i="12" s="1"/>
  <c r="Q259" i="12" s="1"/>
  <c r="Q260" i="12" s="1"/>
  <c r="Q261" i="12" s="1"/>
  <c r="Q262" i="12" s="1"/>
  <c r="Q263" i="12" s="1"/>
  <c r="Q264" i="12" s="1"/>
  <c r="Q265" i="12" s="1"/>
  <c r="Q266" i="12" s="1"/>
  <c r="Q267" i="12" s="1"/>
  <c r="Q268" i="12" s="1"/>
  <c r="Q269" i="12" s="1"/>
  <c r="Q270" i="12" s="1"/>
  <c r="Q271" i="12" s="1"/>
  <c r="Q272" i="12" s="1"/>
  <c r="Q273" i="12" s="1"/>
  <c r="Q274" i="12" s="1"/>
  <c r="Q275" i="12" s="1"/>
  <c r="Q276" i="12" s="1"/>
  <c r="Q277" i="12" s="1"/>
  <c r="Q278" i="12" s="1"/>
  <c r="Q279" i="12" s="1"/>
  <c r="Q280" i="12" s="1"/>
  <c r="Q281" i="12" s="1"/>
  <c r="Q282" i="12" s="1"/>
  <c r="Q283" i="12" s="1"/>
  <c r="Q284" i="12" s="1"/>
  <c r="Q285" i="12" s="1"/>
  <c r="Q286" i="12" s="1"/>
  <c r="Q287" i="12" s="1"/>
  <c r="Q288" i="12" s="1"/>
  <c r="Q289" i="12" s="1"/>
  <c r="Q290" i="12" s="1"/>
  <c r="Q291" i="12" s="1"/>
  <c r="Q292" i="12" s="1"/>
  <c r="Q293" i="12" s="1"/>
  <c r="Q294" i="12" s="1"/>
  <c r="Q295" i="12" s="1"/>
  <c r="Q296" i="12" s="1"/>
  <c r="Q297" i="12" s="1"/>
  <c r="Q298" i="12" s="1"/>
  <c r="Q299" i="12" s="1"/>
  <c r="Q300" i="12" s="1"/>
  <c r="Q301" i="12" s="1"/>
  <c r="Q302" i="12" s="1"/>
  <c r="Q303" i="12" s="1"/>
  <c r="Q304" i="12" s="1"/>
  <c r="Q305" i="12" s="1"/>
  <c r="Q306" i="12" s="1"/>
  <c r="Q307" i="12" s="1"/>
  <c r="Q308" i="12" s="1"/>
  <c r="Q309" i="12" s="1"/>
  <c r="Q310" i="12" s="1"/>
  <c r="Q311" i="12" s="1"/>
  <c r="Q312" i="12" s="1"/>
  <c r="Q313" i="12" s="1"/>
  <c r="Q314" i="12" s="1"/>
  <c r="Q315" i="12" s="1"/>
  <c r="Q316" i="12" s="1"/>
  <c r="Q317" i="12" s="1"/>
  <c r="Q318" i="12" s="1"/>
  <c r="Q319" i="12" s="1"/>
  <c r="Q320" i="12" s="1"/>
  <c r="Q321" i="12" s="1"/>
  <c r="Q322" i="12" s="1"/>
  <c r="Q323" i="12" s="1"/>
  <c r="Q324" i="12" s="1"/>
  <c r="Q325" i="12" s="1"/>
  <c r="Q326" i="12" s="1"/>
  <c r="Q327" i="12" s="1"/>
  <c r="Q328" i="12" s="1"/>
  <c r="Q329" i="12" s="1"/>
  <c r="Q330" i="12" s="1"/>
  <c r="Q331" i="12" s="1"/>
  <c r="Q332" i="12" s="1"/>
  <c r="Q333" i="12" s="1"/>
  <c r="Q334" i="12" s="1"/>
  <c r="Q335" i="12" s="1"/>
  <c r="Q336" i="12" s="1"/>
  <c r="Q337" i="12" s="1"/>
  <c r="Q338" i="12" s="1"/>
  <c r="Q339" i="12" s="1"/>
  <c r="Q340" i="12" s="1"/>
  <c r="Q341" i="12" s="1"/>
  <c r="Q342" i="12" s="1"/>
  <c r="Q343" i="12" s="1"/>
  <c r="Q344" i="12" s="1"/>
  <c r="Q345" i="12" s="1"/>
  <c r="Q346" i="12" s="1"/>
  <c r="Q347" i="12" s="1"/>
  <c r="Q348" i="12" s="1"/>
  <c r="Q349" i="12" s="1"/>
  <c r="Q350" i="12" s="1"/>
  <c r="Q351" i="12" l="1"/>
  <c r="Q352" i="12" l="1"/>
  <c r="Q353" i="12" s="1"/>
  <c r="Q354" i="12" l="1"/>
  <c r="Q355" i="12" l="1"/>
  <c r="Q356" i="12" l="1"/>
  <c r="Q357" i="12" l="1"/>
  <c r="Q358" i="12" s="1"/>
  <c r="Q359" i="12" l="1"/>
  <c r="Q360" i="12"/>
  <c r="Q361" i="12" l="1"/>
  <c r="Q362" i="12" l="1"/>
  <c r="Q363" i="12" s="1"/>
  <c r="Q364" i="12" l="1"/>
  <c r="Q365" i="12" l="1"/>
  <c r="Q366" i="12" s="1"/>
  <c r="Q367" i="12" l="1"/>
  <c r="Q368" i="12" s="1"/>
  <c r="Q369" i="12" s="1"/>
  <c r="Q370" i="12" l="1"/>
  <c r="Q371" i="12" l="1"/>
  <c r="Q372" i="12" l="1"/>
  <c r="Q373" i="12" l="1"/>
  <c r="Q374" i="12" l="1"/>
  <c r="Q375" i="12" l="1"/>
  <c r="Q376" i="12" l="1"/>
  <c r="Q377" i="12" l="1"/>
  <c r="Q378" i="12" l="1"/>
  <c r="Q379" i="12" l="1"/>
  <c r="Q380" i="12" l="1"/>
  <c r="Q381" i="12" l="1"/>
  <c r="Q382" i="12" l="1"/>
  <c r="Q383" i="12" l="1"/>
  <c r="Q384" i="12" l="1"/>
  <c r="Q385" i="12" l="1"/>
  <c r="Q386" i="12" l="1"/>
  <c r="Q387" i="12" l="1"/>
  <c r="Q388" i="12" l="1"/>
  <c r="Q389" i="12" l="1"/>
  <c r="Q390" i="12" l="1"/>
  <c r="Q391" i="12" l="1"/>
  <c r="Q392" i="12" l="1"/>
  <c r="Q393" i="12" l="1"/>
  <c r="Q394" i="12" l="1"/>
  <c r="Q395" i="12" l="1"/>
  <c r="A1" i="2" l="1"/>
  <c r="Q396" i="12"/>
  <c r="R6" i="6" l="1"/>
  <c r="R6" i="5"/>
  <c r="R6" i="4"/>
  <c r="Q6" i="8"/>
  <c r="Q397" i="12"/>
  <c r="K6" i="5" l="1"/>
  <c r="J6" i="5"/>
  <c r="I6" i="5"/>
  <c r="P6" i="5"/>
  <c r="G6" i="5"/>
  <c r="N6" i="5"/>
  <c r="B6" i="5"/>
  <c r="M6" i="5"/>
  <c r="L6" i="5"/>
  <c r="C6" i="5"/>
  <c r="O6" i="5"/>
  <c r="D6" i="5"/>
  <c r="R7" i="5"/>
  <c r="E6" i="5"/>
  <c r="F6" i="5"/>
  <c r="R8" i="5"/>
  <c r="H6" i="5"/>
  <c r="O6" i="6"/>
  <c r="P6" i="6"/>
  <c r="H6" i="6"/>
  <c r="I6" i="6"/>
  <c r="M6" i="6"/>
  <c r="B6" i="6"/>
  <c r="F6" i="6"/>
  <c r="J6" i="6"/>
  <c r="N6" i="6"/>
  <c r="C6" i="6"/>
  <c r="K6" i="6"/>
  <c r="G6" i="6"/>
  <c r="D6" i="6"/>
  <c r="R7" i="6"/>
  <c r="L6" i="6"/>
  <c r="E6" i="6"/>
  <c r="O6" i="4"/>
  <c r="N6" i="4"/>
  <c r="M6" i="4"/>
  <c r="L6" i="4"/>
  <c r="K6" i="4"/>
  <c r="J6" i="4"/>
  <c r="P6" i="4"/>
  <c r="D6" i="4"/>
  <c r="E6" i="4"/>
  <c r="C6" i="4"/>
  <c r="B6" i="4"/>
  <c r="G6" i="4"/>
  <c r="R7" i="4"/>
  <c r="H6" i="4"/>
  <c r="F6" i="4"/>
  <c r="I6" i="4"/>
  <c r="Q7" i="8"/>
  <c r="Q398" i="12"/>
  <c r="Q6" i="4" l="1"/>
  <c r="M8" i="5"/>
  <c r="L8" i="5"/>
  <c r="K8" i="5"/>
  <c r="J8" i="5"/>
  <c r="P8" i="5"/>
  <c r="O8" i="5"/>
  <c r="N8" i="5"/>
  <c r="I8" i="5"/>
  <c r="H8" i="5"/>
  <c r="G8" i="5"/>
  <c r="F8" i="5"/>
  <c r="D8" i="5"/>
  <c r="E8" i="5"/>
  <c r="C8" i="5"/>
  <c r="B8" i="5"/>
  <c r="F7" i="6"/>
  <c r="J7" i="6"/>
  <c r="M7" i="6"/>
  <c r="B7" i="6"/>
  <c r="E7" i="6"/>
  <c r="P7" i="6"/>
  <c r="I7" i="6"/>
  <c r="H7" i="6"/>
  <c r="L7" i="6"/>
  <c r="O7" i="6"/>
  <c r="D7" i="6"/>
  <c r="C7" i="6"/>
  <c r="G7" i="6"/>
  <c r="K7" i="6"/>
  <c r="N7" i="6"/>
  <c r="Q8" i="8"/>
  <c r="L7" i="5"/>
  <c r="K7" i="5"/>
  <c r="J7" i="5"/>
  <c r="Q7" i="5" s="1"/>
  <c r="O7" i="5"/>
  <c r="P7" i="5"/>
  <c r="N7" i="5"/>
  <c r="M7" i="5"/>
  <c r="I7" i="5"/>
  <c r="H7" i="5"/>
  <c r="G7" i="5"/>
  <c r="F7" i="5"/>
  <c r="B7" i="5"/>
  <c r="E7" i="5"/>
  <c r="D7" i="5"/>
  <c r="C7" i="5"/>
  <c r="R8" i="6"/>
  <c r="R9" i="6"/>
  <c r="R9" i="5"/>
  <c r="Q6" i="5"/>
  <c r="Q6" i="6"/>
  <c r="Q9" i="8"/>
  <c r="Q10" i="8" s="1"/>
  <c r="R8" i="4"/>
  <c r="P7" i="4"/>
  <c r="O7" i="4"/>
  <c r="N7" i="4"/>
  <c r="M7" i="4"/>
  <c r="L7" i="4"/>
  <c r="K7" i="4"/>
  <c r="J7" i="4"/>
  <c r="C7" i="4"/>
  <c r="B7" i="4"/>
  <c r="H7" i="4"/>
  <c r="I7" i="4"/>
  <c r="G7" i="4"/>
  <c r="D7" i="4"/>
  <c r="F7" i="4"/>
  <c r="E7" i="4"/>
  <c r="D8" i="4"/>
  <c r="I8" i="4"/>
  <c r="E8" i="4"/>
  <c r="C8" i="4"/>
  <c r="Q399" i="12"/>
  <c r="R10" i="6" l="1"/>
  <c r="C9" i="6"/>
  <c r="M9" i="6"/>
  <c r="E9" i="6"/>
  <c r="H9" i="6"/>
  <c r="B9" i="6"/>
  <c r="P9" i="6"/>
  <c r="L9" i="6"/>
  <c r="F9" i="6"/>
  <c r="O9" i="6"/>
  <c r="D9" i="6"/>
  <c r="G9" i="6"/>
  <c r="J9" i="6"/>
  <c r="K9" i="6"/>
  <c r="N9" i="6"/>
  <c r="I9" i="6"/>
  <c r="Q7" i="6"/>
  <c r="H8" i="6"/>
  <c r="E8" i="6"/>
  <c r="L8" i="6"/>
  <c r="O8" i="6"/>
  <c r="D8" i="6"/>
  <c r="N8" i="6"/>
  <c r="I8" i="6"/>
  <c r="M8" i="6"/>
  <c r="B8" i="6"/>
  <c r="C8" i="6"/>
  <c r="G8" i="6"/>
  <c r="K8" i="6"/>
  <c r="F8" i="6"/>
  <c r="J8" i="6"/>
  <c r="P8" i="6"/>
  <c r="R11" i="6"/>
  <c r="N9" i="5"/>
  <c r="M9" i="5"/>
  <c r="L9" i="5"/>
  <c r="K9" i="5"/>
  <c r="O9" i="5"/>
  <c r="J9" i="5"/>
  <c r="P9" i="5"/>
  <c r="C9" i="5"/>
  <c r="H9" i="5"/>
  <c r="I9" i="5"/>
  <c r="G9" i="5"/>
  <c r="F9" i="5"/>
  <c r="E9" i="5"/>
  <c r="D9" i="5"/>
  <c r="B9" i="5"/>
  <c r="R10" i="5"/>
  <c r="Q8" i="5"/>
  <c r="G8" i="4"/>
  <c r="Q7" i="4"/>
  <c r="R9" i="4"/>
  <c r="B8" i="4"/>
  <c r="P8" i="4"/>
  <c r="O8" i="4"/>
  <c r="N8" i="4"/>
  <c r="M8" i="4"/>
  <c r="L8" i="4"/>
  <c r="K8" i="4"/>
  <c r="J8" i="4"/>
  <c r="H8" i="4"/>
  <c r="F8" i="4"/>
  <c r="Q11" i="8"/>
  <c r="Q400" i="12"/>
  <c r="Q9" i="6" l="1"/>
  <c r="O10" i="5"/>
  <c r="N10" i="5"/>
  <c r="M10" i="5"/>
  <c r="L10" i="5"/>
  <c r="J10" i="5"/>
  <c r="P10" i="5"/>
  <c r="K10" i="5"/>
  <c r="I10" i="5"/>
  <c r="H10" i="5"/>
  <c r="C10" i="5"/>
  <c r="B10" i="5"/>
  <c r="G10" i="5"/>
  <c r="F10" i="5"/>
  <c r="E10" i="5"/>
  <c r="D10" i="5"/>
  <c r="R11" i="5"/>
  <c r="R12" i="5"/>
  <c r="Q9" i="5"/>
  <c r="Q8" i="6"/>
  <c r="H11" i="6"/>
  <c r="E11" i="6"/>
  <c r="D11" i="6"/>
  <c r="G11" i="6"/>
  <c r="K11" i="6"/>
  <c r="O11" i="6"/>
  <c r="C11" i="6"/>
  <c r="J11" i="6"/>
  <c r="Q11" i="6" s="1"/>
  <c r="N11" i="6"/>
  <c r="B11" i="6"/>
  <c r="F11" i="6"/>
  <c r="I11" i="6"/>
  <c r="L11" i="6"/>
  <c r="P11" i="6"/>
  <c r="M11" i="6"/>
  <c r="J10" i="6"/>
  <c r="D10" i="6"/>
  <c r="L10" i="6"/>
  <c r="F10" i="6"/>
  <c r="K10" i="6"/>
  <c r="B10" i="6"/>
  <c r="N10" i="6"/>
  <c r="G10" i="6"/>
  <c r="I10" i="6"/>
  <c r="M10" i="6"/>
  <c r="P10" i="6"/>
  <c r="E10" i="6"/>
  <c r="O10" i="6"/>
  <c r="C10" i="6"/>
  <c r="H10" i="6"/>
  <c r="R12" i="6"/>
  <c r="Q8" i="4"/>
  <c r="R10" i="4"/>
  <c r="J9" i="4"/>
  <c r="P9" i="4"/>
  <c r="O9" i="4"/>
  <c r="N9" i="4"/>
  <c r="M9" i="4"/>
  <c r="L9" i="4"/>
  <c r="K9" i="4"/>
  <c r="C9" i="4"/>
  <c r="E9" i="4"/>
  <c r="I9" i="4"/>
  <c r="H9" i="4"/>
  <c r="B9" i="4"/>
  <c r="D9" i="4"/>
  <c r="G9" i="4"/>
  <c r="F9" i="4"/>
  <c r="R11" i="4"/>
  <c r="Q12" i="8"/>
  <c r="Q401" i="12"/>
  <c r="P12" i="5" l="1"/>
  <c r="O12" i="5"/>
  <c r="N12" i="5"/>
  <c r="L12" i="5"/>
  <c r="M12" i="5"/>
  <c r="K12" i="5"/>
  <c r="J12" i="5"/>
  <c r="Q12" i="5" s="1"/>
  <c r="F12" i="5"/>
  <c r="E12" i="5"/>
  <c r="H12" i="5"/>
  <c r="D12" i="5"/>
  <c r="C12" i="5"/>
  <c r="B12" i="5"/>
  <c r="G12" i="5"/>
  <c r="I12" i="5"/>
  <c r="P11" i="5"/>
  <c r="O11" i="5"/>
  <c r="N11" i="5"/>
  <c r="M11" i="5"/>
  <c r="K11" i="5"/>
  <c r="L11" i="5"/>
  <c r="J11" i="5"/>
  <c r="Q11" i="5" s="1"/>
  <c r="E11" i="5"/>
  <c r="C11" i="5"/>
  <c r="I11" i="5"/>
  <c r="D11" i="5"/>
  <c r="G11" i="5"/>
  <c r="H11" i="5"/>
  <c r="B11" i="5"/>
  <c r="F11" i="5"/>
  <c r="R13" i="5"/>
  <c r="Q10" i="6"/>
  <c r="D12" i="6"/>
  <c r="P12" i="6"/>
  <c r="K12" i="6"/>
  <c r="H12" i="6"/>
  <c r="C12" i="6"/>
  <c r="E12" i="6"/>
  <c r="G12" i="6"/>
  <c r="O12" i="6"/>
  <c r="J12" i="6"/>
  <c r="N12" i="6"/>
  <c r="B12" i="6"/>
  <c r="F12" i="6"/>
  <c r="I12" i="6"/>
  <c r="L12" i="6"/>
  <c r="M12" i="6"/>
  <c r="R13" i="6"/>
  <c r="Q10" i="5"/>
  <c r="L11" i="4"/>
  <c r="K11" i="4"/>
  <c r="J11" i="4"/>
  <c r="P11" i="4"/>
  <c r="O11" i="4"/>
  <c r="N11" i="4"/>
  <c r="M11" i="4"/>
  <c r="D11" i="4"/>
  <c r="I11" i="4"/>
  <c r="E11" i="4"/>
  <c r="G11" i="4"/>
  <c r="H11" i="4"/>
  <c r="C11" i="4"/>
  <c r="F11" i="4"/>
  <c r="B11" i="4"/>
  <c r="Q9" i="4"/>
  <c r="E10" i="4"/>
  <c r="K10" i="4"/>
  <c r="J10" i="4"/>
  <c r="P10" i="4"/>
  <c r="O10" i="4"/>
  <c r="N10" i="4"/>
  <c r="M10" i="4"/>
  <c r="L10" i="4"/>
  <c r="F10" i="4"/>
  <c r="D10" i="4"/>
  <c r="C10" i="4"/>
  <c r="H10" i="4"/>
  <c r="R12" i="4"/>
  <c r="G10" i="4"/>
  <c r="I10" i="4"/>
  <c r="B10" i="4"/>
  <c r="Q13" i="8"/>
  <c r="Q402" i="12"/>
  <c r="R14" i="5" l="1"/>
  <c r="R14" i="6"/>
  <c r="J13" i="5"/>
  <c r="P13" i="5"/>
  <c r="O13" i="5"/>
  <c r="M13" i="5"/>
  <c r="N13" i="5"/>
  <c r="L13" i="5"/>
  <c r="K13" i="5"/>
  <c r="D13" i="5"/>
  <c r="F13" i="5"/>
  <c r="B13" i="5"/>
  <c r="I13" i="5"/>
  <c r="H13" i="5"/>
  <c r="C13" i="5"/>
  <c r="G13" i="5"/>
  <c r="E13" i="5"/>
  <c r="E13" i="6"/>
  <c r="N13" i="6"/>
  <c r="D13" i="6"/>
  <c r="P13" i="6"/>
  <c r="H13" i="6"/>
  <c r="L13" i="6"/>
  <c r="I13" i="6"/>
  <c r="F13" i="6"/>
  <c r="O13" i="6"/>
  <c r="B13" i="6"/>
  <c r="K13" i="6"/>
  <c r="J13" i="6"/>
  <c r="C13" i="6"/>
  <c r="G13" i="6"/>
  <c r="M13" i="6"/>
  <c r="Q12" i="6"/>
  <c r="Q10" i="4"/>
  <c r="Q11" i="4"/>
  <c r="M12" i="4"/>
  <c r="L12" i="4"/>
  <c r="K12" i="4"/>
  <c r="J12" i="4"/>
  <c r="P12" i="4"/>
  <c r="O12" i="4"/>
  <c r="N12" i="4"/>
  <c r="G12" i="4"/>
  <c r="F12" i="4"/>
  <c r="B12" i="4"/>
  <c r="I12" i="4"/>
  <c r="D12" i="4"/>
  <c r="C12" i="4"/>
  <c r="E12" i="4"/>
  <c r="H12" i="4"/>
  <c r="R13" i="4"/>
  <c r="Q14" i="8"/>
  <c r="Q403" i="12"/>
  <c r="Q13" i="5" l="1"/>
  <c r="Q13" i="6"/>
  <c r="M14" i="6"/>
  <c r="J14" i="6"/>
  <c r="G14" i="6"/>
  <c r="H14" i="6"/>
  <c r="F14" i="6"/>
  <c r="E14" i="6"/>
  <c r="B14" i="6"/>
  <c r="I14" i="6"/>
  <c r="L14" i="6"/>
  <c r="P14" i="6"/>
  <c r="N14" i="6"/>
  <c r="O14" i="6"/>
  <c r="D14" i="6"/>
  <c r="K14" i="6"/>
  <c r="C14" i="6"/>
  <c r="R15" i="6"/>
  <c r="K14" i="5"/>
  <c r="J14" i="5"/>
  <c r="P14" i="5"/>
  <c r="N14" i="5"/>
  <c r="O14" i="5"/>
  <c r="M14" i="5"/>
  <c r="L14" i="5"/>
  <c r="H14" i="5"/>
  <c r="C14" i="5"/>
  <c r="G14" i="5"/>
  <c r="F14" i="5"/>
  <c r="I14" i="5"/>
  <c r="D14" i="5"/>
  <c r="E14" i="5"/>
  <c r="B14" i="5"/>
  <c r="R15" i="5"/>
  <c r="R16" i="5"/>
  <c r="R17" i="5" s="1"/>
  <c r="N13" i="4"/>
  <c r="M13" i="4"/>
  <c r="L13" i="4"/>
  <c r="K13" i="4"/>
  <c r="J13" i="4"/>
  <c r="Q13" i="4" s="1"/>
  <c r="P13" i="4"/>
  <c r="O13" i="4"/>
  <c r="G13" i="4"/>
  <c r="C13" i="4"/>
  <c r="B13" i="4"/>
  <c r="F13" i="4"/>
  <c r="I13" i="4"/>
  <c r="D13" i="4"/>
  <c r="E13" i="4"/>
  <c r="H13" i="4"/>
  <c r="R14" i="4"/>
  <c r="Q12" i="4"/>
  <c r="Q15" i="8"/>
  <c r="Q404" i="12"/>
  <c r="N17" i="5" l="1"/>
  <c r="M17" i="5"/>
  <c r="L17" i="5"/>
  <c r="K17" i="5"/>
  <c r="P17" i="5"/>
  <c r="O17" i="5"/>
  <c r="J17" i="5"/>
  <c r="Q17" i="5" s="1"/>
  <c r="E17" i="5"/>
  <c r="D17" i="5"/>
  <c r="F17" i="5"/>
  <c r="B17" i="5"/>
  <c r="H17" i="5"/>
  <c r="C17" i="5"/>
  <c r="G17" i="5"/>
  <c r="I17" i="5"/>
  <c r="R18" i="5"/>
  <c r="Q14" i="5"/>
  <c r="M16" i="5"/>
  <c r="L16" i="5"/>
  <c r="K16" i="5"/>
  <c r="J16" i="5"/>
  <c r="P16" i="5"/>
  <c r="O16" i="5"/>
  <c r="N16" i="5"/>
  <c r="G16" i="5"/>
  <c r="E16" i="5"/>
  <c r="F16" i="5"/>
  <c r="D16" i="5"/>
  <c r="C16" i="5"/>
  <c r="H16" i="5"/>
  <c r="B16" i="5"/>
  <c r="I16" i="5"/>
  <c r="L15" i="6"/>
  <c r="P15" i="6"/>
  <c r="I15" i="6"/>
  <c r="O15" i="6"/>
  <c r="D15" i="6"/>
  <c r="N15" i="6"/>
  <c r="K15" i="6"/>
  <c r="F15" i="6"/>
  <c r="J15" i="6"/>
  <c r="E15" i="6"/>
  <c r="G15" i="6"/>
  <c r="C15" i="6"/>
  <c r="H15" i="6"/>
  <c r="B15" i="6"/>
  <c r="M15" i="6"/>
  <c r="R16" i="6"/>
  <c r="L15" i="5"/>
  <c r="K15" i="5"/>
  <c r="J15" i="5"/>
  <c r="O15" i="5"/>
  <c r="N15" i="5"/>
  <c r="M15" i="5"/>
  <c r="P15" i="5"/>
  <c r="F15" i="5"/>
  <c r="D15" i="5"/>
  <c r="C15" i="5"/>
  <c r="H15" i="5"/>
  <c r="G15" i="5"/>
  <c r="B15" i="5"/>
  <c r="E15" i="5"/>
  <c r="I15" i="5"/>
  <c r="Q14" i="6"/>
  <c r="O14" i="4"/>
  <c r="N14" i="4"/>
  <c r="M14" i="4"/>
  <c r="L14" i="4"/>
  <c r="K14" i="4"/>
  <c r="J14" i="4"/>
  <c r="P14" i="4"/>
  <c r="B14" i="4"/>
  <c r="F14" i="4"/>
  <c r="C14" i="4"/>
  <c r="E14" i="4"/>
  <c r="D14" i="4"/>
  <c r="H14" i="4"/>
  <c r="G14" i="4"/>
  <c r="I14" i="4"/>
  <c r="R15" i="4"/>
  <c r="Q16" i="8"/>
  <c r="Q405" i="12"/>
  <c r="Q16" i="5" l="1"/>
  <c r="Q15" i="5"/>
  <c r="Q15" i="6"/>
  <c r="P16" i="6"/>
  <c r="E16" i="6"/>
  <c r="D16" i="6"/>
  <c r="N16" i="6"/>
  <c r="B16" i="6"/>
  <c r="H16" i="6"/>
  <c r="L16" i="6"/>
  <c r="O16" i="6"/>
  <c r="G16" i="6"/>
  <c r="K16" i="6"/>
  <c r="I16" i="6"/>
  <c r="C16" i="6"/>
  <c r="J16" i="6"/>
  <c r="Q16" i="6" s="1"/>
  <c r="F16" i="6"/>
  <c r="M16" i="6"/>
  <c r="R17" i="6"/>
  <c r="O18" i="5"/>
  <c r="N18" i="5"/>
  <c r="M18" i="5"/>
  <c r="L18" i="5"/>
  <c r="J18" i="5"/>
  <c r="Q18" i="5" s="1"/>
  <c r="P18" i="5"/>
  <c r="K18" i="5"/>
  <c r="C18" i="5"/>
  <c r="H18" i="5"/>
  <c r="B18" i="5"/>
  <c r="G18" i="5"/>
  <c r="I18" i="5"/>
  <c r="F18" i="5"/>
  <c r="E18" i="5"/>
  <c r="D18" i="5"/>
  <c r="R19" i="5"/>
  <c r="P15" i="4"/>
  <c r="O15" i="4"/>
  <c r="N15" i="4"/>
  <c r="M15" i="4"/>
  <c r="L15" i="4"/>
  <c r="K15" i="4"/>
  <c r="J15" i="4"/>
  <c r="F15" i="4"/>
  <c r="H15" i="4"/>
  <c r="D15" i="4"/>
  <c r="R16" i="4"/>
  <c r="B15" i="4"/>
  <c r="E15" i="4"/>
  <c r="G15" i="4"/>
  <c r="C15" i="4"/>
  <c r="I15" i="4"/>
  <c r="Q14" i="4"/>
  <c r="Q17" i="8"/>
  <c r="Q406" i="12"/>
  <c r="P19" i="5" l="1"/>
  <c r="O19" i="5"/>
  <c r="N19" i="5"/>
  <c r="M19" i="5"/>
  <c r="K19" i="5"/>
  <c r="L19" i="5"/>
  <c r="J19" i="5"/>
  <c r="G19" i="5"/>
  <c r="B19" i="5"/>
  <c r="F19" i="5"/>
  <c r="H19" i="5"/>
  <c r="E19" i="5"/>
  <c r="D19" i="5"/>
  <c r="C19" i="5"/>
  <c r="I19" i="5"/>
  <c r="R20" i="5"/>
  <c r="I17" i="6"/>
  <c r="B17" i="6"/>
  <c r="K17" i="6"/>
  <c r="P17" i="6"/>
  <c r="M17" i="6"/>
  <c r="E17" i="6"/>
  <c r="J17" i="6"/>
  <c r="L17" i="6"/>
  <c r="D17" i="6"/>
  <c r="G17" i="6"/>
  <c r="N17" i="6"/>
  <c r="H17" i="6"/>
  <c r="O17" i="6"/>
  <c r="C17" i="6"/>
  <c r="F17" i="6"/>
  <c r="R18" i="6"/>
  <c r="Q15" i="4"/>
  <c r="Q18" i="8"/>
  <c r="R17" i="4"/>
  <c r="P16" i="4"/>
  <c r="O16" i="4"/>
  <c r="N16" i="4"/>
  <c r="M16" i="4"/>
  <c r="L16" i="4"/>
  <c r="K16" i="4"/>
  <c r="J16" i="4"/>
  <c r="B16" i="4"/>
  <c r="F16" i="4"/>
  <c r="D16" i="4"/>
  <c r="H16" i="4"/>
  <c r="I16" i="4"/>
  <c r="G16" i="4"/>
  <c r="C16" i="4"/>
  <c r="E16" i="4"/>
  <c r="R18" i="4"/>
  <c r="Q407" i="12"/>
  <c r="G18" i="6" l="1"/>
  <c r="J18" i="6"/>
  <c r="C18" i="6"/>
  <c r="B18" i="6"/>
  <c r="N18" i="6"/>
  <c r="I18" i="6"/>
  <c r="F18" i="6"/>
  <c r="D18" i="6"/>
  <c r="K18" i="6"/>
  <c r="M18" i="6"/>
  <c r="P18" i="6"/>
  <c r="E18" i="6"/>
  <c r="H18" i="6"/>
  <c r="L18" i="6"/>
  <c r="O18" i="6"/>
  <c r="R19" i="6"/>
  <c r="P20" i="5"/>
  <c r="O20" i="5"/>
  <c r="N20" i="5"/>
  <c r="L20" i="5"/>
  <c r="M20" i="5"/>
  <c r="K20" i="5"/>
  <c r="J20" i="5"/>
  <c r="Q20" i="5" s="1"/>
  <c r="D20" i="5"/>
  <c r="B20" i="5"/>
  <c r="E20" i="5"/>
  <c r="C20" i="5"/>
  <c r="I20" i="5"/>
  <c r="H20" i="5"/>
  <c r="G20" i="5"/>
  <c r="F20" i="5"/>
  <c r="R21" i="5"/>
  <c r="Q17" i="6"/>
  <c r="Q19" i="5"/>
  <c r="Q19" i="8"/>
  <c r="K18" i="4"/>
  <c r="J18" i="4"/>
  <c r="P18" i="4"/>
  <c r="O18" i="4"/>
  <c r="N18" i="4"/>
  <c r="M18" i="4"/>
  <c r="L18" i="4"/>
  <c r="C18" i="4"/>
  <c r="I18" i="4"/>
  <c r="D18" i="4"/>
  <c r="H18" i="4"/>
  <c r="F18" i="4"/>
  <c r="G18" i="4"/>
  <c r="B18" i="4"/>
  <c r="E18" i="4"/>
  <c r="J17" i="4"/>
  <c r="P17" i="4"/>
  <c r="O17" i="4"/>
  <c r="N17" i="4"/>
  <c r="M17" i="4"/>
  <c r="L17" i="4"/>
  <c r="K17" i="4"/>
  <c r="E17" i="4"/>
  <c r="G17" i="4"/>
  <c r="I17" i="4"/>
  <c r="F17" i="4"/>
  <c r="D17" i="4"/>
  <c r="C17" i="4"/>
  <c r="H17" i="4"/>
  <c r="B17" i="4"/>
  <c r="R19" i="4"/>
  <c r="Q16" i="4"/>
  <c r="Q408" i="12"/>
  <c r="J21" i="5" l="1"/>
  <c r="P21" i="5"/>
  <c r="O21" i="5"/>
  <c r="M21" i="5"/>
  <c r="N21" i="5"/>
  <c r="L21" i="5"/>
  <c r="K21" i="5"/>
  <c r="E21" i="5"/>
  <c r="B21" i="5"/>
  <c r="C21" i="5"/>
  <c r="D21" i="5"/>
  <c r="G21" i="5"/>
  <c r="F21" i="5"/>
  <c r="H21" i="5"/>
  <c r="I21" i="5"/>
  <c r="R22" i="5"/>
  <c r="K19" i="6"/>
  <c r="N19" i="6"/>
  <c r="C19" i="6"/>
  <c r="F19" i="6"/>
  <c r="O19" i="6"/>
  <c r="J19" i="6"/>
  <c r="D19" i="6"/>
  <c r="G19" i="6"/>
  <c r="B19" i="6"/>
  <c r="E19" i="6"/>
  <c r="P19" i="6"/>
  <c r="M19" i="6"/>
  <c r="L19" i="6"/>
  <c r="I19" i="6"/>
  <c r="H19" i="6"/>
  <c r="R20" i="6"/>
  <c r="Q20" i="8"/>
  <c r="Q18" i="6"/>
  <c r="Q17" i="4"/>
  <c r="L19" i="4"/>
  <c r="K19" i="4"/>
  <c r="J19" i="4"/>
  <c r="P19" i="4"/>
  <c r="O19" i="4"/>
  <c r="N19" i="4"/>
  <c r="M19" i="4"/>
  <c r="E19" i="4"/>
  <c r="B19" i="4"/>
  <c r="I19" i="4"/>
  <c r="F19" i="4"/>
  <c r="H19" i="4"/>
  <c r="R20" i="4"/>
  <c r="D19" i="4"/>
  <c r="C19" i="4"/>
  <c r="G19" i="4"/>
  <c r="Q18" i="4"/>
  <c r="Q409" i="12"/>
  <c r="O20" i="6" l="1"/>
  <c r="K20" i="6"/>
  <c r="L20" i="6"/>
  <c r="G20" i="6"/>
  <c r="F20" i="6"/>
  <c r="C20" i="6"/>
  <c r="M20" i="6"/>
  <c r="I20" i="6"/>
  <c r="P20" i="6"/>
  <c r="H20" i="6"/>
  <c r="D20" i="6"/>
  <c r="J20" i="6"/>
  <c r="B20" i="6"/>
  <c r="E20" i="6"/>
  <c r="N20" i="6"/>
  <c r="R21" i="6"/>
  <c r="K22" i="5"/>
  <c r="J22" i="5"/>
  <c r="P22" i="5"/>
  <c r="N22" i="5"/>
  <c r="O22" i="5"/>
  <c r="M22" i="5"/>
  <c r="L22" i="5"/>
  <c r="C22" i="5"/>
  <c r="H22" i="5"/>
  <c r="I22" i="5"/>
  <c r="E22" i="5"/>
  <c r="B22" i="5"/>
  <c r="G22" i="5"/>
  <c r="F22" i="5"/>
  <c r="D22" i="5"/>
  <c r="R23" i="5"/>
  <c r="Q19" i="6"/>
  <c r="Q21" i="8"/>
  <c r="Q21" i="5"/>
  <c r="M20" i="4"/>
  <c r="L20" i="4"/>
  <c r="K20" i="4"/>
  <c r="J20" i="4"/>
  <c r="P20" i="4"/>
  <c r="O20" i="4"/>
  <c r="N20" i="4"/>
  <c r="D20" i="4"/>
  <c r="H20" i="4"/>
  <c r="B20" i="4"/>
  <c r="G20" i="4"/>
  <c r="C20" i="4"/>
  <c r="R21" i="4"/>
  <c r="I20" i="4"/>
  <c r="E20" i="4"/>
  <c r="F20" i="4"/>
  <c r="Q19" i="4"/>
  <c r="Q410" i="12"/>
  <c r="L23" i="5" l="1"/>
  <c r="K23" i="5"/>
  <c r="J23" i="5"/>
  <c r="O23" i="5"/>
  <c r="P23" i="5"/>
  <c r="N23" i="5"/>
  <c r="M23" i="5"/>
  <c r="H23" i="5"/>
  <c r="F23" i="5"/>
  <c r="E23" i="5"/>
  <c r="B23" i="5"/>
  <c r="G23" i="5"/>
  <c r="D23" i="5"/>
  <c r="C23" i="5"/>
  <c r="I23" i="5"/>
  <c r="R24" i="5"/>
  <c r="P21" i="6"/>
  <c r="M21" i="6"/>
  <c r="H21" i="6"/>
  <c r="L21" i="6"/>
  <c r="D21" i="6"/>
  <c r="K21" i="6"/>
  <c r="J21" i="6"/>
  <c r="G21" i="6"/>
  <c r="C21" i="6"/>
  <c r="E21" i="6"/>
  <c r="O21" i="6"/>
  <c r="N21" i="6"/>
  <c r="B21" i="6"/>
  <c r="I21" i="6"/>
  <c r="F21" i="6"/>
  <c r="R22" i="6"/>
  <c r="Q20" i="6"/>
  <c r="Q22" i="8"/>
  <c r="Q22" i="5"/>
  <c r="N21" i="4"/>
  <c r="M21" i="4"/>
  <c r="L21" i="4"/>
  <c r="K21" i="4"/>
  <c r="J21" i="4"/>
  <c r="P21" i="4"/>
  <c r="O21" i="4"/>
  <c r="G21" i="4"/>
  <c r="R22" i="4"/>
  <c r="E21" i="4"/>
  <c r="B21" i="4"/>
  <c r="H21" i="4"/>
  <c r="D21" i="4"/>
  <c r="C21" i="4"/>
  <c r="F21" i="4"/>
  <c r="I21" i="4"/>
  <c r="Q20" i="4"/>
  <c r="Q411" i="12"/>
  <c r="N22" i="6" l="1"/>
  <c r="I22" i="6"/>
  <c r="M22" i="6"/>
  <c r="E22" i="6"/>
  <c r="F22" i="6"/>
  <c r="P22" i="6"/>
  <c r="O22" i="6"/>
  <c r="D22" i="6"/>
  <c r="K22" i="6"/>
  <c r="L22" i="6"/>
  <c r="C22" i="6"/>
  <c r="H22" i="6"/>
  <c r="J22" i="6"/>
  <c r="Q22" i="6" s="1"/>
  <c r="B22" i="6"/>
  <c r="G22" i="6"/>
  <c r="R23" i="6"/>
  <c r="M24" i="5"/>
  <c r="L24" i="5"/>
  <c r="K24" i="5"/>
  <c r="J24" i="5"/>
  <c r="P24" i="5"/>
  <c r="O24" i="5"/>
  <c r="N24" i="5"/>
  <c r="H24" i="5"/>
  <c r="C24" i="5"/>
  <c r="G24" i="5"/>
  <c r="E24" i="5"/>
  <c r="D24" i="5"/>
  <c r="I24" i="5"/>
  <c r="F24" i="5"/>
  <c r="B24" i="5"/>
  <c r="R25" i="5"/>
  <c r="Q21" i="6"/>
  <c r="Q23" i="8"/>
  <c r="Q23" i="5"/>
  <c r="Q21" i="4"/>
  <c r="O22" i="4"/>
  <c r="N22" i="4"/>
  <c r="M22" i="4"/>
  <c r="L22" i="4"/>
  <c r="K22" i="4"/>
  <c r="J22" i="4"/>
  <c r="P22" i="4"/>
  <c r="G22" i="4"/>
  <c r="F22" i="4"/>
  <c r="R23" i="4"/>
  <c r="E22" i="4"/>
  <c r="I22" i="4"/>
  <c r="H22" i="4"/>
  <c r="B22" i="4"/>
  <c r="D22" i="4"/>
  <c r="C22" i="4"/>
  <c r="Q412" i="12"/>
  <c r="Q24" i="8" l="1"/>
  <c r="Q24" i="5"/>
  <c r="N25" i="5"/>
  <c r="M25" i="5"/>
  <c r="L25" i="5"/>
  <c r="K25" i="5"/>
  <c r="P25" i="5"/>
  <c r="O25" i="5"/>
  <c r="J25" i="5"/>
  <c r="G25" i="5"/>
  <c r="E25" i="5"/>
  <c r="B25" i="5"/>
  <c r="F25" i="5"/>
  <c r="I25" i="5"/>
  <c r="C25" i="5"/>
  <c r="D25" i="5"/>
  <c r="H25" i="5"/>
  <c r="R26" i="5"/>
  <c r="O23" i="6"/>
  <c r="J23" i="6"/>
  <c r="H23" i="6"/>
  <c r="F23" i="6"/>
  <c r="L23" i="6"/>
  <c r="G23" i="6"/>
  <c r="B23" i="6"/>
  <c r="P23" i="6"/>
  <c r="K23" i="6"/>
  <c r="N23" i="6"/>
  <c r="E23" i="6"/>
  <c r="I23" i="6"/>
  <c r="D23" i="6"/>
  <c r="M23" i="6"/>
  <c r="C23" i="6"/>
  <c r="R24" i="6"/>
  <c r="P23" i="4"/>
  <c r="O23" i="4"/>
  <c r="N23" i="4"/>
  <c r="M23" i="4"/>
  <c r="L23" i="4"/>
  <c r="K23" i="4"/>
  <c r="J23" i="4"/>
  <c r="D23" i="4"/>
  <c r="H23" i="4"/>
  <c r="G23" i="4"/>
  <c r="I23" i="4"/>
  <c r="C23" i="4"/>
  <c r="E23" i="4"/>
  <c r="F23" i="4"/>
  <c r="B23" i="4"/>
  <c r="R24" i="4"/>
  <c r="Q22" i="4"/>
  <c r="Q413" i="12"/>
  <c r="Q23" i="6" l="1"/>
  <c r="D24" i="6"/>
  <c r="H24" i="6"/>
  <c r="N24" i="6"/>
  <c r="M24" i="6"/>
  <c r="F24" i="6"/>
  <c r="B24" i="6"/>
  <c r="P24" i="6"/>
  <c r="K24" i="6"/>
  <c r="C24" i="6"/>
  <c r="O24" i="6"/>
  <c r="G24" i="6"/>
  <c r="J24" i="6"/>
  <c r="Q24" i="6" s="1"/>
  <c r="I24" i="6"/>
  <c r="E24" i="6"/>
  <c r="L24" i="6"/>
  <c r="R25" i="6"/>
  <c r="O26" i="5"/>
  <c r="N26" i="5"/>
  <c r="M26" i="5"/>
  <c r="L26" i="5"/>
  <c r="J26" i="5"/>
  <c r="P26" i="5"/>
  <c r="K26" i="5"/>
  <c r="F26" i="5"/>
  <c r="E26" i="5"/>
  <c r="B26" i="5"/>
  <c r="D26" i="5"/>
  <c r="C26" i="5"/>
  <c r="G26" i="5"/>
  <c r="H26" i="5"/>
  <c r="I26" i="5"/>
  <c r="R27" i="5"/>
  <c r="Q25" i="5"/>
  <c r="Q25" i="8"/>
  <c r="P24" i="4"/>
  <c r="O24" i="4"/>
  <c r="N24" i="4"/>
  <c r="M24" i="4"/>
  <c r="L24" i="4"/>
  <c r="K24" i="4"/>
  <c r="J24" i="4"/>
  <c r="E24" i="4"/>
  <c r="H24" i="4"/>
  <c r="G24" i="4"/>
  <c r="R25" i="4"/>
  <c r="B24" i="4"/>
  <c r="C24" i="4"/>
  <c r="D24" i="4"/>
  <c r="F24" i="4"/>
  <c r="I24" i="4"/>
  <c r="Q23" i="4"/>
  <c r="R26" i="4"/>
  <c r="E26" i="4" s="1"/>
  <c r="Q414" i="12"/>
  <c r="Q26" i="5" l="1"/>
  <c r="Q26" i="8"/>
  <c r="G26" i="4"/>
  <c r="R27" i="4"/>
  <c r="I26" i="4"/>
  <c r="H26" i="4"/>
  <c r="F26" i="4"/>
  <c r="P27" i="5"/>
  <c r="O27" i="5"/>
  <c r="N27" i="5"/>
  <c r="M27" i="5"/>
  <c r="K27" i="5"/>
  <c r="L27" i="5"/>
  <c r="J27" i="5"/>
  <c r="B27" i="5"/>
  <c r="I27" i="5"/>
  <c r="E27" i="5"/>
  <c r="F27" i="5"/>
  <c r="D27" i="5"/>
  <c r="H27" i="5"/>
  <c r="G27" i="5"/>
  <c r="C27" i="5"/>
  <c r="R28" i="5"/>
  <c r="I25" i="6"/>
  <c r="D25" i="6"/>
  <c r="N25" i="6"/>
  <c r="P25" i="6"/>
  <c r="B25" i="6"/>
  <c r="K25" i="6"/>
  <c r="J25" i="6"/>
  <c r="M25" i="6"/>
  <c r="E25" i="6"/>
  <c r="H25" i="6"/>
  <c r="O25" i="6"/>
  <c r="F25" i="6"/>
  <c r="G25" i="6"/>
  <c r="C25" i="6"/>
  <c r="L25" i="6"/>
  <c r="R26" i="6"/>
  <c r="C26" i="4"/>
  <c r="D26" i="4"/>
  <c r="B26" i="4"/>
  <c r="Q24" i="4"/>
  <c r="L27" i="4"/>
  <c r="K27" i="4"/>
  <c r="J27" i="4"/>
  <c r="P27" i="4"/>
  <c r="O27" i="4"/>
  <c r="N27" i="4"/>
  <c r="M27" i="4"/>
  <c r="J25" i="4"/>
  <c r="P25" i="4"/>
  <c r="O25" i="4"/>
  <c r="N25" i="4"/>
  <c r="M25" i="4"/>
  <c r="L25" i="4"/>
  <c r="K25" i="4"/>
  <c r="B25" i="4"/>
  <c r="F25" i="4"/>
  <c r="D25" i="4"/>
  <c r="C25" i="4"/>
  <c r="I25" i="4"/>
  <c r="E25" i="4"/>
  <c r="H25" i="4"/>
  <c r="G25" i="4"/>
  <c r="K26" i="4"/>
  <c r="J26" i="4"/>
  <c r="P26" i="4"/>
  <c r="O26" i="4"/>
  <c r="N26" i="4"/>
  <c r="M26" i="4"/>
  <c r="L26" i="4"/>
  <c r="F27" i="4"/>
  <c r="B27" i="4"/>
  <c r="G27" i="4"/>
  <c r="H27" i="4"/>
  <c r="D27" i="4"/>
  <c r="I27" i="4"/>
  <c r="E27" i="4"/>
  <c r="C27" i="4"/>
  <c r="R28" i="4"/>
  <c r="Q415" i="12"/>
  <c r="J26" i="6" l="1"/>
  <c r="E26" i="6"/>
  <c r="C26" i="6"/>
  <c r="O26" i="6"/>
  <c r="F26" i="6"/>
  <c r="B26" i="6"/>
  <c r="D26" i="6"/>
  <c r="P26" i="6"/>
  <c r="G26" i="6"/>
  <c r="H26" i="6"/>
  <c r="I26" i="6"/>
  <c r="L26" i="6"/>
  <c r="N26" i="6"/>
  <c r="M26" i="6"/>
  <c r="K26" i="6"/>
  <c r="R27" i="6"/>
  <c r="P28" i="5"/>
  <c r="O28" i="5"/>
  <c r="N28" i="5"/>
  <c r="L28" i="5"/>
  <c r="J28" i="5"/>
  <c r="M28" i="5"/>
  <c r="K28" i="5"/>
  <c r="E28" i="5"/>
  <c r="C28" i="5"/>
  <c r="B28" i="5"/>
  <c r="H28" i="5"/>
  <c r="G28" i="5"/>
  <c r="F28" i="5"/>
  <c r="D28" i="5"/>
  <c r="I28" i="5"/>
  <c r="R29" i="5"/>
  <c r="Q25" i="6"/>
  <c r="Q27" i="5"/>
  <c r="Q27" i="8"/>
  <c r="Q27" i="4"/>
  <c r="M28" i="4"/>
  <c r="L28" i="4"/>
  <c r="K28" i="4"/>
  <c r="J28" i="4"/>
  <c r="P28" i="4"/>
  <c r="O28" i="4"/>
  <c r="N28" i="4"/>
  <c r="Q26" i="4"/>
  <c r="Q25" i="4"/>
  <c r="B28" i="4"/>
  <c r="I28" i="4"/>
  <c r="H28" i="4"/>
  <c r="C28" i="4"/>
  <c r="E28" i="4"/>
  <c r="F28" i="4"/>
  <c r="G28" i="4"/>
  <c r="D28" i="4"/>
  <c r="R29" i="4"/>
  <c r="Q416" i="12"/>
  <c r="J29" i="5" l="1"/>
  <c r="P29" i="5"/>
  <c r="O29" i="5"/>
  <c r="M29" i="5"/>
  <c r="N29" i="5"/>
  <c r="L29" i="5"/>
  <c r="K29" i="5"/>
  <c r="H29" i="5"/>
  <c r="F29" i="5"/>
  <c r="B29" i="5"/>
  <c r="G29" i="5"/>
  <c r="E29" i="5"/>
  <c r="C29" i="5"/>
  <c r="D29" i="5"/>
  <c r="I29" i="5"/>
  <c r="R30" i="5"/>
  <c r="J27" i="6"/>
  <c r="E27" i="6"/>
  <c r="H27" i="6"/>
  <c r="B27" i="6"/>
  <c r="K27" i="6"/>
  <c r="O27" i="6"/>
  <c r="D27" i="6"/>
  <c r="C27" i="6"/>
  <c r="N27" i="6"/>
  <c r="L27" i="6"/>
  <c r="M27" i="6"/>
  <c r="I27" i="6"/>
  <c r="G27" i="6"/>
  <c r="F27" i="6"/>
  <c r="P27" i="6"/>
  <c r="R28" i="6"/>
  <c r="Q28" i="5"/>
  <c r="Q28" i="8"/>
  <c r="Q26" i="6"/>
  <c r="N29" i="4"/>
  <c r="M29" i="4"/>
  <c r="L29" i="4"/>
  <c r="K29" i="4"/>
  <c r="J29" i="4"/>
  <c r="P29" i="4"/>
  <c r="O29" i="4"/>
  <c r="Q28" i="4"/>
  <c r="D29" i="4"/>
  <c r="G29" i="4"/>
  <c r="E29" i="4"/>
  <c r="C29" i="4"/>
  <c r="I29" i="4"/>
  <c r="F29" i="4"/>
  <c r="B29" i="4"/>
  <c r="H29" i="4"/>
  <c r="R30" i="4"/>
  <c r="Q417" i="12"/>
  <c r="Q29" i="8" l="1"/>
  <c r="Q27" i="6"/>
  <c r="Q29" i="5"/>
  <c r="K28" i="6"/>
  <c r="N28" i="6"/>
  <c r="O28" i="6"/>
  <c r="Q28" i="6" s="1"/>
  <c r="C28" i="6"/>
  <c r="F28" i="6"/>
  <c r="B28" i="6"/>
  <c r="J28" i="6"/>
  <c r="M28" i="6"/>
  <c r="P28" i="6"/>
  <c r="I28" i="6"/>
  <c r="H28" i="6"/>
  <c r="E28" i="6"/>
  <c r="D28" i="6"/>
  <c r="G28" i="6"/>
  <c r="L28" i="6"/>
  <c r="R29" i="6"/>
  <c r="K30" i="5"/>
  <c r="J30" i="5"/>
  <c r="P30" i="5"/>
  <c r="N30" i="5"/>
  <c r="O30" i="5"/>
  <c r="M30" i="5"/>
  <c r="L30" i="5"/>
  <c r="E30" i="5"/>
  <c r="H30" i="5"/>
  <c r="D30" i="5"/>
  <c r="C30" i="5"/>
  <c r="F30" i="5"/>
  <c r="B30" i="5"/>
  <c r="G30" i="5"/>
  <c r="I30" i="5"/>
  <c r="R31" i="5"/>
  <c r="O30" i="4"/>
  <c r="N30" i="4"/>
  <c r="M30" i="4"/>
  <c r="L30" i="4"/>
  <c r="K30" i="4"/>
  <c r="J30" i="4"/>
  <c r="P30" i="4"/>
  <c r="Q29" i="4"/>
  <c r="R31" i="4"/>
  <c r="I30" i="4"/>
  <c r="G30" i="4"/>
  <c r="H30" i="4"/>
  <c r="F30" i="4"/>
  <c r="D30" i="4"/>
  <c r="C30" i="4"/>
  <c r="E30" i="4"/>
  <c r="B30" i="4"/>
  <c r="Q418" i="12"/>
  <c r="Q30" i="5" l="1"/>
  <c r="L31" i="5"/>
  <c r="K31" i="5"/>
  <c r="J31" i="5"/>
  <c r="O31" i="5"/>
  <c r="P31" i="5"/>
  <c r="N31" i="5"/>
  <c r="M31" i="5"/>
  <c r="D31" i="5"/>
  <c r="B31" i="5"/>
  <c r="I31" i="5"/>
  <c r="F31" i="5"/>
  <c r="C31" i="5"/>
  <c r="G31" i="5"/>
  <c r="H31" i="5"/>
  <c r="E31" i="5"/>
  <c r="R32" i="5"/>
  <c r="L29" i="6"/>
  <c r="G29" i="6"/>
  <c r="N29" i="6"/>
  <c r="D29" i="6"/>
  <c r="B29" i="6"/>
  <c r="E29" i="6"/>
  <c r="C29" i="6"/>
  <c r="I29" i="6"/>
  <c r="P29" i="6"/>
  <c r="K29" i="6"/>
  <c r="M29" i="6"/>
  <c r="J29" i="6"/>
  <c r="Q29" i="6" s="1"/>
  <c r="F29" i="6"/>
  <c r="O29" i="6"/>
  <c r="H29" i="6"/>
  <c r="R30" i="6"/>
  <c r="Q30" i="8"/>
  <c r="P31" i="4"/>
  <c r="O31" i="4"/>
  <c r="N31" i="4"/>
  <c r="M31" i="4"/>
  <c r="L31" i="4"/>
  <c r="K31" i="4"/>
  <c r="J31" i="4"/>
  <c r="Q30" i="4"/>
  <c r="G31" i="4"/>
  <c r="H31" i="4"/>
  <c r="C31" i="4"/>
  <c r="D31" i="4"/>
  <c r="B31" i="4"/>
  <c r="I31" i="4"/>
  <c r="F31" i="4"/>
  <c r="E31" i="4"/>
  <c r="R32" i="4"/>
  <c r="Q419" i="12"/>
  <c r="Q31" i="5" l="1"/>
  <c r="Q31" i="8"/>
  <c r="M30" i="6"/>
  <c r="H30" i="6"/>
  <c r="F30" i="6"/>
  <c r="C30" i="6"/>
  <c r="E30" i="6"/>
  <c r="G30" i="6"/>
  <c r="D30" i="6"/>
  <c r="J30" i="6"/>
  <c r="Q30" i="6" s="1"/>
  <c r="K30" i="6"/>
  <c r="I30" i="6"/>
  <c r="L30" i="6"/>
  <c r="B30" i="6"/>
  <c r="N30" i="6"/>
  <c r="P30" i="6"/>
  <c r="O30" i="6"/>
  <c r="R31" i="6"/>
  <c r="M32" i="5"/>
  <c r="L32" i="5"/>
  <c r="K32" i="5"/>
  <c r="J32" i="5"/>
  <c r="P32" i="5"/>
  <c r="O32" i="5"/>
  <c r="N32" i="5"/>
  <c r="E32" i="5"/>
  <c r="F32" i="5"/>
  <c r="H32" i="5"/>
  <c r="I32" i="5"/>
  <c r="G32" i="5"/>
  <c r="D32" i="5"/>
  <c r="C32" i="5"/>
  <c r="B32" i="5"/>
  <c r="R33" i="5"/>
  <c r="Q31" i="4"/>
  <c r="P32" i="4"/>
  <c r="O32" i="4"/>
  <c r="N32" i="4"/>
  <c r="M32" i="4"/>
  <c r="L32" i="4"/>
  <c r="K32" i="4"/>
  <c r="J32" i="4"/>
  <c r="I32" i="4"/>
  <c r="F32" i="4"/>
  <c r="G32" i="4"/>
  <c r="E32" i="4"/>
  <c r="B32" i="4"/>
  <c r="D32" i="4"/>
  <c r="H32" i="4"/>
  <c r="C32" i="4"/>
  <c r="R33" i="4"/>
  <c r="Q420" i="12"/>
  <c r="N33" i="5" l="1"/>
  <c r="M33" i="5"/>
  <c r="L33" i="5"/>
  <c r="K33" i="5"/>
  <c r="P33" i="5"/>
  <c r="O33" i="5"/>
  <c r="J33" i="5"/>
  <c r="Q33" i="5" s="1"/>
  <c r="F33" i="5"/>
  <c r="E33" i="5"/>
  <c r="D33" i="5"/>
  <c r="B33" i="5"/>
  <c r="G33" i="5"/>
  <c r="C33" i="5"/>
  <c r="H33" i="5"/>
  <c r="I33" i="5"/>
  <c r="R34" i="5"/>
  <c r="B31" i="6"/>
  <c r="M31" i="6"/>
  <c r="C31" i="6"/>
  <c r="D31" i="6"/>
  <c r="N31" i="6"/>
  <c r="I31" i="6"/>
  <c r="O31" i="6"/>
  <c r="L31" i="6"/>
  <c r="K31" i="6"/>
  <c r="F31" i="6"/>
  <c r="E31" i="6"/>
  <c r="P31" i="6"/>
  <c r="H31" i="6"/>
  <c r="J31" i="6"/>
  <c r="G31" i="6"/>
  <c r="R32" i="6"/>
  <c r="Q32" i="8"/>
  <c r="Q32" i="5"/>
  <c r="J33" i="4"/>
  <c r="P33" i="4"/>
  <c r="O33" i="4"/>
  <c r="N33" i="4"/>
  <c r="M33" i="4"/>
  <c r="L33" i="4"/>
  <c r="K33" i="4"/>
  <c r="Q32" i="4"/>
  <c r="I33" i="4"/>
  <c r="B33" i="4"/>
  <c r="G33" i="4"/>
  <c r="C33" i="4"/>
  <c r="H33" i="4"/>
  <c r="F33" i="4"/>
  <c r="E33" i="4"/>
  <c r="D33" i="4"/>
  <c r="R34" i="4"/>
  <c r="Q421" i="12"/>
  <c r="O32" i="6" l="1"/>
  <c r="J32" i="6"/>
  <c r="N32" i="6"/>
  <c r="P32" i="6"/>
  <c r="F32" i="6"/>
  <c r="M32" i="6"/>
  <c r="L32" i="6"/>
  <c r="I32" i="6"/>
  <c r="D32" i="6"/>
  <c r="K32" i="6"/>
  <c r="G32" i="6"/>
  <c r="B32" i="6"/>
  <c r="H32" i="6"/>
  <c r="C32" i="6"/>
  <c r="E32" i="6"/>
  <c r="R33" i="6"/>
  <c r="O34" i="5"/>
  <c r="N34" i="5"/>
  <c r="M34" i="5"/>
  <c r="L34" i="5"/>
  <c r="J34" i="5"/>
  <c r="P34" i="5"/>
  <c r="K34" i="5"/>
  <c r="E34" i="5"/>
  <c r="F34" i="5"/>
  <c r="D34" i="5"/>
  <c r="C34" i="5"/>
  <c r="I34" i="5"/>
  <c r="B34" i="5"/>
  <c r="H34" i="5"/>
  <c r="G34" i="5"/>
  <c r="R35" i="5"/>
  <c r="Q31" i="6"/>
  <c r="Q33" i="8"/>
  <c r="K34" i="4"/>
  <c r="J34" i="4"/>
  <c r="P34" i="4"/>
  <c r="O34" i="4"/>
  <c r="N34" i="4"/>
  <c r="M34" i="4"/>
  <c r="L34" i="4"/>
  <c r="Q33" i="4"/>
  <c r="D34" i="4"/>
  <c r="E34" i="4"/>
  <c r="C34" i="4"/>
  <c r="F34" i="4"/>
  <c r="I34" i="4"/>
  <c r="G34" i="4"/>
  <c r="B34" i="4"/>
  <c r="H34" i="4"/>
  <c r="R35" i="4"/>
  <c r="Q422" i="12"/>
  <c r="Q34" i="5" l="1"/>
  <c r="Q34" i="8"/>
  <c r="Q32" i="6"/>
  <c r="P35" i="5"/>
  <c r="O35" i="5"/>
  <c r="N35" i="5"/>
  <c r="M35" i="5"/>
  <c r="K35" i="5"/>
  <c r="L35" i="5"/>
  <c r="J35" i="5"/>
  <c r="C35" i="5"/>
  <c r="H35" i="5"/>
  <c r="G35" i="5"/>
  <c r="D35" i="5"/>
  <c r="B35" i="5"/>
  <c r="I35" i="5"/>
  <c r="F35" i="5"/>
  <c r="E35" i="5"/>
  <c r="R36" i="5"/>
  <c r="P33" i="6"/>
  <c r="K33" i="6"/>
  <c r="B33" i="6"/>
  <c r="I33" i="6"/>
  <c r="E33" i="6"/>
  <c r="N33" i="6"/>
  <c r="L33" i="6"/>
  <c r="H33" i="6"/>
  <c r="C33" i="6"/>
  <c r="F33" i="6"/>
  <c r="M33" i="6"/>
  <c r="J33" i="6"/>
  <c r="Q33" i="6" s="1"/>
  <c r="O33" i="6"/>
  <c r="G33" i="6"/>
  <c r="D33" i="6"/>
  <c r="R34" i="6"/>
  <c r="L35" i="4"/>
  <c r="K35" i="4"/>
  <c r="J35" i="4"/>
  <c r="P35" i="4"/>
  <c r="O35" i="4"/>
  <c r="N35" i="4"/>
  <c r="M35" i="4"/>
  <c r="Q34" i="4"/>
  <c r="R36" i="4"/>
  <c r="I35" i="4"/>
  <c r="E35" i="4"/>
  <c r="H35" i="4"/>
  <c r="G35" i="4"/>
  <c r="C35" i="4"/>
  <c r="F35" i="4"/>
  <c r="B35" i="4"/>
  <c r="D35" i="4"/>
  <c r="Q423" i="12"/>
  <c r="L34" i="6" l="1"/>
  <c r="K34" i="6"/>
  <c r="H34" i="6"/>
  <c r="J34" i="6"/>
  <c r="O34" i="6"/>
  <c r="I34" i="6"/>
  <c r="D34" i="6"/>
  <c r="N34" i="6"/>
  <c r="F34" i="6"/>
  <c r="P34" i="6"/>
  <c r="G34" i="6"/>
  <c r="C34" i="6"/>
  <c r="M34" i="6"/>
  <c r="B34" i="6"/>
  <c r="E34" i="6"/>
  <c r="R35" i="6"/>
  <c r="P36" i="5"/>
  <c r="O36" i="5"/>
  <c r="N36" i="5"/>
  <c r="L36" i="5"/>
  <c r="M36" i="5"/>
  <c r="K36" i="5"/>
  <c r="J36" i="5"/>
  <c r="H36" i="5"/>
  <c r="C36" i="5"/>
  <c r="G36" i="5"/>
  <c r="E36" i="5"/>
  <c r="F36" i="5"/>
  <c r="I36" i="5"/>
  <c r="D36" i="5"/>
  <c r="B36" i="5"/>
  <c r="R37" i="5"/>
  <c r="Q35" i="5"/>
  <c r="Q35" i="8"/>
  <c r="Q35" i="4"/>
  <c r="M36" i="4"/>
  <c r="L36" i="4"/>
  <c r="K36" i="4"/>
  <c r="J36" i="4"/>
  <c r="P36" i="4"/>
  <c r="O36" i="4"/>
  <c r="N36" i="4"/>
  <c r="H36" i="4"/>
  <c r="C36" i="4"/>
  <c r="G36" i="4"/>
  <c r="F36" i="4"/>
  <c r="D36" i="4"/>
  <c r="I36" i="4"/>
  <c r="E36" i="4"/>
  <c r="B36" i="4"/>
  <c r="R37" i="4"/>
  <c r="Q424" i="12"/>
  <c r="Q36" i="8" l="1"/>
  <c r="Q34" i="6"/>
  <c r="J37" i="5"/>
  <c r="P37" i="5"/>
  <c r="O37" i="5"/>
  <c r="M37" i="5"/>
  <c r="K37" i="5"/>
  <c r="N37" i="5"/>
  <c r="L37" i="5"/>
  <c r="C37" i="5"/>
  <c r="E37" i="5"/>
  <c r="B37" i="5"/>
  <c r="H37" i="5"/>
  <c r="G37" i="5"/>
  <c r="F37" i="5"/>
  <c r="D37" i="5"/>
  <c r="I37" i="5"/>
  <c r="R38" i="5"/>
  <c r="I35" i="6"/>
  <c r="D35" i="6"/>
  <c r="O35" i="6"/>
  <c r="K35" i="6"/>
  <c r="N35" i="6"/>
  <c r="G35" i="6"/>
  <c r="C35" i="6"/>
  <c r="P35" i="6"/>
  <c r="J35" i="6"/>
  <c r="F35" i="6"/>
  <c r="M35" i="6"/>
  <c r="B35" i="6"/>
  <c r="H35" i="6"/>
  <c r="E35" i="6"/>
  <c r="L35" i="6"/>
  <c r="R36" i="6"/>
  <c r="Q36" i="5"/>
  <c r="Q36" i="4"/>
  <c r="N37" i="4"/>
  <c r="M37" i="4"/>
  <c r="L37" i="4"/>
  <c r="K37" i="4"/>
  <c r="J37" i="4"/>
  <c r="P37" i="4"/>
  <c r="O37" i="4"/>
  <c r="B37" i="4"/>
  <c r="I37" i="4"/>
  <c r="E37" i="4"/>
  <c r="H37" i="4"/>
  <c r="D37" i="4"/>
  <c r="G37" i="4"/>
  <c r="C37" i="4"/>
  <c r="F37" i="4"/>
  <c r="R38" i="4"/>
  <c r="Q425" i="12"/>
  <c r="J36" i="6" l="1"/>
  <c r="E36" i="6"/>
  <c r="G36" i="6"/>
  <c r="N36" i="6"/>
  <c r="H36" i="6"/>
  <c r="B36" i="6"/>
  <c r="C36" i="6"/>
  <c r="F36" i="6"/>
  <c r="I36" i="6"/>
  <c r="D36" i="6"/>
  <c r="L36" i="6"/>
  <c r="O36" i="6"/>
  <c r="P36" i="6"/>
  <c r="K36" i="6"/>
  <c r="M36" i="6"/>
  <c r="R37" i="6"/>
  <c r="K38" i="5"/>
  <c r="J38" i="5"/>
  <c r="P38" i="5"/>
  <c r="N38" i="5"/>
  <c r="O38" i="5"/>
  <c r="M38" i="5"/>
  <c r="L38" i="5"/>
  <c r="I38" i="5"/>
  <c r="F38" i="5"/>
  <c r="D38" i="5"/>
  <c r="C38" i="5"/>
  <c r="E38" i="5"/>
  <c r="B38" i="5"/>
  <c r="G38" i="5"/>
  <c r="H38" i="5"/>
  <c r="R39" i="5"/>
  <c r="Q35" i="6"/>
  <c r="Q37" i="5"/>
  <c r="Q37" i="8"/>
  <c r="Q37" i="4"/>
  <c r="O38" i="4"/>
  <c r="N38" i="4"/>
  <c r="M38" i="4"/>
  <c r="L38" i="4"/>
  <c r="K38" i="4"/>
  <c r="J38" i="4"/>
  <c r="P38" i="4"/>
  <c r="R39" i="4"/>
  <c r="G38" i="4"/>
  <c r="H38" i="4"/>
  <c r="D38" i="4"/>
  <c r="I38" i="4"/>
  <c r="E38" i="4"/>
  <c r="C38" i="4"/>
  <c r="F38" i="4"/>
  <c r="B38" i="4"/>
  <c r="Q426" i="12"/>
  <c r="Q38" i="5" l="1"/>
  <c r="Q36" i="6"/>
  <c r="Q38" i="8"/>
  <c r="J39" i="5"/>
  <c r="P39" i="5"/>
  <c r="O39" i="5"/>
  <c r="M39" i="5"/>
  <c r="L39" i="5"/>
  <c r="K39" i="5"/>
  <c r="N39" i="5"/>
  <c r="G39" i="5"/>
  <c r="B39" i="5"/>
  <c r="I39" i="5"/>
  <c r="E39" i="5"/>
  <c r="D39" i="5"/>
  <c r="F39" i="5"/>
  <c r="H39" i="5"/>
  <c r="C39" i="5"/>
  <c r="R40" i="5"/>
  <c r="G37" i="6"/>
  <c r="J37" i="6"/>
  <c r="B37" i="6"/>
  <c r="P37" i="6"/>
  <c r="K37" i="6"/>
  <c r="N37" i="6"/>
  <c r="F37" i="6"/>
  <c r="I37" i="6"/>
  <c r="O37" i="6"/>
  <c r="C37" i="6"/>
  <c r="E37" i="6"/>
  <c r="D37" i="6"/>
  <c r="L37" i="6"/>
  <c r="M37" i="6"/>
  <c r="H37" i="6"/>
  <c r="R38" i="6"/>
  <c r="Q38" i="4"/>
  <c r="P39" i="4"/>
  <c r="O39" i="4"/>
  <c r="N39" i="4"/>
  <c r="M39" i="4"/>
  <c r="L39" i="4"/>
  <c r="K39" i="4"/>
  <c r="J39" i="4"/>
  <c r="D39" i="4"/>
  <c r="C39" i="4"/>
  <c r="H39" i="4"/>
  <c r="F39" i="4"/>
  <c r="B39" i="4"/>
  <c r="I39" i="4"/>
  <c r="E39" i="4"/>
  <c r="G39" i="4"/>
  <c r="R40" i="4"/>
  <c r="Q427" i="12"/>
  <c r="Q39" i="8" l="1"/>
  <c r="Q39" i="4"/>
  <c r="Q39" i="5"/>
  <c r="L38" i="6"/>
  <c r="G38" i="6"/>
  <c r="J38" i="6"/>
  <c r="E38" i="6"/>
  <c r="B38" i="6"/>
  <c r="D38" i="6"/>
  <c r="N38" i="6"/>
  <c r="F38" i="6"/>
  <c r="K38" i="6"/>
  <c r="M38" i="6"/>
  <c r="I38" i="6"/>
  <c r="C38" i="6"/>
  <c r="P38" i="6"/>
  <c r="H38" i="6"/>
  <c r="O38" i="6"/>
  <c r="R39" i="6"/>
  <c r="K40" i="5"/>
  <c r="J40" i="5"/>
  <c r="P40" i="5"/>
  <c r="O40" i="5"/>
  <c r="M40" i="5"/>
  <c r="N40" i="5"/>
  <c r="L40" i="5"/>
  <c r="E40" i="5"/>
  <c r="G40" i="5"/>
  <c r="F40" i="5"/>
  <c r="I40" i="5"/>
  <c r="B40" i="5"/>
  <c r="D40" i="5"/>
  <c r="C40" i="5"/>
  <c r="H40" i="5"/>
  <c r="R41" i="5"/>
  <c r="Q37" i="6"/>
  <c r="P40" i="4"/>
  <c r="O40" i="4"/>
  <c r="N40" i="4"/>
  <c r="M40" i="4"/>
  <c r="L40" i="4"/>
  <c r="K40" i="4"/>
  <c r="J40" i="4"/>
  <c r="F40" i="4"/>
  <c r="I40" i="4"/>
  <c r="H40" i="4"/>
  <c r="C40" i="4"/>
  <c r="G40" i="4"/>
  <c r="D40" i="4"/>
  <c r="B40" i="4"/>
  <c r="E40" i="4"/>
  <c r="R41" i="4"/>
  <c r="Q428" i="12"/>
  <c r="L41" i="5" l="1"/>
  <c r="K41" i="5"/>
  <c r="J41" i="5"/>
  <c r="O41" i="5"/>
  <c r="N41" i="5"/>
  <c r="M41" i="5"/>
  <c r="P41" i="5"/>
  <c r="G41" i="5"/>
  <c r="F41" i="5"/>
  <c r="E41" i="5"/>
  <c r="C41" i="5"/>
  <c r="D41" i="5"/>
  <c r="B41" i="5"/>
  <c r="H41" i="5"/>
  <c r="I41" i="5"/>
  <c r="R42" i="5"/>
  <c r="M39" i="6"/>
  <c r="H39" i="6"/>
  <c r="D39" i="6"/>
  <c r="N39" i="6"/>
  <c r="K39" i="6"/>
  <c r="I39" i="6"/>
  <c r="E39" i="6"/>
  <c r="C39" i="6"/>
  <c r="P39" i="6"/>
  <c r="L39" i="6"/>
  <c r="O39" i="6"/>
  <c r="J39" i="6"/>
  <c r="G39" i="6"/>
  <c r="F39" i="6"/>
  <c r="B39" i="6"/>
  <c r="R40" i="6"/>
  <c r="Q38" i="6"/>
  <c r="Q40" i="5"/>
  <c r="Q40" i="8"/>
  <c r="Q40" i="4"/>
  <c r="P41" i="4"/>
  <c r="O41" i="4"/>
  <c r="J41" i="4"/>
  <c r="N41" i="4"/>
  <c r="M41" i="4"/>
  <c r="L41" i="4"/>
  <c r="K41" i="4"/>
  <c r="B41" i="4"/>
  <c r="G41" i="4"/>
  <c r="D41" i="4"/>
  <c r="F41" i="4"/>
  <c r="I41" i="4"/>
  <c r="H41" i="4"/>
  <c r="C41" i="4"/>
  <c r="E41" i="4"/>
  <c r="R42" i="4"/>
  <c r="Q429" i="12"/>
  <c r="Q39" i="6" l="1"/>
  <c r="Q41" i="5"/>
  <c r="Q41" i="8"/>
  <c r="B40" i="6"/>
  <c r="G40" i="6"/>
  <c r="H40" i="6"/>
  <c r="O40" i="6"/>
  <c r="N40" i="6"/>
  <c r="I40" i="6"/>
  <c r="M40" i="6"/>
  <c r="P40" i="6"/>
  <c r="F40" i="6"/>
  <c r="K40" i="6"/>
  <c r="D40" i="6"/>
  <c r="L40" i="6"/>
  <c r="E40" i="6"/>
  <c r="C40" i="6"/>
  <c r="J40" i="6"/>
  <c r="Q40" i="6" s="1"/>
  <c r="R41" i="6"/>
  <c r="M42" i="5"/>
  <c r="L42" i="5"/>
  <c r="K42" i="5"/>
  <c r="J42" i="5"/>
  <c r="O42" i="5"/>
  <c r="P42" i="5"/>
  <c r="N42" i="5"/>
  <c r="F42" i="5"/>
  <c r="E42" i="5"/>
  <c r="D42" i="5"/>
  <c r="C42" i="5"/>
  <c r="B42" i="5"/>
  <c r="H42" i="5"/>
  <c r="G42" i="5"/>
  <c r="I42" i="5"/>
  <c r="R43" i="5"/>
  <c r="Q41" i="4"/>
  <c r="P42" i="4"/>
  <c r="M42" i="4"/>
  <c r="L42" i="4"/>
  <c r="K42" i="4"/>
  <c r="J42" i="4"/>
  <c r="Q42" i="4" s="1"/>
  <c r="O42" i="4"/>
  <c r="N42" i="4"/>
  <c r="I42" i="4"/>
  <c r="D42" i="4"/>
  <c r="F42" i="4"/>
  <c r="E42" i="4"/>
  <c r="B42" i="4"/>
  <c r="H42" i="4"/>
  <c r="C42" i="4"/>
  <c r="G42" i="4"/>
  <c r="R43" i="4"/>
  <c r="Q430" i="12"/>
  <c r="N43" i="5" l="1"/>
  <c r="M43" i="5"/>
  <c r="L43" i="5"/>
  <c r="K43" i="5"/>
  <c r="J43" i="5"/>
  <c r="P43" i="5"/>
  <c r="O43" i="5"/>
  <c r="D43" i="5"/>
  <c r="C43" i="5"/>
  <c r="B43" i="5"/>
  <c r="H43" i="5"/>
  <c r="F43" i="5"/>
  <c r="G43" i="5"/>
  <c r="I43" i="5"/>
  <c r="E43" i="5"/>
  <c r="R44" i="5"/>
  <c r="O41" i="6"/>
  <c r="J41" i="6"/>
  <c r="B41" i="6"/>
  <c r="M41" i="6"/>
  <c r="F41" i="6"/>
  <c r="D41" i="6"/>
  <c r="G41" i="6"/>
  <c r="L41" i="6"/>
  <c r="E41" i="6"/>
  <c r="C41" i="6"/>
  <c r="N41" i="6"/>
  <c r="I41" i="6"/>
  <c r="P41" i="6"/>
  <c r="H41" i="6"/>
  <c r="K41" i="6"/>
  <c r="R42" i="6"/>
  <c r="Q42" i="8"/>
  <c r="Q42" i="5"/>
  <c r="J43" i="4"/>
  <c r="P43" i="4"/>
  <c r="O43" i="4"/>
  <c r="N43" i="4"/>
  <c r="M43" i="4"/>
  <c r="L43" i="4"/>
  <c r="K43" i="4"/>
  <c r="C43" i="4"/>
  <c r="B43" i="4"/>
  <c r="F43" i="4"/>
  <c r="E43" i="4"/>
  <c r="H43" i="4"/>
  <c r="D43" i="4"/>
  <c r="G43" i="4"/>
  <c r="I43" i="4"/>
  <c r="R44" i="4"/>
  <c r="Q431" i="12"/>
  <c r="Q43" i="5" l="1"/>
  <c r="Q43" i="8"/>
  <c r="Q41" i="6"/>
  <c r="D42" i="6"/>
  <c r="M42" i="6"/>
  <c r="F42" i="6"/>
  <c r="L42" i="6"/>
  <c r="P42" i="6"/>
  <c r="K42" i="6"/>
  <c r="N42" i="6"/>
  <c r="G42" i="6"/>
  <c r="H42" i="6"/>
  <c r="C42" i="6"/>
  <c r="J42" i="6"/>
  <c r="Q42" i="6" s="1"/>
  <c r="I42" i="6"/>
  <c r="E42" i="6"/>
  <c r="B42" i="6"/>
  <c r="O42" i="6"/>
  <c r="R43" i="6"/>
  <c r="O44" i="5"/>
  <c r="N44" i="5"/>
  <c r="M44" i="5"/>
  <c r="L44" i="5"/>
  <c r="K44" i="5"/>
  <c r="P44" i="5"/>
  <c r="J44" i="5"/>
  <c r="B44" i="5"/>
  <c r="E44" i="5"/>
  <c r="I44" i="5"/>
  <c r="H44" i="5"/>
  <c r="F44" i="5"/>
  <c r="D44" i="5"/>
  <c r="C44" i="5"/>
  <c r="G44" i="5"/>
  <c r="R45" i="5"/>
  <c r="K44" i="4"/>
  <c r="J44" i="4"/>
  <c r="P44" i="4"/>
  <c r="O44" i="4"/>
  <c r="N44" i="4"/>
  <c r="M44" i="4"/>
  <c r="L44" i="4"/>
  <c r="Q43" i="4"/>
  <c r="I44" i="4"/>
  <c r="D44" i="4"/>
  <c r="F44" i="4"/>
  <c r="C44" i="4"/>
  <c r="B44" i="4"/>
  <c r="E44" i="4"/>
  <c r="H44" i="4"/>
  <c r="G44" i="4"/>
  <c r="R45" i="4"/>
  <c r="Q432" i="12"/>
  <c r="Q44" i="8" l="1"/>
  <c r="P45" i="5"/>
  <c r="O45" i="5"/>
  <c r="N45" i="5"/>
  <c r="M45" i="5"/>
  <c r="L45" i="5"/>
  <c r="K45" i="5"/>
  <c r="J45" i="5"/>
  <c r="C45" i="5"/>
  <c r="H45" i="5"/>
  <c r="G45" i="5"/>
  <c r="F45" i="5"/>
  <c r="E45" i="5"/>
  <c r="D45" i="5"/>
  <c r="B45" i="5"/>
  <c r="I45" i="5"/>
  <c r="R46" i="5"/>
  <c r="D43" i="6"/>
  <c r="G43" i="6"/>
  <c r="N43" i="6"/>
  <c r="J43" i="6"/>
  <c r="I43" i="6"/>
  <c r="P43" i="6"/>
  <c r="K43" i="6"/>
  <c r="B43" i="6"/>
  <c r="H43" i="6"/>
  <c r="C43" i="6"/>
  <c r="O43" i="6"/>
  <c r="F43" i="6"/>
  <c r="M43" i="6"/>
  <c r="E43" i="6"/>
  <c r="L43" i="6"/>
  <c r="R44" i="6"/>
  <c r="Q44" i="5"/>
  <c r="L45" i="4"/>
  <c r="K45" i="4"/>
  <c r="N45" i="4"/>
  <c r="M45" i="4"/>
  <c r="J45" i="4"/>
  <c r="P45" i="4"/>
  <c r="O45" i="4"/>
  <c r="Q44" i="4"/>
  <c r="R46" i="4"/>
  <c r="I45" i="4"/>
  <c r="D45" i="4"/>
  <c r="E45" i="4"/>
  <c r="C45" i="4"/>
  <c r="G45" i="4"/>
  <c r="B45" i="4"/>
  <c r="H45" i="4"/>
  <c r="F45" i="4"/>
  <c r="Q433" i="12"/>
  <c r="I44" i="6" l="1"/>
  <c r="D44" i="6"/>
  <c r="C44" i="6"/>
  <c r="B44" i="6"/>
  <c r="K44" i="6"/>
  <c r="O44" i="6"/>
  <c r="P44" i="6"/>
  <c r="J44" i="6"/>
  <c r="M44" i="6"/>
  <c r="H44" i="6"/>
  <c r="G44" i="6"/>
  <c r="F44" i="6"/>
  <c r="E44" i="6"/>
  <c r="L44" i="6"/>
  <c r="N44" i="6"/>
  <c r="R45" i="6"/>
  <c r="P46" i="5"/>
  <c r="O46" i="5"/>
  <c r="N46" i="5"/>
  <c r="M46" i="5"/>
  <c r="L46" i="5"/>
  <c r="J46" i="5"/>
  <c r="Q46" i="5" s="1"/>
  <c r="K46" i="5"/>
  <c r="I46" i="5"/>
  <c r="C46" i="5"/>
  <c r="G46" i="5"/>
  <c r="F46" i="5"/>
  <c r="D46" i="5"/>
  <c r="B46" i="5"/>
  <c r="H46" i="5"/>
  <c r="E46" i="5"/>
  <c r="R47" i="5"/>
  <c r="Q45" i="5"/>
  <c r="Q43" i="6"/>
  <c r="Q45" i="8"/>
  <c r="M46" i="4"/>
  <c r="L46" i="4"/>
  <c r="P46" i="4"/>
  <c r="O46" i="4"/>
  <c r="N46" i="4"/>
  <c r="K46" i="4"/>
  <c r="J46" i="4"/>
  <c r="Q45" i="4"/>
  <c r="H46" i="4"/>
  <c r="C46" i="4"/>
  <c r="G46" i="4"/>
  <c r="F46" i="4"/>
  <c r="D46" i="4"/>
  <c r="B46" i="4"/>
  <c r="I46" i="4"/>
  <c r="E46" i="4"/>
  <c r="R47" i="4"/>
  <c r="Q434" i="12"/>
  <c r="Q46" i="8" l="1"/>
  <c r="J47" i="5"/>
  <c r="P47" i="5"/>
  <c r="O47" i="5"/>
  <c r="N47" i="5"/>
  <c r="M47" i="5"/>
  <c r="L47" i="5"/>
  <c r="K47" i="5"/>
  <c r="C47" i="5"/>
  <c r="B47" i="5"/>
  <c r="I47" i="5"/>
  <c r="F47" i="5"/>
  <c r="E47" i="5"/>
  <c r="G47" i="5"/>
  <c r="D47" i="5"/>
  <c r="H47" i="5"/>
  <c r="R48" i="5"/>
  <c r="J45" i="6"/>
  <c r="E45" i="6"/>
  <c r="G45" i="6"/>
  <c r="D45" i="6"/>
  <c r="F45" i="6"/>
  <c r="B45" i="6"/>
  <c r="P45" i="6"/>
  <c r="O45" i="6"/>
  <c r="H45" i="6"/>
  <c r="M45" i="6"/>
  <c r="I45" i="6"/>
  <c r="L45" i="6"/>
  <c r="K45" i="6"/>
  <c r="N45" i="6"/>
  <c r="C45" i="6"/>
  <c r="R46" i="6"/>
  <c r="Q44" i="6"/>
  <c r="N47" i="4"/>
  <c r="M47" i="4"/>
  <c r="J47" i="4"/>
  <c r="P47" i="4"/>
  <c r="O47" i="4"/>
  <c r="L47" i="4"/>
  <c r="K47" i="4"/>
  <c r="Q46" i="4"/>
  <c r="H47" i="4"/>
  <c r="B47" i="4"/>
  <c r="C47" i="4"/>
  <c r="E47" i="4"/>
  <c r="I47" i="4"/>
  <c r="F47" i="4"/>
  <c r="G47" i="4"/>
  <c r="D47" i="4"/>
  <c r="R48" i="4"/>
  <c r="Q435" i="12"/>
  <c r="Q45" i="6" l="1"/>
  <c r="Q47" i="5"/>
  <c r="G46" i="6"/>
  <c r="M46" i="6"/>
  <c r="H46" i="6"/>
  <c r="K46" i="6"/>
  <c r="N46" i="6"/>
  <c r="D46" i="6"/>
  <c r="P46" i="6"/>
  <c r="O46" i="6"/>
  <c r="C46" i="6"/>
  <c r="F46" i="6"/>
  <c r="B46" i="6"/>
  <c r="J46" i="6"/>
  <c r="L46" i="6"/>
  <c r="I46" i="6"/>
  <c r="E46" i="6"/>
  <c r="R47" i="6"/>
  <c r="K48" i="5"/>
  <c r="J48" i="5"/>
  <c r="P48" i="5"/>
  <c r="O48" i="5"/>
  <c r="N48" i="5"/>
  <c r="M48" i="5"/>
  <c r="L48" i="5"/>
  <c r="E48" i="5"/>
  <c r="G48" i="5"/>
  <c r="D48" i="5"/>
  <c r="H48" i="5"/>
  <c r="B48" i="5"/>
  <c r="F48" i="5"/>
  <c r="C48" i="5"/>
  <c r="I48" i="5"/>
  <c r="R49" i="5"/>
  <c r="Q47" i="8"/>
  <c r="Q47" i="4"/>
  <c r="O48" i="4"/>
  <c r="N48" i="4"/>
  <c r="M48" i="4"/>
  <c r="L48" i="4"/>
  <c r="K48" i="4"/>
  <c r="J48" i="4"/>
  <c r="P48" i="4"/>
  <c r="R49" i="4"/>
  <c r="I48" i="4"/>
  <c r="B48" i="4"/>
  <c r="G48" i="4"/>
  <c r="F48" i="4"/>
  <c r="D48" i="4"/>
  <c r="C48" i="4"/>
  <c r="E48" i="4"/>
  <c r="H48" i="4"/>
  <c r="Q436" i="12"/>
  <c r="L49" i="5" l="1"/>
  <c r="K49" i="5"/>
  <c r="J49" i="5"/>
  <c r="P49" i="5"/>
  <c r="N49" i="5"/>
  <c r="O49" i="5"/>
  <c r="M49" i="5"/>
  <c r="F49" i="5"/>
  <c r="D49" i="5"/>
  <c r="C49" i="5"/>
  <c r="E49" i="5"/>
  <c r="I49" i="5"/>
  <c r="H49" i="5"/>
  <c r="G49" i="5"/>
  <c r="B49" i="5"/>
  <c r="R50" i="5"/>
  <c r="L47" i="6"/>
  <c r="G47" i="6"/>
  <c r="B47" i="6"/>
  <c r="I47" i="6"/>
  <c r="N47" i="6"/>
  <c r="M47" i="6"/>
  <c r="O47" i="6"/>
  <c r="D47" i="6"/>
  <c r="F47" i="6"/>
  <c r="H47" i="6"/>
  <c r="K47" i="6"/>
  <c r="E47" i="6"/>
  <c r="C47" i="6"/>
  <c r="J47" i="6"/>
  <c r="P47" i="6"/>
  <c r="R48" i="6"/>
  <c r="Q48" i="4"/>
  <c r="Q46" i="6"/>
  <c r="Q48" i="8"/>
  <c r="Q48" i="5"/>
  <c r="P49" i="4"/>
  <c r="O49" i="4"/>
  <c r="N49" i="4"/>
  <c r="M49" i="4"/>
  <c r="L49" i="4"/>
  <c r="K49" i="4"/>
  <c r="J49" i="4"/>
  <c r="F49" i="4"/>
  <c r="E49" i="4"/>
  <c r="B49" i="4"/>
  <c r="H49" i="4"/>
  <c r="C49" i="4"/>
  <c r="I49" i="4"/>
  <c r="D49" i="4"/>
  <c r="G49" i="4"/>
  <c r="R50" i="4"/>
  <c r="Q437" i="12"/>
  <c r="M48" i="6" l="1"/>
  <c r="H48" i="6"/>
  <c r="N48" i="6"/>
  <c r="K48" i="6"/>
  <c r="O48" i="6"/>
  <c r="G48" i="6"/>
  <c r="B48" i="6"/>
  <c r="E48" i="6"/>
  <c r="D48" i="6"/>
  <c r="I48" i="6"/>
  <c r="L48" i="6"/>
  <c r="J48" i="6"/>
  <c r="F48" i="6"/>
  <c r="C48" i="6"/>
  <c r="P48" i="6"/>
  <c r="R49" i="6"/>
  <c r="M50" i="5"/>
  <c r="L50" i="5"/>
  <c r="K50" i="5"/>
  <c r="J50" i="5"/>
  <c r="O50" i="5"/>
  <c r="P50" i="5"/>
  <c r="N50" i="5"/>
  <c r="F50" i="5"/>
  <c r="G50" i="5"/>
  <c r="E50" i="5"/>
  <c r="B50" i="5"/>
  <c r="H50" i="5"/>
  <c r="D50" i="5"/>
  <c r="C50" i="5"/>
  <c r="I50" i="5"/>
  <c r="R51" i="5"/>
  <c r="Q47" i="6"/>
  <c r="Q49" i="8"/>
  <c r="Q49" i="5"/>
  <c r="P50" i="4"/>
  <c r="M50" i="4"/>
  <c r="K50" i="4"/>
  <c r="J50" i="4"/>
  <c r="O50" i="4"/>
  <c r="N50" i="4"/>
  <c r="L50" i="4"/>
  <c r="Q49" i="4"/>
  <c r="F50" i="4"/>
  <c r="G50" i="4"/>
  <c r="B50" i="4"/>
  <c r="D50" i="4"/>
  <c r="C50" i="4"/>
  <c r="I50" i="4"/>
  <c r="E50" i="4"/>
  <c r="H50" i="4"/>
  <c r="R51" i="4"/>
  <c r="Q438" i="12"/>
  <c r="Q50" i="8" l="1"/>
  <c r="Q50" i="5"/>
  <c r="Q48" i="6"/>
  <c r="N51" i="5"/>
  <c r="M51" i="5"/>
  <c r="L51" i="5"/>
  <c r="K51" i="5"/>
  <c r="J51" i="5"/>
  <c r="Q51" i="5" s="1"/>
  <c r="P51" i="5"/>
  <c r="O51" i="5"/>
  <c r="D51" i="5"/>
  <c r="B51" i="5"/>
  <c r="I51" i="5"/>
  <c r="H51" i="5"/>
  <c r="G51" i="5"/>
  <c r="C51" i="5"/>
  <c r="F51" i="5"/>
  <c r="E51" i="5"/>
  <c r="R52" i="5"/>
  <c r="B49" i="6"/>
  <c r="O49" i="6"/>
  <c r="E49" i="6"/>
  <c r="K49" i="6"/>
  <c r="J49" i="6"/>
  <c r="Q49" i="6" s="1"/>
  <c r="N49" i="6"/>
  <c r="I49" i="6"/>
  <c r="L49" i="6"/>
  <c r="G49" i="6"/>
  <c r="F49" i="6"/>
  <c r="P49" i="6"/>
  <c r="M49" i="6"/>
  <c r="H49" i="6"/>
  <c r="C49" i="6"/>
  <c r="D49" i="6"/>
  <c r="R50" i="6"/>
  <c r="Q50" i="4"/>
  <c r="J51" i="4"/>
  <c r="N51" i="4"/>
  <c r="P51" i="4"/>
  <c r="O51" i="4"/>
  <c r="M51" i="4"/>
  <c r="L51" i="4"/>
  <c r="K51" i="4"/>
  <c r="B51" i="4"/>
  <c r="H51" i="4"/>
  <c r="E51" i="4"/>
  <c r="D51" i="4"/>
  <c r="F51" i="4"/>
  <c r="C51" i="4"/>
  <c r="G51" i="4"/>
  <c r="I51" i="4"/>
  <c r="R52" i="4"/>
  <c r="Q439" i="12"/>
  <c r="O50" i="6" l="1"/>
  <c r="J50" i="6"/>
  <c r="B50" i="6"/>
  <c r="H50" i="6"/>
  <c r="L50" i="6"/>
  <c r="D50" i="6"/>
  <c r="I50" i="6"/>
  <c r="C50" i="6"/>
  <c r="G50" i="6"/>
  <c r="E50" i="6"/>
  <c r="P50" i="6"/>
  <c r="N50" i="6"/>
  <c r="K50" i="6"/>
  <c r="F50" i="6"/>
  <c r="M50" i="6"/>
  <c r="R51" i="6"/>
  <c r="O52" i="5"/>
  <c r="N52" i="5"/>
  <c r="M52" i="5"/>
  <c r="L52" i="5"/>
  <c r="K52" i="5"/>
  <c r="P52" i="5"/>
  <c r="J52" i="5"/>
  <c r="B52" i="5"/>
  <c r="I52" i="5"/>
  <c r="H52" i="5"/>
  <c r="G52" i="5"/>
  <c r="F52" i="5"/>
  <c r="D52" i="5"/>
  <c r="E52" i="5"/>
  <c r="C52" i="5"/>
  <c r="R53" i="5"/>
  <c r="Q51" i="8"/>
  <c r="K52" i="4"/>
  <c r="J52" i="4"/>
  <c r="O52" i="4"/>
  <c r="P52" i="4"/>
  <c r="N52" i="4"/>
  <c r="M52" i="4"/>
  <c r="L52" i="4"/>
  <c r="Q51" i="4"/>
  <c r="R53" i="4"/>
  <c r="B52" i="4"/>
  <c r="C52" i="4"/>
  <c r="H52" i="4"/>
  <c r="E52" i="4"/>
  <c r="I52" i="4"/>
  <c r="D52" i="4"/>
  <c r="F52" i="4"/>
  <c r="G52" i="4"/>
  <c r="Q440" i="12"/>
  <c r="Q52" i="8" l="1"/>
  <c r="Q50" i="6"/>
  <c r="P53" i="5"/>
  <c r="O53" i="5"/>
  <c r="N53" i="5"/>
  <c r="M53" i="5"/>
  <c r="L53" i="5"/>
  <c r="J53" i="5"/>
  <c r="K53" i="5"/>
  <c r="C53" i="5"/>
  <c r="E53" i="5"/>
  <c r="F53" i="5"/>
  <c r="D53" i="5"/>
  <c r="B53" i="5"/>
  <c r="G53" i="5"/>
  <c r="H53" i="5"/>
  <c r="I53" i="5"/>
  <c r="R54" i="5"/>
  <c r="O51" i="6"/>
  <c r="J51" i="6"/>
  <c r="H51" i="6"/>
  <c r="L51" i="6"/>
  <c r="E51" i="6"/>
  <c r="P51" i="6"/>
  <c r="C51" i="6"/>
  <c r="G51" i="6"/>
  <c r="B51" i="6"/>
  <c r="F51" i="6"/>
  <c r="N51" i="6"/>
  <c r="I51" i="6"/>
  <c r="M51" i="6"/>
  <c r="D51" i="6"/>
  <c r="K51" i="6"/>
  <c r="R52" i="6"/>
  <c r="Q52" i="5"/>
  <c r="Q52" i="4"/>
  <c r="L53" i="4"/>
  <c r="K53" i="4"/>
  <c r="P53" i="4"/>
  <c r="O53" i="4"/>
  <c r="N53" i="4"/>
  <c r="M53" i="4"/>
  <c r="J53" i="4"/>
  <c r="D53" i="4"/>
  <c r="B53" i="4"/>
  <c r="G53" i="4"/>
  <c r="I53" i="4"/>
  <c r="E53" i="4"/>
  <c r="C53" i="4"/>
  <c r="H53" i="4"/>
  <c r="F53" i="4"/>
  <c r="R54" i="4"/>
  <c r="Q441" i="12"/>
  <c r="Q51" i="6" l="1"/>
  <c r="P52" i="6"/>
  <c r="K52" i="6"/>
  <c r="M52" i="6"/>
  <c r="F52" i="6"/>
  <c r="L52" i="6"/>
  <c r="H52" i="6"/>
  <c r="C52" i="6"/>
  <c r="G52" i="6"/>
  <c r="O52" i="6"/>
  <c r="N52" i="6"/>
  <c r="I52" i="6"/>
  <c r="E52" i="6"/>
  <c r="B52" i="6"/>
  <c r="D52" i="6"/>
  <c r="J52" i="6"/>
  <c r="Q52" i="6" s="1"/>
  <c r="R53" i="6"/>
  <c r="P54" i="5"/>
  <c r="O54" i="5"/>
  <c r="N54" i="5"/>
  <c r="M54" i="5"/>
  <c r="K54" i="5"/>
  <c r="L54" i="5"/>
  <c r="J54" i="5"/>
  <c r="Q54" i="5" s="1"/>
  <c r="D54" i="5"/>
  <c r="B54" i="5"/>
  <c r="G54" i="5"/>
  <c r="C54" i="5"/>
  <c r="H54" i="5"/>
  <c r="I54" i="5"/>
  <c r="E54" i="5"/>
  <c r="F54" i="5"/>
  <c r="R55" i="5"/>
  <c r="Q53" i="5"/>
  <c r="Q53" i="8"/>
  <c r="Q53" i="4"/>
  <c r="M54" i="4"/>
  <c r="L54" i="4"/>
  <c r="J54" i="4"/>
  <c r="P54" i="4"/>
  <c r="O54" i="4"/>
  <c r="N54" i="4"/>
  <c r="K54" i="4"/>
  <c r="R55" i="4"/>
  <c r="E54" i="4"/>
  <c r="G54" i="4"/>
  <c r="B54" i="4"/>
  <c r="I54" i="4"/>
  <c r="H54" i="4"/>
  <c r="C54" i="4"/>
  <c r="D54" i="4"/>
  <c r="F54" i="4"/>
  <c r="Q442" i="12"/>
  <c r="Q54" i="8" l="1"/>
  <c r="J55" i="5"/>
  <c r="P55" i="5"/>
  <c r="O55" i="5"/>
  <c r="N55" i="5"/>
  <c r="L55" i="5"/>
  <c r="M55" i="5"/>
  <c r="K55" i="5"/>
  <c r="D55" i="5"/>
  <c r="C55" i="5"/>
  <c r="B55" i="5"/>
  <c r="I55" i="5"/>
  <c r="G55" i="5"/>
  <c r="H55" i="5"/>
  <c r="F55" i="5"/>
  <c r="E55" i="5"/>
  <c r="R56" i="5"/>
  <c r="L53" i="6"/>
  <c r="B53" i="6"/>
  <c r="K53" i="6"/>
  <c r="I53" i="6"/>
  <c r="D53" i="6"/>
  <c r="H53" i="6"/>
  <c r="N53" i="6"/>
  <c r="F53" i="6"/>
  <c r="M53" i="6"/>
  <c r="E53" i="6"/>
  <c r="P53" i="6"/>
  <c r="C53" i="6"/>
  <c r="J53" i="6"/>
  <c r="G53" i="6"/>
  <c r="O53" i="6"/>
  <c r="R54" i="6"/>
  <c r="Q54" i="4"/>
  <c r="N55" i="4"/>
  <c r="M55" i="4"/>
  <c r="K55" i="4"/>
  <c r="J55" i="4"/>
  <c r="P55" i="4"/>
  <c r="O55" i="4"/>
  <c r="L55" i="4"/>
  <c r="I55" i="4"/>
  <c r="D55" i="4"/>
  <c r="F55" i="4"/>
  <c r="C55" i="4"/>
  <c r="H55" i="4"/>
  <c r="G55" i="4"/>
  <c r="E55" i="4"/>
  <c r="B55" i="4"/>
  <c r="R56" i="4"/>
  <c r="Q443" i="12"/>
  <c r="Q55" i="5" l="1"/>
  <c r="M54" i="6"/>
  <c r="H54" i="6"/>
  <c r="I54" i="6"/>
  <c r="D54" i="6"/>
  <c r="O54" i="6"/>
  <c r="K54" i="6"/>
  <c r="G54" i="6"/>
  <c r="P54" i="6"/>
  <c r="J54" i="6"/>
  <c r="E54" i="6"/>
  <c r="N54" i="6"/>
  <c r="L54" i="6"/>
  <c r="B54" i="6"/>
  <c r="F54" i="6"/>
  <c r="C54" i="6"/>
  <c r="R55" i="6"/>
  <c r="K56" i="5"/>
  <c r="J56" i="5"/>
  <c r="P56" i="5"/>
  <c r="O56" i="5"/>
  <c r="M56" i="5"/>
  <c r="L56" i="5"/>
  <c r="N56" i="5"/>
  <c r="G56" i="5"/>
  <c r="C56" i="5"/>
  <c r="E56" i="5"/>
  <c r="H56" i="5"/>
  <c r="F56" i="5"/>
  <c r="B56" i="5"/>
  <c r="I56" i="5"/>
  <c r="D56" i="5"/>
  <c r="R57" i="5"/>
  <c r="Q53" i="6"/>
  <c r="Q55" i="8"/>
  <c r="Q55" i="4"/>
  <c r="O56" i="4"/>
  <c r="N56" i="4"/>
  <c r="L56" i="4"/>
  <c r="K56" i="4"/>
  <c r="J56" i="4"/>
  <c r="P56" i="4"/>
  <c r="M56" i="4"/>
  <c r="R57" i="4"/>
  <c r="F56" i="4"/>
  <c r="G56" i="4"/>
  <c r="E56" i="4"/>
  <c r="C56" i="4"/>
  <c r="I56" i="4"/>
  <c r="B56" i="4"/>
  <c r="H56" i="4"/>
  <c r="D56" i="4"/>
  <c r="Q444" i="12"/>
  <c r="Q56" i="8" l="1"/>
  <c r="Q56" i="5"/>
  <c r="Q54" i="6"/>
  <c r="L57" i="5"/>
  <c r="K57" i="5"/>
  <c r="J57" i="5"/>
  <c r="P57" i="5"/>
  <c r="N57" i="5"/>
  <c r="O57" i="5"/>
  <c r="M57" i="5"/>
  <c r="G57" i="5"/>
  <c r="B57" i="5"/>
  <c r="D57" i="5"/>
  <c r="C57" i="5"/>
  <c r="I57" i="5"/>
  <c r="H57" i="5"/>
  <c r="E57" i="5"/>
  <c r="F57" i="5"/>
  <c r="R58" i="5"/>
  <c r="K55" i="6"/>
  <c r="N55" i="6"/>
  <c r="J55" i="6"/>
  <c r="B55" i="6"/>
  <c r="O55" i="6"/>
  <c r="G55" i="6"/>
  <c r="C55" i="6"/>
  <c r="F55" i="6"/>
  <c r="L55" i="6"/>
  <c r="P55" i="6"/>
  <c r="E55" i="6"/>
  <c r="D55" i="6"/>
  <c r="M55" i="6"/>
  <c r="I55" i="6"/>
  <c r="H55" i="6"/>
  <c r="R56" i="6"/>
  <c r="Q56" i="4"/>
  <c r="P57" i="4"/>
  <c r="O57" i="4"/>
  <c r="N57" i="4"/>
  <c r="M57" i="4"/>
  <c r="L57" i="4"/>
  <c r="K57" i="4"/>
  <c r="J57" i="4"/>
  <c r="C57" i="4"/>
  <c r="I57" i="4"/>
  <c r="D57" i="4"/>
  <c r="F57" i="4"/>
  <c r="B57" i="4"/>
  <c r="H57" i="4"/>
  <c r="G57" i="4"/>
  <c r="E57" i="4"/>
  <c r="R58" i="4"/>
  <c r="Q445" i="12"/>
  <c r="L56" i="6" l="1"/>
  <c r="G56" i="6"/>
  <c r="B56" i="6"/>
  <c r="M56" i="6"/>
  <c r="I56" i="6"/>
  <c r="F56" i="6"/>
  <c r="E56" i="6"/>
  <c r="D56" i="6"/>
  <c r="K56" i="6"/>
  <c r="C56" i="6"/>
  <c r="J56" i="6"/>
  <c r="P56" i="6"/>
  <c r="H56" i="6"/>
  <c r="O56" i="6"/>
  <c r="N56" i="6"/>
  <c r="R57" i="6"/>
  <c r="M58" i="5"/>
  <c r="L58" i="5"/>
  <c r="K58" i="5"/>
  <c r="J58" i="5"/>
  <c r="O58" i="5"/>
  <c r="P58" i="5"/>
  <c r="N58" i="5"/>
  <c r="D58" i="5"/>
  <c r="C58" i="5"/>
  <c r="B58" i="5"/>
  <c r="H58" i="5"/>
  <c r="E58" i="5"/>
  <c r="G58" i="5"/>
  <c r="I58" i="5"/>
  <c r="F58" i="5"/>
  <c r="R59" i="5"/>
  <c r="Q57" i="4"/>
  <c r="Q57" i="5"/>
  <c r="Q57" i="8"/>
  <c r="Q55" i="6"/>
  <c r="P58" i="4"/>
  <c r="O58" i="4"/>
  <c r="N58" i="4"/>
  <c r="M58" i="4"/>
  <c r="L58" i="4"/>
  <c r="J58" i="4"/>
  <c r="K58" i="4"/>
  <c r="D58" i="4"/>
  <c r="F58" i="4"/>
  <c r="I58" i="4"/>
  <c r="B58" i="4"/>
  <c r="H58" i="4"/>
  <c r="C58" i="4"/>
  <c r="E58" i="4"/>
  <c r="G58" i="4"/>
  <c r="R59" i="4"/>
  <c r="Q446" i="12"/>
  <c r="N59" i="5" l="1"/>
  <c r="M59" i="5"/>
  <c r="L59" i="5"/>
  <c r="K59" i="5"/>
  <c r="J59" i="5"/>
  <c r="Q59" i="5" s="1"/>
  <c r="P59" i="5"/>
  <c r="O59" i="5"/>
  <c r="D59" i="5"/>
  <c r="H59" i="5"/>
  <c r="F59" i="5"/>
  <c r="C59" i="5"/>
  <c r="I59" i="5"/>
  <c r="E59" i="5"/>
  <c r="G59" i="5"/>
  <c r="B59" i="5"/>
  <c r="R60" i="5"/>
  <c r="M57" i="6"/>
  <c r="H57" i="6"/>
  <c r="L57" i="6"/>
  <c r="I57" i="6"/>
  <c r="E57" i="6"/>
  <c r="F57" i="6"/>
  <c r="D57" i="6"/>
  <c r="G57" i="6"/>
  <c r="J57" i="6"/>
  <c r="O57" i="6"/>
  <c r="B57" i="6"/>
  <c r="N57" i="6"/>
  <c r="K57" i="6"/>
  <c r="C57" i="6"/>
  <c r="P57" i="6"/>
  <c r="R58" i="6"/>
  <c r="Q58" i="4"/>
  <c r="Q58" i="5"/>
  <c r="Q58" i="8"/>
  <c r="Q56" i="6"/>
  <c r="J59" i="4"/>
  <c r="P59" i="4"/>
  <c r="O59" i="4"/>
  <c r="N59" i="4"/>
  <c r="M59" i="4"/>
  <c r="K59" i="4"/>
  <c r="L59" i="4"/>
  <c r="B59" i="4"/>
  <c r="I59" i="4"/>
  <c r="F59" i="4"/>
  <c r="E59" i="4"/>
  <c r="C59" i="4"/>
  <c r="D59" i="4"/>
  <c r="G59" i="4"/>
  <c r="H59" i="4"/>
  <c r="R60" i="4"/>
  <c r="Q447" i="12"/>
  <c r="Q57" i="6" l="1"/>
  <c r="B58" i="6"/>
  <c r="I58" i="6"/>
  <c r="L58" i="6"/>
  <c r="H58" i="6"/>
  <c r="O58" i="6"/>
  <c r="N58" i="6"/>
  <c r="M58" i="6"/>
  <c r="K58" i="6"/>
  <c r="D58" i="6"/>
  <c r="P58" i="6"/>
  <c r="F58" i="6"/>
  <c r="E58" i="6"/>
  <c r="G58" i="6"/>
  <c r="C58" i="6"/>
  <c r="J58" i="6"/>
  <c r="R59" i="6"/>
  <c r="O60" i="5"/>
  <c r="N60" i="5"/>
  <c r="M60" i="5"/>
  <c r="L60" i="5"/>
  <c r="K60" i="5"/>
  <c r="J60" i="5"/>
  <c r="Q60" i="5" s="1"/>
  <c r="P60" i="5"/>
  <c r="H60" i="5"/>
  <c r="G60" i="5"/>
  <c r="F60" i="5"/>
  <c r="D60" i="5"/>
  <c r="C60" i="5"/>
  <c r="B60" i="5"/>
  <c r="E60" i="5"/>
  <c r="I60" i="5"/>
  <c r="R61" i="5"/>
  <c r="Q59" i="8"/>
  <c r="K60" i="4"/>
  <c r="J60" i="4"/>
  <c r="P60" i="4"/>
  <c r="O60" i="4"/>
  <c r="N60" i="4"/>
  <c r="L60" i="4"/>
  <c r="M60" i="4"/>
  <c r="Q59" i="4"/>
  <c r="G60" i="4"/>
  <c r="I60" i="4"/>
  <c r="D60" i="4"/>
  <c r="F60" i="4"/>
  <c r="H60" i="4"/>
  <c r="E60" i="4"/>
  <c r="B60" i="4"/>
  <c r="C60" i="4"/>
  <c r="R61" i="4"/>
  <c r="Q448" i="12"/>
  <c r="Q60" i="8" l="1"/>
  <c r="P61" i="5"/>
  <c r="O61" i="5"/>
  <c r="N61" i="5"/>
  <c r="M61" i="5"/>
  <c r="L61" i="5"/>
  <c r="K61" i="5"/>
  <c r="J61" i="5"/>
  <c r="I61" i="5"/>
  <c r="G61" i="5"/>
  <c r="H61" i="5"/>
  <c r="D61" i="5"/>
  <c r="C61" i="5"/>
  <c r="F61" i="5"/>
  <c r="E61" i="5"/>
  <c r="B61" i="5"/>
  <c r="R62" i="5"/>
  <c r="O59" i="6"/>
  <c r="C59" i="6"/>
  <c r="B59" i="6"/>
  <c r="E59" i="6"/>
  <c r="D59" i="6"/>
  <c r="G59" i="6"/>
  <c r="J59" i="6"/>
  <c r="F59" i="6"/>
  <c r="M59" i="6"/>
  <c r="P59" i="6"/>
  <c r="H59" i="6"/>
  <c r="N59" i="6"/>
  <c r="K59" i="6"/>
  <c r="I59" i="6"/>
  <c r="L59" i="6"/>
  <c r="R60" i="6"/>
  <c r="Q58" i="6"/>
  <c r="L61" i="4"/>
  <c r="K61" i="4"/>
  <c r="J61" i="4"/>
  <c r="P61" i="4"/>
  <c r="O61" i="4"/>
  <c r="M61" i="4"/>
  <c r="N61" i="4"/>
  <c r="Q60" i="4"/>
  <c r="B1" i="2"/>
  <c r="E61" i="4"/>
  <c r="G61" i="4"/>
  <c r="B61" i="4"/>
  <c r="I61" i="4"/>
  <c r="C61" i="4"/>
  <c r="F61" i="4"/>
  <c r="H61" i="4"/>
  <c r="D61" i="4"/>
  <c r="R62" i="4"/>
  <c r="Q449" i="12"/>
  <c r="P60" i="6" l="1"/>
  <c r="L60" i="6"/>
  <c r="O60" i="6"/>
  <c r="K60" i="6"/>
  <c r="G60" i="6"/>
  <c r="C60" i="6"/>
  <c r="N60" i="6"/>
  <c r="F60" i="6"/>
  <c r="I60" i="6"/>
  <c r="H60" i="6"/>
  <c r="D60" i="6"/>
  <c r="J60" i="6"/>
  <c r="M60" i="6"/>
  <c r="B60" i="6"/>
  <c r="E60" i="6"/>
  <c r="R61" i="6"/>
  <c r="P62" i="5"/>
  <c r="O62" i="5"/>
  <c r="N62" i="5"/>
  <c r="M62" i="5"/>
  <c r="L62" i="5"/>
  <c r="K62" i="5"/>
  <c r="J62" i="5"/>
  <c r="Q62" i="5" s="1"/>
  <c r="B62" i="5"/>
  <c r="I62" i="5"/>
  <c r="G62" i="5"/>
  <c r="D62" i="5"/>
  <c r="C62" i="5"/>
  <c r="E62" i="5"/>
  <c r="F62" i="5"/>
  <c r="H62" i="5"/>
  <c r="R63" i="5"/>
  <c r="Q59" i="6"/>
  <c r="Q61" i="5"/>
  <c r="Q61" i="8"/>
  <c r="Q61" i="4"/>
  <c r="M62" i="4"/>
  <c r="L62" i="4"/>
  <c r="K62" i="4"/>
  <c r="J62" i="4"/>
  <c r="P62" i="4"/>
  <c r="N62" i="4"/>
  <c r="O62" i="4"/>
  <c r="Q6" i="11"/>
  <c r="D62" i="4"/>
  <c r="E62" i="4"/>
  <c r="C62" i="4"/>
  <c r="B62" i="4"/>
  <c r="F62" i="4"/>
  <c r="I62" i="4"/>
  <c r="G62" i="4"/>
  <c r="H62" i="4"/>
  <c r="R63" i="4"/>
  <c r="Q450" i="12"/>
  <c r="J63" i="5" l="1"/>
  <c r="P63" i="5"/>
  <c r="O63" i="5"/>
  <c r="N63" i="5"/>
  <c r="M63" i="5"/>
  <c r="L63" i="5"/>
  <c r="K63" i="5"/>
  <c r="G63" i="5"/>
  <c r="E63" i="5"/>
  <c r="I63" i="5"/>
  <c r="H63" i="5"/>
  <c r="C63" i="5"/>
  <c r="D63" i="5"/>
  <c r="B63" i="5"/>
  <c r="F63" i="5"/>
  <c r="R64" i="5"/>
  <c r="I61" i="6"/>
  <c r="E61" i="6"/>
  <c r="K61" i="6"/>
  <c r="G61" i="6"/>
  <c r="J61" i="6"/>
  <c r="P61" i="6"/>
  <c r="L61" i="6"/>
  <c r="O61" i="6"/>
  <c r="F61" i="6"/>
  <c r="H61" i="6"/>
  <c r="D61" i="6"/>
  <c r="C61" i="6"/>
  <c r="N61" i="6"/>
  <c r="B61" i="6"/>
  <c r="M61" i="6"/>
  <c r="R62" i="6"/>
  <c r="Q60" i="6"/>
  <c r="Q62" i="4"/>
  <c r="Q62" i="8"/>
  <c r="N63" i="4"/>
  <c r="M63" i="4"/>
  <c r="L63" i="4"/>
  <c r="K63" i="4"/>
  <c r="J63" i="4"/>
  <c r="P63" i="4"/>
  <c r="O63" i="4"/>
  <c r="Q7" i="11"/>
  <c r="G63" i="4"/>
  <c r="E63" i="4"/>
  <c r="H63" i="4"/>
  <c r="F63" i="4"/>
  <c r="C63" i="4"/>
  <c r="B63" i="4"/>
  <c r="D63" i="4"/>
  <c r="I63" i="4"/>
  <c r="R64" i="4"/>
  <c r="Q451" i="12"/>
  <c r="N62" i="6" l="1"/>
  <c r="M62" i="6"/>
  <c r="I62" i="6"/>
  <c r="E62" i="6"/>
  <c r="H62" i="6"/>
  <c r="C62" i="6"/>
  <c r="J62" i="6"/>
  <c r="Q62" i="6" s="1"/>
  <c r="F62" i="6"/>
  <c r="L62" i="6"/>
  <c r="B62" i="6"/>
  <c r="P62" i="6"/>
  <c r="O62" i="6"/>
  <c r="K62" i="6"/>
  <c r="G62" i="6"/>
  <c r="D62" i="6"/>
  <c r="R63" i="6"/>
  <c r="K64" i="5"/>
  <c r="J64" i="5"/>
  <c r="P64" i="5"/>
  <c r="O64" i="5"/>
  <c r="N64" i="5"/>
  <c r="M64" i="5"/>
  <c r="L64" i="5"/>
  <c r="E64" i="5"/>
  <c r="I64" i="5"/>
  <c r="H64" i="5"/>
  <c r="F64" i="5"/>
  <c r="D64" i="5"/>
  <c r="G64" i="5"/>
  <c r="C64" i="5"/>
  <c r="B64" i="5"/>
  <c r="R65" i="5"/>
  <c r="Q61" i="6"/>
  <c r="Q63" i="8"/>
  <c r="Q63" i="5"/>
  <c r="Q8" i="11"/>
  <c r="Q63" i="4"/>
  <c r="O64" i="4"/>
  <c r="N64" i="4"/>
  <c r="M64" i="4"/>
  <c r="L64" i="4"/>
  <c r="K64" i="4"/>
  <c r="J64" i="4"/>
  <c r="P64" i="4"/>
  <c r="B64" i="4"/>
  <c r="E64" i="4"/>
  <c r="F64" i="4"/>
  <c r="H64" i="4"/>
  <c r="G64" i="4"/>
  <c r="C64" i="4"/>
  <c r="I64" i="4"/>
  <c r="D64" i="4"/>
  <c r="R65" i="4"/>
  <c r="Q452" i="12"/>
  <c r="L65" i="5" l="1"/>
  <c r="K65" i="5"/>
  <c r="J65" i="5"/>
  <c r="P65" i="5"/>
  <c r="O65" i="5"/>
  <c r="N65" i="5"/>
  <c r="M65" i="5"/>
  <c r="E65" i="5"/>
  <c r="G65" i="5"/>
  <c r="I65" i="5"/>
  <c r="F65" i="5"/>
  <c r="C65" i="5"/>
  <c r="B65" i="5"/>
  <c r="D65" i="5"/>
  <c r="H65" i="5"/>
  <c r="R66" i="5"/>
  <c r="K63" i="6"/>
  <c r="G63" i="6"/>
  <c r="J63" i="6"/>
  <c r="C63" i="6"/>
  <c r="N63" i="6"/>
  <c r="F63" i="6"/>
  <c r="B63" i="6"/>
  <c r="M63" i="6"/>
  <c r="I63" i="6"/>
  <c r="E63" i="6"/>
  <c r="P63" i="6"/>
  <c r="L63" i="6"/>
  <c r="D63" i="6"/>
  <c r="O63" i="6"/>
  <c r="H63" i="6"/>
  <c r="R64" i="6"/>
  <c r="Q64" i="8"/>
  <c r="Q64" i="5"/>
  <c r="Q9" i="11"/>
  <c r="Q10" i="11"/>
  <c r="Q64" i="4"/>
  <c r="P65" i="4"/>
  <c r="O65" i="4"/>
  <c r="N65" i="4"/>
  <c r="M65" i="4"/>
  <c r="L65" i="4"/>
  <c r="K65" i="4"/>
  <c r="J65" i="4"/>
  <c r="I65" i="4"/>
  <c r="D65" i="4"/>
  <c r="H65" i="4"/>
  <c r="E65" i="4"/>
  <c r="G65" i="4"/>
  <c r="C65" i="4"/>
  <c r="B65" i="4"/>
  <c r="F65" i="4"/>
  <c r="R66" i="4"/>
  <c r="Q453" i="12"/>
  <c r="P64" i="6" l="1"/>
  <c r="O64" i="6"/>
  <c r="J64" i="6"/>
  <c r="M64" i="6"/>
  <c r="E64" i="6"/>
  <c r="L64" i="6"/>
  <c r="H64" i="6"/>
  <c r="K64" i="6"/>
  <c r="G64" i="6"/>
  <c r="N64" i="6"/>
  <c r="F64" i="6"/>
  <c r="D64" i="6"/>
  <c r="C64" i="6"/>
  <c r="I64" i="6"/>
  <c r="B64" i="6"/>
  <c r="R65" i="6"/>
  <c r="M66" i="5"/>
  <c r="L66" i="5"/>
  <c r="K66" i="5"/>
  <c r="J66" i="5"/>
  <c r="P66" i="5"/>
  <c r="O66" i="5"/>
  <c r="N66" i="5"/>
  <c r="D66" i="5"/>
  <c r="C66" i="5"/>
  <c r="I66" i="5"/>
  <c r="H66" i="5"/>
  <c r="E66" i="5"/>
  <c r="B66" i="5"/>
  <c r="G66" i="5"/>
  <c r="F66" i="5"/>
  <c r="R67" i="5"/>
  <c r="Q65" i="4"/>
  <c r="Q63" i="6"/>
  <c r="Q65" i="5"/>
  <c r="Q65" i="8"/>
  <c r="Q11" i="11"/>
  <c r="Q12" i="11"/>
  <c r="Q13" i="11"/>
  <c r="P66" i="4"/>
  <c r="O66" i="4"/>
  <c r="N66" i="4"/>
  <c r="M66" i="4"/>
  <c r="L66" i="4"/>
  <c r="K66" i="4"/>
  <c r="J66" i="4"/>
  <c r="H66" i="4"/>
  <c r="F66" i="4"/>
  <c r="C66" i="4"/>
  <c r="D66" i="4"/>
  <c r="I66" i="4"/>
  <c r="B66" i="4"/>
  <c r="G66" i="4"/>
  <c r="E66" i="4"/>
  <c r="R67" i="4"/>
  <c r="Q454" i="12"/>
  <c r="N67" i="5" l="1"/>
  <c r="M67" i="5"/>
  <c r="L67" i="5"/>
  <c r="K67" i="5"/>
  <c r="J67" i="5"/>
  <c r="P67" i="5"/>
  <c r="O67" i="5"/>
  <c r="H67" i="5"/>
  <c r="G67" i="5"/>
  <c r="F67" i="5"/>
  <c r="D67" i="5"/>
  <c r="E67" i="5"/>
  <c r="B67" i="5"/>
  <c r="C67" i="5"/>
  <c r="I67" i="5"/>
  <c r="R68" i="5"/>
  <c r="M65" i="6"/>
  <c r="I65" i="6"/>
  <c r="O65" i="6"/>
  <c r="G65" i="6"/>
  <c r="N65" i="6"/>
  <c r="E65" i="6"/>
  <c r="P65" i="6"/>
  <c r="D65" i="6"/>
  <c r="B65" i="6"/>
  <c r="L65" i="6"/>
  <c r="H65" i="6"/>
  <c r="K65" i="6"/>
  <c r="C65" i="6"/>
  <c r="J65" i="6"/>
  <c r="F65" i="6"/>
  <c r="R66" i="6"/>
  <c r="Q66" i="8"/>
  <c r="Q66" i="5"/>
  <c r="Q64" i="6"/>
  <c r="Q14" i="11"/>
  <c r="Q66" i="4"/>
  <c r="J67" i="4"/>
  <c r="P67" i="4"/>
  <c r="O67" i="4"/>
  <c r="N67" i="4"/>
  <c r="M67" i="4"/>
  <c r="L67" i="4"/>
  <c r="K67" i="4"/>
  <c r="C67" i="4"/>
  <c r="B67" i="4"/>
  <c r="E67" i="4"/>
  <c r="H67" i="4"/>
  <c r="I67" i="4"/>
  <c r="D67" i="4"/>
  <c r="F67" i="4"/>
  <c r="G67" i="4"/>
  <c r="R68" i="4"/>
  <c r="Q455" i="12"/>
  <c r="N66" i="6" l="1"/>
  <c r="J66" i="6"/>
  <c r="E66" i="6"/>
  <c r="L66" i="6"/>
  <c r="F66" i="6"/>
  <c r="B66" i="6"/>
  <c r="I66" i="6"/>
  <c r="P66" i="6"/>
  <c r="D66" i="6"/>
  <c r="K66" i="6"/>
  <c r="C66" i="6"/>
  <c r="M66" i="6"/>
  <c r="H66" i="6"/>
  <c r="G66" i="6"/>
  <c r="O66" i="6"/>
  <c r="R67" i="6"/>
  <c r="O68" i="5"/>
  <c r="N68" i="5"/>
  <c r="M68" i="5"/>
  <c r="L68" i="5"/>
  <c r="K68" i="5"/>
  <c r="J68" i="5"/>
  <c r="Q68" i="5" s="1"/>
  <c r="P68" i="5"/>
  <c r="C68" i="5"/>
  <c r="E68" i="5"/>
  <c r="B68" i="5"/>
  <c r="D68" i="5"/>
  <c r="H68" i="5"/>
  <c r="G68" i="5"/>
  <c r="F68" i="5"/>
  <c r="I68" i="5"/>
  <c r="R69" i="5"/>
  <c r="Q65" i="6"/>
  <c r="Q67" i="5"/>
  <c r="Q67" i="8"/>
  <c r="Q15" i="11"/>
  <c r="Q16" i="11" s="1"/>
  <c r="K68" i="4"/>
  <c r="J68" i="4"/>
  <c r="P68" i="4"/>
  <c r="O68" i="4"/>
  <c r="N68" i="4"/>
  <c r="M68" i="4"/>
  <c r="L68" i="4"/>
  <c r="Q67" i="4"/>
  <c r="B68" i="4"/>
  <c r="E68" i="4"/>
  <c r="G68" i="4"/>
  <c r="F68" i="4"/>
  <c r="D68" i="4"/>
  <c r="I68" i="4"/>
  <c r="H68" i="4"/>
  <c r="C68" i="4"/>
  <c r="R69" i="4"/>
  <c r="Q456" i="12"/>
  <c r="Q68" i="8" l="1"/>
  <c r="Q17" i="11"/>
  <c r="Q66" i="6"/>
  <c r="P69" i="5"/>
  <c r="O69" i="5"/>
  <c r="N69" i="5"/>
  <c r="M69" i="5"/>
  <c r="L69" i="5"/>
  <c r="K69" i="5"/>
  <c r="J69" i="5"/>
  <c r="I69" i="5"/>
  <c r="C69" i="5"/>
  <c r="B69" i="5"/>
  <c r="G69" i="5"/>
  <c r="H69" i="5"/>
  <c r="F69" i="5"/>
  <c r="D69" i="5"/>
  <c r="E69" i="5"/>
  <c r="R70" i="5"/>
  <c r="N67" i="6"/>
  <c r="J67" i="6"/>
  <c r="L67" i="6"/>
  <c r="D67" i="6"/>
  <c r="G67" i="6"/>
  <c r="F67" i="6"/>
  <c r="B67" i="6"/>
  <c r="C67" i="6"/>
  <c r="M67" i="6"/>
  <c r="I67" i="6"/>
  <c r="P67" i="6"/>
  <c r="H67" i="6"/>
  <c r="O67" i="6"/>
  <c r="K67" i="6"/>
  <c r="E67" i="6"/>
  <c r="R68" i="6"/>
  <c r="Q18" i="11"/>
  <c r="Q68" i="4"/>
  <c r="L69" i="4"/>
  <c r="K69" i="4"/>
  <c r="J69" i="4"/>
  <c r="P69" i="4"/>
  <c r="O69" i="4"/>
  <c r="N69" i="4"/>
  <c r="M69" i="4"/>
  <c r="Q19" i="11"/>
  <c r="Q20" i="11"/>
  <c r="I69" i="4"/>
  <c r="E69" i="4"/>
  <c r="C69" i="4"/>
  <c r="H69" i="4"/>
  <c r="D69" i="4"/>
  <c r="G69" i="4"/>
  <c r="B69" i="4"/>
  <c r="F69" i="4"/>
  <c r="R70" i="4"/>
  <c r="Q457" i="12"/>
  <c r="Q69" i="5" l="1"/>
  <c r="Q67" i="6"/>
  <c r="Q69" i="8"/>
  <c r="O68" i="6"/>
  <c r="K68" i="6"/>
  <c r="F68" i="6"/>
  <c r="I68" i="6"/>
  <c r="E68" i="6"/>
  <c r="H68" i="6"/>
  <c r="G68" i="6"/>
  <c r="C68" i="6"/>
  <c r="D68" i="6"/>
  <c r="N68" i="6"/>
  <c r="J68" i="6"/>
  <c r="Q68" i="6" s="1"/>
  <c r="M68" i="6"/>
  <c r="L68" i="6"/>
  <c r="B68" i="6"/>
  <c r="P68" i="6"/>
  <c r="R69" i="6"/>
  <c r="P70" i="5"/>
  <c r="O70" i="5"/>
  <c r="N70" i="5"/>
  <c r="M70" i="5"/>
  <c r="L70" i="5"/>
  <c r="K70" i="5"/>
  <c r="J70" i="5"/>
  <c r="F70" i="5"/>
  <c r="D70" i="5"/>
  <c r="I70" i="5"/>
  <c r="C70" i="5"/>
  <c r="E70" i="5"/>
  <c r="B70" i="5"/>
  <c r="H70" i="5"/>
  <c r="G70" i="5"/>
  <c r="R71" i="5"/>
  <c r="Q21" i="11"/>
  <c r="Q69" i="4"/>
  <c r="M70" i="4"/>
  <c r="L70" i="4"/>
  <c r="K70" i="4"/>
  <c r="J70" i="4"/>
  <c r="P70" i="4"/>
  <c r="O70" i="4"/>
  <c r="N70" i="4"/>
  <c r="D70" i="4"/>
  <c r="B70" i="4"/>
  <c r="H70" i="4"/>
  <c r="G70" i="4"/>
  <c r="I70" i="4"/>
  <c r="C70" i="4"/>
  <c r="F70" i="4"/>
  <c r="E70" i="4"/>
  <c r="R71" i="4"/>
  <c r="Q458" i="12"/>
  <c r="J71" i="5" l="1"/>
  <c r="P71" i="5"/>
  <c r="O71" i="5"/>
  <c r="N71" i="5"/>
  <c r="M71" i="5"/>
  <c r="L71" i="5"/>
  <c r="K71" i="5"/>
  <c r="D71" i="5"/>
  <c r="B71" i="5"/>
  <c r="F71" i="5"/>
  <c r="C71" i="5"/>
  <c r="H71" i="5"/>
  <c r="E71" i="5"/>
  <c r="G71" i="5"/>
  <c r="I71" i="5"/>
  <c r="R72" i="5"/>
  <c r="P69" i="6"/>
  <c r="L69" i="6"/>
  <c r="K69" i="6"/>
  <c r="B69" i="6"/>
  <c r="M69" i="6"/>
  <c r="H69" i="6"/>
  <c r="D69" i="6"/>
  <c r="G69" i="6"/>
  <c r="C69" i="6"/>
  <c r="N69" i="6"/>
  <c r="J69" i="6"/>
  <c r="F69" i="6"/>
  <c r="E69" i="6"/>
  <c r="O69" i="6"/>
  <c r="I69" i="6"/>
  <c r="R70" i="6"/>
  <c r="Q70" i="5"/>
  <c r="Q70" i="8"/>
  <c r="Q22" i="11"/>
  <c r="N71" i="4"/>
  <c r="M71" i="4"/>
  <c r="L71" i="4"/>
  <c r="K71" i="4"/>
  <c r="J71" i="4"/>
  <c r="P71" i="4"/>
  <c r="O71" i="4"/>
  <c r="Q70" i="4"/>
  <c r="B71" i="4"/>
  <c r="I71" i="4"/>
  <c r="C71" i="4"/>
  <c r="E71" i="4"/>
  <c r="G71" i="4"/>
  <c r="F71" i="4"/>
  <c r="H71" i="4"/>
  <c r="D71" i="4"/>
  <c r="R72" i="4"/>
  <c r="Q459" i="12"/>
  <c r="Q69" i="6" l="1"/>
  <c r="Q71" i="5"/>
  <c r="I70" i="6"/>
  <c r="E70" i="6"/>
  <c r="D70" i="6"/>
  <c r="K70" i="6"/>
  <c r="G70" i="6"/>
  <c r="C70" i="6"/>
  <c r="F70" i="6"/>
  <c r="M70" i="6"/>
  <c r="P70" i="6"/>
  <c r="L70" i="6"/>
  <c r="O70" i="6"/>
  <c r="H70" i="6"/>
  <c r="N70" i="6"/>
  <c r="B70" i="6"/>
  <c r="J70" i="6"/>
  <c r="R71" i="6"/>
  <c r="K72" i="5"/>
  <c r="J72" i="5"/>
  <c r="P72" i="5"/>
  <c r="O72" i="5"/>
  <c r="N72" i="5"/>
  <c r="M72" i="5"/>
  <c r="L72" i="5"/>
  <c r="E72" i="5"/>
  <c r="F72" i="5"/>
  <c r="H72" i="5"/>
  <c r="D72" i="5"/>
  <c r="C72" i="5"/>
  <c r="B72" i="5"/>
  <c r="G72" i="5"/>
  <c r="I72" i="5"/>
  <c r="R73" i="5"/>
  <c r="Q71" i="8"/>
  <c r="Q23" i="11"/>
  <c r="Q71" i="4"/>
  <c r="O72" i="4"/>
  <c r="N72" i="4"/>
  <c r="M72" i="4"/>
  <c r="L72" i="4"/>
  <c r="K72" i="4"/>
  <c r="J72" i="4"/>
  <c r="P72" i="4"/>
  <c r="E72" i="4"/>
  <c r="I72" i="4"/>
  <c r="C72" i="4"/>
  <c r="G72" i="4"/>
  <c r="B72" i="4"/>
  <c r="D72" i="4"/>
  <c r="H72" i="4"/>
  <c r="F72" i="4"/>
  <c r="R73" i="4"/>
  <c r="Q460" i="12"/>
  <c r="Q72" i="5" l="1"/>
  <c r="Q72" i="8"/>
  <c r="L73" i="5"/>
  <c r="K73" i="5"/>
  <c r="J73" i="5"/>
  <c r="P73" i="5"/>
  <c r="O73" i="5"/>
  <c r="N73" i="5"/>
  <c r="M73" i="5"/>
  <c r="D73" i="5"/>
  <c r="B73" i="5"/>
  <c r="H73" i="5"/>
  <c r="C73" i="5"/>
  <c r="G73" i="5"/>
  <c r="E73" i="5"/>
  <c r="I73" i="5"/>
  <c r="F73" i="5"/>
  <c r="R74" i="5"/>
  <c r="J71" i="6"/>
  <c r="F71" i="6"/>
  <c r="I71" i="6"/>
  <c r="P71" i="6"/>
  <c r="L71" i="6"/>
  <c r="D71" i="6"/>
  <c r="C71" i="6"/>
  <c r="B71" i="6"/>
  <c r="M71" i="6"/>
  <c r="G71" i="6"/>
  <c r="E71" i="6"/>
  <c r="H71" i="6"/>
  <c r="K71" i="6"/>
  <c r="O71" i="6"/>
  <c r="N71" i="6"/>
  <c r="R72" i="6"/>
  <c r="Q70" i="6"/>
  <c r="Q24" i="11"/>
  <c r="Q72" i="4"/>
  <c r="P73" i="4"/>
  <c r="O73" i="4"/>
  <c r="N73" i="4"/>
  <c r="M73" i="4"/>
  <c r="L73" i="4"/>
  <c r="K73" i="4"/>
  <c r="J73" i="4"/>
  <c r="I73" i="4"/>
  <c r="C73" i="4"/>
  <c r="E73" i="4"/>
  <c r="F73" i="4"/>
  <c r="H73" i="4"/>
  <c r="B73" i="4"/>
  <c r="D73" i="4"/>
  <c r="G73" i="4"/>
  <c r="R74" i="4"/>
  <c r="Q461" i="12"/>
  <c r="O72" i="6" l="1"/>
  <c r="N72" i="6"/>
  <c r="J72" i="6"/>
  <c r="B72" i="6"/>
  <c r="I72" i="6"/>
  <c r="K72" i="6"/>
  <c r="G72" i="6"/>
  <c r="F72" i="6"/>
  <c r="M72" i="6"/>
  <c r="E72" i="6"/>
  <c r="L72" i="6"/>
  <c r="H72" i="6"/>
  <c r="C72" i="6"/>
  <c r="P72" i="6"/>
  <c r="D72" i="6"/>
  <c r="R73" i="6"/>
  <c r="M74" i="5"/>
  <c r="L74" i="5"/>
  <c r="K74" i="5"/>
  <c r="J74" i="5"/>
  <c r="P74" i="5"/>
  <c r="O74" i="5"/>
  <c r="N74" i="5"/>
  <c r="B74" i="5"/>
  <c r="H74" i="5"/>
  <c r="I74" i="5"/>
  <c r="E74" i="5"/>
  <c r="F74" i="5"/>
  <c r="D74" i="5"/>
  <c r="C74" i="5"/>
  <c r="G74" i="5"/>
  <c r="R75" i="5"/>
  <c r="Q73" i="5"/>
  <c r="Q73" i="8"/>
  <c r="Q71" i="6"/>
  <c r="Q25" i="11"/>
  <c r="P74" i="4"/>
  <c r="O74" i="4"/>
  <c r="N74" i="4"/>
  <c r="M74" i="4"/>
  <c r="L74" i="4"/>
  <c r="K74" i="4"/>
  <c r="J74" i="4"/>
  <c r="Q74" i="4" s="1"/>
  <c r="Q73" i="4"/>
  <c r="F74" i="4"/>
  <c r="E74" i="4"/>
  <c r="D74" i="4"/>
  <c r="B74" i="4"/>
  <c r="G74" i="4"/>
  <c r="I74" i="4"/>
  <c r="C74" i="4"/>
  <c r="H74" i="4"/>
  <c r="R75" i="4"/>
  <c r="Q462" i="12"/>
  <c r="N75" i="5" l="1"/>
  <c r="M75" i="5"/>
  <c r="L75" i="5"/>
  <c r="K75" i="5"/>
  <c r="J75" i="5"/>
  <c r="Q75" i="5" s="1"/>
  <c r="P75" i="5"/>
  <c r="O75" i="5"/>
  <c r="D75" i="5"/>
  <c r="F75" i="5"/>
  <c r="H75" i="5"/>
  <c r="E75" i="5"/>
  <c r="G75" i="5"/>
  <c r="C75" i="5"/>
  <c r="I75" i="5"/>
  <c r="B75" i="5"/>
  <c r="R76" i="5"/>
  <c r="L73" i="6"/>
  <c r="H73" i="6"/>
  <c r="K73" i="6"/>
  <c r="C73" i="6"/>
  <c r="N73" i="6"/>
  <c r="J73" i="6"/>
  <c r="I73" i="6"/>
  <c r="D73" i="6"/>
  <c r="O73" i="6"/>
  <c r="P73" i="6"/>
  <c r="G73" i="6"/>
  <c r="F73" i="6"/>
  <c r="M73" i="6"/>
  <c r="B73" i="6"/>
  <c r="E73" i="6"/>
  <c r="R74" i="6"/>
  <c r="Q74" i="5"/>
  <c r="Q74" i="8"/>
  <c r="Q72" i="6"/>
  <c r="Q26" i="11"/>
  <c r="J75" i="4"/>
  <c r="P75" i="4"/>
  <c r="O75" i="4"/>
  <c r="N75" i="4"/>
  <c r="M75" i="4"/>
  <c r="L75" i="4"/>
  <c r="K75" i="4"/>
  <c r="C75" i="4"/>
  <c r="G75" i="4"/>
  <c r="B75" i="4"/>
  <c r="E75" i="4"/>
  <c r="I75" i="4"/>
  <c r="D75" i="4"/>
  <c r="F75" i="4"/>
  <c r="H75" i="4"/>
  <c r="R76" i="4"/>
  <c r="Q463" i="12"/>
  <c r="M74" i="6" l="1"/>
  <c r="I74" i="6"/>
  <c r="H74" i="6"/>
  <c r="E74" i="6"/>
  <c r="P74" i="6"/>
  <c r="L74" i="6"/>
  <c r="D74" i="6"/>
  <c r="O74" i="6"/>
  <c r="K74" i="6"/>
  <c r="G74" i="6"/>
  <c r="C74" i="6"/>
  <c r="N74" i="6"/>
  <c r="B74" i="6"/>
  <c r="J74" i="6"/>
  <c r="F74" i="6"/>
  <c r="R75" i="6"/>
  <c r="O76" i="5"/>
  <c r="N76" i="5"/>
  <c r="M76" i="5"/>
  <c r="L76" i="5"/>
  <c r="K76" i="5"/>
  <c r="J76" i="5"/>
  <c r="P76" i="5"/>
  <c r="B76" i="5"/>
  <c r="H76" i="5"/>
  <c r="F76" i="5"/>
  <c r="E76" i="5"/>
  <c r="I76" i="5"/>
  <c r="D76" i="5"/>
  <c r="G76" i="5"/>
  <c r="C76" i="5"/>
  <c r="R77" i="5"/>
  <c r="Q73" i="6"/>
  <c r="Q75" i="8"/>
  <c r="Q27" i="11"/>
  <c r="Q28" i="11"/>
  <c r="Q75" i="4"/>
  <c r="K76" i="4"/>
  <c r="J76" i="4"/>
  <c r="P76" i="4"/>
  <c r="O76" i="4"/>
  <c r="N76" i="4"/>
  <c r="M76" i="4"/>
  <c r="L76" i="4"/>
  <c r="F76" i="4"/>
  <c r="I76" i="4"/>
  <c r="E76" i="4"/>
  <c r="G76" i="4"/>
  <c r="D76" i="4"/>
  <c r="C76" i="4"/>
  <c r="B76" i="4"/>
  <c r="H76" i="4"/>
  <c r="R77" i="4"/>
  <c r="Q464" i="12"/>
  <c r="Q76" i="8" l="1"/>
  <c r="P77" i="5"/>
  <c r="O77" i="5"/>
  <c r="N77" i="5"/>
  <c r="M77" i="5"/>
  <c r="L77" i="5"/>
  <c r="K77" i="5"/>
  <c r="J77" i="5"/>
  <c r="F77" i="5"/>
  <c r="C77" i="5"/>
  <c r="B77" i="5"/>
  <c r="G77" i="5"/>
  <c r="D77" i="5"/>
  <c r="I77" i="5"/>
  <c r="E77" i="5"/>
  <c r="H77" i="5"/>
  <c r="R78" i="5"/>
  <c r="M75" i="6"/>
  <c r="I75" i="6"/>
  <c r="H75" i="6"/>
  <c r="B75" i="6"/>
  <c r="E75" i="6"/>
  <c r="P75" i="6"/>
  <c r="D75" i="6"/>
  <c r="K75" i="6"/>
  <c r="G75" i="6"/>
  <c r="N75" i="6"/>
  <c r="F75" i="6"/>
  <c r="L75" i="6"/>
  <c r="J75" i="6"/>
  <c r="Q75" i="6" s="1"/>
  <c r="O75" i="6"/>
  <c r="C75" i="6"/>
  <c r="R76" i="6"/>
  <c r="Q76" i="5"/>
  <c r="Q74" i="6"/>
  <c r="Q29" i="11"/>
  <c r="Q76" i="4"/>
  <c r="L77" i="4"/>
  <c r="K77" i="4"/>
  <c r="J77" i="4"/>
  <c r="P77" i="4"/>
  <c r="O77" i="4"/>
  <c r="N77" i="4"/>
  <c r="M77" i="4"/>
  <c r="G77" i="4"/>
  <c r="H77" i="4"/>
  <c r="F77" i="4"/>
  <c r="I77" i="4"/>
  <c r="E77" i="4"/>
  <c r="D77" i="4"/>
  <c r="B77" i="4"/>
  <c r="C77" i="4"/>
  <c r="R78" i="4"/>
  <c r="Q465" i="12"/>
  <c r="Q77" i="8" l="1"/>
  <c r="C76" i="6"/>
  <c r="L76" i="6"/>
  <c r="K76" i="6"/>
  <c r="N76" i="6"/>
  <c r="J76" i="6"/>
  <c r="I76" i="6"/>
  <c r="E76" i="6"/>
  <c r="P76" i="6"/>
  <c r="H76" i="6"/>
  <c r="O76" i="6"/>
  <c r="G76" i="6"/>
  <c r="F76" i="6"/>
  <c r="B76" i="6"/>
  <c r="M76" i="6"/>
  <c r="D76" i="6"/>
  <c r="R77" i="6"/>
  <c r="P78" i="5"/>
  <c r="O78" i="5"/>
  <c r="N78" i="5"/>
  <c r="M78" i="5"/>
  <c r="L78" i="5"/>
  <c r="K78" i="5"/>
  <c r="J78" i="5"/>
  <c r="C78" i="5"/>
  <c r="B78" i="5"/>
  <c r="I78" i="5"/>
  <c r="H78" i="5"/>
  <c r="E78" i="5"/>
  <c r="G78" i="5"/>
  <c r="F78" i="5"/>
  <c r="D78" i="5"/>
  <c r="R79" i="5"/>
  <c r="Q77" i="5"/>
  <c r="Q30" i="11"/>
  <c r="M78" i="4"/>
  <c r="L78" i="4"/>
  <c r="K78" i="4"/>
  <c r="J78" i="4"/>
  <c r="P78" i="4"/>
  <c r="O78" i="4"/>
  <c r="N78" i="4"/>
  <c r="Q77" i="4"/>
  <c r="F78" i="4"/>
  <c r="B78" i="4"/>
  <c r="H78" i="4"/>
  <c r="E78" i="4"/>
  <c r="D78" i="4"/>
  <c r="I78" i="4"/>
  <c r="G78" i="4"/>
  <c r="C78" i="4"/>
  <c r="R79" i="4"/>
  <c r="Q466" i="12"/>
  <c r="Q76" i="6" l="1"/>
  <c r="J79" i="5"/>
  <c r="Q79" i="5" s="1"/>
  <c r="P79" i="5"/>
  <c r="O79" i="5"/>
  <c r="N79" i="5"/>
  <c r="M79" i="5"/>
  <c r="L79" i="5"/>
  <c r="K79" i="5"/>
  <c r="G79" i="5"/>
  <c r="I79" i="5"/>
  <c r="F79" i="5"/>
  <c r="C79" i="5"/>
  <c r="H79" i="5"/>
  <c r="E79" i="5"/>
  <c r="D79" i="5"/>
  <c r="B79" i="5"/>
  <c r="R80" i="5"/>
  <c r="D77" i="6"/>
  <c r="C77" i="6"/>
  <c r="O77" i="6"/>
  <c r="K77" i="6"/>
  <c r="N77" i="6"/>
  <c r="J77" i="6"/>
  <c r="B77" i="6"/>
  <c r="M77" i="6"/>
  <c r="P77" i="6"/>
  <c r="H77" i="6"/>
  <c r="G77" i="6"/>
  <c r="F77" i="6"/>
  <c r="E77" i="6"/>
  <c r="I77" i="6"/>
  <c r="L77" i="6"/>
  <c r="R78" i="6"/>
  <c r="Q78" i="8"/>
  <c r="Q78" i="5"/>
  <c r="Q31" i="11"/>
  <c r="Q78" i="4"/>
  <c r="N79" i="4"/>
  <c r="M79" i="4"/>
  <c r="L79" i="4"/>
  <c r="K79" i="4"/>
  <c r="J79" i="4"/>
  <c r="P79" i="4"/>
  <c r="O79" i="4"/>
  <c r="D79" i="4"/>
  <c r="H79" i="4"/>
  <c r="E79" i="4"/>
  <c r="G79" i="4"/>
  <c r="I79" i="4"/>
  <c r="C79" i="4"/>
  <c r="F79" i="4"/>
  <c r="B79" i="4"/>
  <c r="R80" i="4"/>
  <c r="Q467" i="12"/>
  <c r="Q79" i="8" l="1"/>
  <c r="E78" i="6"/>
  <c r="J78" i="6"/>
  <c r="P78" i="6"/>
  <c r="L78" i="6"/>
  <c r="K78" i="6"/>
  <c r="N78" i="6"/>
  <c r="H78" i="6"/>
  <c r="D78" i="6"/>
  <c r="C78" i="6"/>
  <c r="B78" i="6"/>
  <c r="I78" i="6"/>
  <c r="O78" i="6"/>
  <c r="G78" i="6"/>
  <c r="F78" i="6"/>
  <c r="M78" i="6"/>
  <c r="R79" i="6"/>
  <c r="K80" i="5"/>
  <c r="J80" i="5"/>
  <c r="P80" i="5"/>
  <c r="O80" i="5"/>
  <c r="N80" i="5"/>
  <c r="M80" i="5"/>
  <c r="L80" i="5"/>
  <c r="C80" i="5"/>
  <c r="D80" i="5"/>
  <c r="B80" i="5"/>
  <c r="E80" i="5"/>
  <c r="H80" i="5"/>
  <c r="F80" i="5"/>
  <c r="I80" i="5"/>
  <c r="G80" i="5"/>
  <c r="R81" i="5"/>
  <c r="Q77" i="6"/>
  <c r="Q32" i="11"/>
  <c r="Q79" i="4"/>
  <c r="O80" i="4"/>
  <c r="N80" i="4"/>
  <c r="M80" i="4"/>
  <c r="L80" i="4"/>
  <c r="K80" i="4"/>
  <c r="J80" i="4"/>
  <c r="P80" i="4"/>
  <c r="D80" i="4"/>
  <c r="H80" i="4"/>
  <c r="B80" i="4"/>
  <c r="I80" i="4"/>
  <c r="G80" i="4"/>
  <c r="F80" i="4"/>
  <c r="E80" i="4"/>
  <c r="C80" i="4"/>
  <c r="R81" i="4"/>
  <c r="Q468" i="12"/>
  <c r="L81" i="5" l="1"/>
  <c r="K81" i="5"/>
  <c r="J81" i="5"/>
  <c r="P81" i="5"/>
  <c r="O81" i="5"/>
  <c r="N81" i="5"/>
  <c r="M81" i="5"/>
  <c r="E81" i="5"/>
  <c r="B81" i="5"/>
  <c r="G81" i="5"/>
  <c r="D81" i="5"/>
  <c r="C81" i="5"/>
  <c r="I81" i="5"/>
  <c r="F81" i="5"/>
  <c r="H81" i="5"/>
  <c r="R82" i="5"/>
  <c r="I79" i="6"/>
  <c r="E79" i="6"/>
  <c r="G79" i="6"/>
  <c r="B79" i="6"/>
  <c r="F79" i="6"/>
  <c r="M79" i="6"/>
  <c r="P79" i="6"/>
  <c r="L79" i="6"/>
  <c r="O79" i="6"/>
  <c r="C79" i="6"/>
  <c r="N79" i="6"/>
  <c r="H79" i="6"/>
  <c r="D79" i="6"/>
  <c r="K79" i="6"/>
  <c r="J79" i="6"/>
  <c r="Q79" i="6" s="1"/>
  <c r="R80" i="6"/>
  <c r="Q80" i="4"/>
  <c r="Q80" i="8"/>
  <c r="Q80" i="5"/>
  <c r="Q78" i="6"/>
  <c r="Q33" i="11"/>
  <c r="P81" i="4"/>
  <c r="O81" i="4"/>
  <c r="N81" i="4"/>
  <c r="M81" i="4"/>
  <c r="L81" i="4"/>
  <c r="K81" i="4"/>
  <c r="J81" i="4"/>
  <c r="F81" i="4"/>
  <c r="G81" i="4"/>
  <c r="D81" i="4"/>
  <c r="E81" i="4"/>
  <c r="B81" i="4"/>
  <c r="H81" i="4"/>
  <c r="C81" i="4"/>
  <c r="I81" i="4"/>
  <c r="R82" i="4"/>
  <c r="Q469" i="12"/>
  <c r="J80" i="6" l="1"/>
  <c r="F80" i="6"/>
  <c r="E80" i="6"/>
  <c r="L80" i="6"/>
  <c r="D80" i="6"/>
  <c r="K80" i="6"/>
  <c r="B80" i="6"/>
  <c r="M80" i="6"/>
  <c r="P80" i="6"/>
  <c r="O80" i="6"/>
  <c r="C80" i="6"/>
  <c r="N80" i="6"/>
  <c r="I80" i="6"/>
  <c r="H80" i="6"/>
  <c r="G80" i="6"/>
  <c r="R81" i="6"/>
  <c r="M82" i="5"/>
  <c r="L82" i="5"/>
  <c r="K82" i="5"/>
  <c r="J82" i="5"/>
  <c r="P82" i="5"/>
  <c r="O82" i="5"/>
  <c r="N82" i="5"/>
  <c r="G82" i="5"/>
  <c r="F82" i="5"/>
  <c r="H82" i="5"/>
  <c r="B82" i="5"/>
  <c r="E82" i="5"/>
  <c r="D82" i="5"/>
  <c r="I82" i="5"/>
  <c r="C82" i="5"/>
  <c r="R83" i="5"/>
  <c r="Q81" i="4"/>
  <c r="Q81" i="8"/>
  <c r="Q81" i="5"/>
  <c r="Q34" i="11"/>
  <c r="P82" i="4"/>
  <c r="O82" i="4"/>
  <c r="N82" i="4"/>
  <c r="M82" i="4"/>
  <c r="L82" i="4"/>
  <c r="K82" i="4"/>
  <c r="J82" i="4"/>
  <c r="D82" i="4"/>
  <c r="E82" i="4"/>
  <c r="I82" i="4"/>
  <c r="C82" i="4"/>
  <c r="F82" i="4"/>
  <c r="H82" i="4"/>
  <c r="B82" i="4"/>
  <c r="G82" i="4"/>
  <c r="R83" i="4"/>
  <c r="Q470" i="12"/>
  <c r="Q82" i="8" l="1"/>
  <c r="M83" i="5"/>
  <c r="O83" i="5"/>
  <c r="N83" i="5"/>
  <c r="L83" i="5"/>
  <c r="K83" i="5"/>
  <c r="J83" i="5"/>
  <c r="P83" i="5"/>
  <c r="D83" i="5"/>
  <c r="G83" i="5"/>
  <c r="B83" i="5"/>
  <c r="F83" i="5"/>
  <c r="C83" i="5"/>
  <c r="I83" i="5"/>
  <c r="H83" i="5"/>
  <c r="E83" i="5"/>
  <c r="R84" i="5"/>
  <c r="K81" i="6"/>
  <c r="G81" i="6"/>
  <c r="M81" i="6"/>
  <c r="I81" i="6"/>
  <c r="E81" i="6"/>
  <c r="L81" i="6"/>
  <c r="H81" i="6"/>
  <c r="C81" i="6"/>
  <c r="N81" i="6"/>
  <c r="F81" i="6"/>
  <c r="D81" i="6"/>
  <c r="J81" i="6"/>
  <c r="Q81" i="6" s="1"/>
  <c r="B81" i="6"/>
  <c r="P81" i="6"/>
  <c r="O81" i="6"/>
  <c r="R82" i="6"/>
  <c r="Q82" i="5"/>
  <c r="Q80" i="6"/>
  <c r="Q35" i="11"/>
  <c r="Q82" i="4"/>
  <c r="J83" i="4"/>
  <c r="P83" i="4"/>
  <c r="O83" i="4"/>
  <c r="N83" i="4"/>
  <c r="M83" i="4"/>
  <c r="L83" i="4"/>
  <c r="K83" i="4"/>
  <c r="F83" i="4"/>
  <c r="E83" i="4"/>
  <c r="B83" i="4"/>
  <c r="I83" i="4"/>
  <c r="G83" i="4"/>
  <c r="C83" i="4"/>
  <c r="D83" i="4"/>
  <c r="H83" i="4"/>
  <c r="R84" i="4"/>
  <c r="Q471" i="12"/>
  <c r="L82" i="6" l="1"/>
  <c r="H82" i="6"/>
  <c r="G82" i="6"/>
  <c r="M82" i="6"/>
  <c r="I82" i="6"/>
  <c r="D82" i="6"/>
  <c r="O82" i="6"/>
  <c r="B82" i="6"/>
  <c r="E82" i="6"/>
  <c r="K82" i="6"/>
  <c r="C82" i="6"/>
  <c r="N82" i="6"/>
  <c r="J82" i="6"/>
  <c r="P82" i="6"/>
  <c r="F82" i="6"/>
  <c r="R83" i="6"/>
  <c r="O84" i="5"/>
  <c r="N84" i="5"/>
  <c r="P84" i="5"/>
  <c r="M84" i="5"/>
  <c r="L84" i="5"/>
  <c r="K84" i="5"/>
  <c r="J84" i="5"/>
  <c r="H84" i="5"/>
  <c r="B84" i="5"/>
  <c r="E84" i="5"/>
  <c r="I84" i="5"/>
  <c r="D84" i="5"/>
  <c r="F84" i="5"/>
  <c r="C84" i="5"/>
  <c r="G84" i="5"/>
  <c r="R85" i="5"/>
  <c r="Q83" i="5"/>
  <c r="Q83" i="8"/>
  <c r="Q36" i="11"/>
  <c r="K84" i="4"/>
  <c r="J84" i="4"/>
  <c r="P84" i="4"/>
  <c r="O84" i="4"/>
  <c r="N84" i="4"/>
  <c r="M84" i="4"/>
  <c r="L84" i="4"/>
  <c r="Q83" i="4"/>
  <c r="H84" i="4"/>
  <c r="F84" i="4"/>
  <c r="E84" i="4"/>
  <c r="C84" i="4"/>
  <c r="B84" i="4"/>
  <c r="G84" i="4"/>
  <c r="D84" i="4"/>
  <c r="I84" i="4"/>
  <c r="R85" i="4"/>
  <c r="Q472" i="12"/>
  <c r="Q84" i="5" l="1"/>
  <c r="Q82" i="6"/>
  <c r="Q84" i="8"/>
  <c r="P85" i="5"/>
  <c r="O85" i="5"/>
  <c r="K85" i="5"/>
  <c r="J85" i="5"/>
  <c r="N85" i="5"/>
  <c r="M85" i="5"/>
  <c r="L85" i="5"/>
  <c r="D85" i="5"/>
  <c r="C85" i="5"/>
  <c r="I85" i="5"/>
  <c r="B85" i="5"/>
  <c r="G85" i="5"/>
  <c r="F85" i="5"/>
  <c r="E85" i="5"/>
  <c r="H85" i="5"/>
  <c r="R86" i="5"/>
  <c r="L83" i="6"/>
  <c r="H83" i="6"/>
  <c r="G83" i="6"/>
  <c r="N83" i="6"/>
  <c r="J83" i="6"/>
  <c r="E83" i="6"/>
  <c r="M83" i="6"/>
  <c r="D83" i="6"/>
  <c r="O83" i="6"/>
  <c r="F83" i="6"/>
  <c r="P83" i="6"/>
  <c r="K83" i="6"/>
  <c r="C83" i="6"/>
  <c r="B83" i="6"/>
  <c r="I83" i="6"/>
  <c r="R84" i="6"/>
  <c r="Q37" i="11"/>
  <c r="Q84" i="4"/>
  <c r="L85" i="4"/>
  <c r="K85" i="4"/>
  <c r="J85" i="4"/>
  <c r="P85" i="4"/>
  <c r="O85" i="4"/>
  <c r="N85" i="4"/>
  <c r="M85" i="4"/>
  <c r="G85" i="4"/>
  <c r="C85" i="4"/>
  <c r="I85" i="4"/>
  <c r="E85" i="4"/>
  <c r="D85" i="4"/>
  <c r="F85" i="4"/>
  <c r="B85" i="4"/>
  <c r="H85" i="4"/>
  <c r="R86" i="4"/>
  <c r="Q473" i="12"/>
  <c r="B84" i="6" l="1"/>
  <c r="H84" i="6"/>
  <c r="O84" i="6"/>
  <c r="G84" i="6"/>
  <c r="C84" i="6"/>
  <c r="F84" i="6"/>
  <c r="M84" i="6"/>
  <c r="I84" i="6"/>
  <c r="L84" i="6"/>
  <c r="D84" i="6"/>
  <c r="J84" i="6"/>
  <c r="E84" i="6"/>
  <c r="P84" i="6"/>
  <c r="K84" i="6"/>
  <c r="N84" i="6"/>
  <c r="R85" i="6"/>
  <c r="P86" i="5"/>
  <c r="N86" i="5"/>
  <c r="M86" i="5"/>
  <c r="L86" i="5"/>
  <c r="K86" i="5"/>
  <c r="J86" i="5"/>
  <c r="O86" i="5"/>
  <c r="B86" i="5"/>
  <c r="H86" i="5"/>
  <c r="I86" i="5"/>
  <c r="F86" i="5"/>
  <c r="D86" i="5"/>
  <c r="G86" i="5"/>
  <c r="C86" i="5"/>
  <c r="E86" i="5"/>
  <c r="R87" i="5"/>
  <c r="Q85" i="8"/>
  <c r="Q83" i="6"/>
  <c r="Q85" i="5"/>
  <c r="Q38" i="11"/>
  <c r="Q85" i="4"/>
  <c r="M86" i="4"/>
  <c r="L86" i="4"/>
  <c r="K86" i="4"/>
  <c r="J86" i="4"/>
  <c r="P86" i="4"/>
  <c r="O86" i="4"/>
  <c r="N86" i="4"/>
  <c r="F86" i="4"/>
  <c r="C86" i="4"/>
  <c r="D86" i="4"/>
  <c r="H86" i="4"/>
  <c r="E86" i="4"/>
  <c r="B86" i="4"/>
  <c r="I86" i="4"/>
  <c r="G86" i="4"/>
  <c r="R87" i="4"/>
  <c r="Q474" i="12"/>
  <c r="J87" i="5" l="1"/>
  <c r="P87" i="5"/>
  <c r="O87" i="5"/>
  <c r="N87" i="5"/>
  <c r="M87" i="5"/>
  <c r="L87" i="5"/>
  <c r="K87" i="5"/>
  <c r="I87" i="5"/>
  <c r="E87" i="5"/>
  <c r="H87" i="5"/>
  <c r="G87" i="5"/>
  <c r="F87" i="5"/>
  <c r="C87" i="5"/>
  <c r="D87" i="5"/>
  <c r="B87" i="5"/>
  <c r="R88" i="5"/>
  <c r="C85" i="6"/>
  <c r="E85" i="6"/>
  <c r="P85" i="6"/>
  <c r="H85" i="6"/>
  <c r="D85" i="6"/>
  <c r="K85" i="6"/>
  <c r="N85" i="6"/>
  <c r="J85" i="6"/>
  <c r="B85" i="6"/>
  <c r="L85" i="6"/>
  <c r="O85" i="6"/>
  <c r="F85" i="6"/>
  <c r="M85" i="6"/>
  <c r="I85" i="6"/>
  <c r="G85" i="6"/>
  <c r="R86" i="6"/>
  <c r="Q86" i="5"/>
  <c r="Q84" i="6"/>
  <c r="Q86" i="8"/>
  <c r="Q39" i="11"/>
  <c r="Q86" i="4"/>
  <c r="N87" i="4"/>
  <c r="M87" i="4"/>
  <c r="L87" i="4"/>
  <c r="K87" i="4"/>
  <c r="J87" i="4"/>
  <c r="P87" i="4"/>
  <c r="O87" i="4"/>
  <c r="D87" i="4"/>
  <c r="I87" i="4"/>
  <c r="E87" i="4"/>
  <c r="H87" i="4"/>
  <c r="B87" i="4"/>
  <c r="F87" i="4"/>
  <c r="G87" i="4"/>
  <c r="C87" i="4"/>
  <c r="R88" i="4"/>
  <c r="Q475" i="12"/>
  <c r="Q87" i="8" l="1"/>
  <c r="Q87" i="5"/>
  <c r="M86" i="6"/>
  <c r="J86" i="6"/>
  <c r="D86" i="6"/>
  <c r="P86" i="6"/>
  <c r="B86" i="6"/>
  <c r="O86" i="6"/>
  <c r="E86" i="6"/>
  <c r="N86" i="6"/>
  <c r="L86" i="6"/>
  <c r="C86" i="6"/>
  <c r="K86" i="6"/>
  <c r="F86" i="6"/>
  <c r="G86" i="6"/>
  <c r="H86" i="6"/>
  <c r="I86" i="6"/>
  <c r="R87" i="6"/>
  <c r="Q85" i="6"/>
  <c r="K88" i="5"/>
  <c r="J88" i="5"/>
  <c r="L88" i="5"/>
  <c r="P88" i="5"/>
  <c r="O88" i="5"/>
  <c r="N88" i="5"/>
  <c r="M88" i="5"/>
  <c r="C88" i="5"/>
  <c r="E88" i="5"/>
  <c r="B88" i="5"/>
  <c r="D88" i="5"/>
  <c r="H88" i="5"/>
  <c r="I88" i="5"/>
  <c r="F88" i="5"/>
  <c r="G88" i="5"/>
  <c r="R89" i="5"/>
  <c r="Q40" i="11"/>
  <c r="Q87" i="4"/>
  <c r="O88" i="4"/>
  <c r="N88" i="4"/>
  <c r="M88" i="4"/>
  <c r="L88" i="4"/>
  <c r="K88" i="4"/>
  <c r="J88" i="4"/>
  <c r="P88" i="4"/>
  <c r="C88" i="4"/>
  <c r="H88" i="4"/>
  <c r="G88" i="4"/>
  <c r="B88" i="4"/>
  <c r="F88" i="4"/>
  <c r="D88" i="4"/>
  <c r="I88" i="4"/>
  <c r="E88" i="4"/>
  <c r="R89" i="4"/>
  <c r="Q476" i="12"/>
  <c r="Q88" i="5" l="1"/>
  <c r="Q86" i="6"/>
  <c r="Q88" i="8"/>
  <c r="L89" i="5"/>
  <c r="K89" i="5"/>
  <c r="O89" i="5"/>
  <c r="N89" i="5"/>
  <c r="M89" i="5"/>
  <c r="J89" i="5"/>
  <c r="Q89" i="5" s="1"/>
  <c r="P89" i="5"/>
  <c r="H89" i="5"/>
  <c r="B89" i="5"/>
  <c r="C89" i="5"/>
  <c r="E89" i="5"/>
  <c r="D89" i="5"/>
  <c r="I89" i="5"/>
  <c r="G89" i="5"/>
  <c r="F89" i="5"/>
  <c r="R90" i="5"/>
  <c r="K87" i="6"/>
  <c r="L87" i="6"/>
  <c r="H87" i="6"/>
  <c r="N87" i="6"/>
  <c r="P87" i="6"/>
  <c r="C87" i="6"/>
  <c r="I87" i="6"/>
  <c r="O87" i="6"/>
  <c r="J87" i="6"/>
  <c r="G87" i="6"/>
  <c r="E87" i="6"/>
  <c r="D87" i="6"/>
  <c r="B87" i="6"/>
  <c r="F87" i="6"/>
  <c r="M87" i="6"/>
  <c r="R88" i="6"/>
  <c r="Q41" i="11"/>
  <c r="Q88" i="4"/>
  <c r="P89" i="4"/>
  <c r="O89" i="4"/>
  <c r="N89" i="4"/>
  <c r="M89" i="4"/>
  <c r="L89" i="4"/>
  <c r="K89" i="4"/>
  <c r="J89" i="4"/>
  <c r="F89" i="4"/>
  <c r="I89" i="4"/>
  <c r="E89" i="4"/>
  <c r="B89" i="4"/>
  <c r="C89" i="4"/>
  <c r="H89" i="4"/>
  <c r="D89" i="4"/>
  <c r="G89" i="4"/>
  <c r="R90" i="4"/>
  <c r="Q477" i="12"/>
  <c r="L88" i="6" l="1"/>
  <c r="I88" i="6"/>
  <c r="F88" i="6"/>
  <c r="C88" i="6"/>
  <c r="M88" i="6"/>
  <c r="D88" i="6"/>
  <c r="G88" i="6"/>
  <c r="E88" i="6"/>
  <c r="P88" i="6"/>
  <c r="O88" i="6"/>
  <c r="H88" i="6"/>
  <c r="J88" i="6"/>
  <c r="K88" i="6"/>
  <c r="B88" i="6"/>
  <c r="N88" i="6"/>
  <c r="R89" i="6"/>
  <c r="M90" i="5"/>
  <c r="L90" i="5"/>
  <c r="P90" i="5"/>
  <c r="O90" i="5"/>
  <c r="N90" i="5"/>
  <c r="K90" i="5"/>
  <c r="J90" i="5"/>
  <c r="Q90" i="5" s="1"/>
  <c r="I90" i="5"/>
  <c r="H90" i="5"/>
  <c r="B90" i="5"/>
  <c r="E90" i="5"/>
  <c r="G90" i="5"/>
  <c r="F90" i="5"/>
  <c r="D90" i="5"/>
  <c r="C90" i="5"/>
  <c r="R91" i="5"/>
  <c r="Q89" i="8"/>
  <c r="Q89" i="4"/>
  <c r="Q87" i="6"/>
  <c r="Q42" i="11"/>
  <c r="P90" i="4"/>
  <c r="O90" i="4"/>
  <c r="N90" i="4"/>
  <c r="M90" i="4"/>
  <c r="L90" i="4"/>
  <c r="K90" i="4"/>
  <c r="J90" i="4"/>
  <c r="H90" i="4"/>
  <c r="G90" i="4"/>
  <c r="F90" i="4"/>
  <c r="I90" i="4"/>
  <c r="C90" i="4"/>
  <c r="B90" i="4"/>
  <c r="D90" i="4"/>
  <c r="E90" i="4"/>
  <c r="R91" i="4"/>
  <c r="Q478" i="12"/>
  <c r="N91" i="5" l="1"/>
  <c r="M91" i="5"/>
  <c r="K91" i="5"/>
  <c r="J91" i="5"/>
  <c r="P91" i="5"/>
  <c r="O91" i="5"/>
  <c r="L91" i="5"/>
  <c r="B91" i="5"/>
  <c r="F91" i="5"/>
  <c r="D91" i="5"/>
  <c r="G91" i="5"/>
  <c r="C91" i="5"/>
  <c r="I91" i="5"/>
  <c r="H91" i="5"/>
  <c r="E91" i="5"/>
  <c r="R92" i="5"/>
  <c r="M89" i="6"/>
  <c r="F89" i="6"/>
  <c r="O89" i="6"/>
  <c r="E89" i="6"/>
  <c r="P89" i="6"/>
  <c r="D89" i="6"/>
  <c r="B89" i="6"/>
  <c r="N89" i="6"/>
  <c r="L89" i="6"/>
  <c r="C89" i="6"/>
  <c r="I89" i="6"/>
  <c r="J89" i="6"/>
  <c r="H89" i="6"/>
  <c r="K89" i="6"/>
  <c r="G89" i="6"/>
  <c r="R90" i="6"/>
  <c r="Q88" i="6"/>
  <c r="Q90" i="8"/>
  <c r="Q43" i="11"/>
  <c r="J91" i="4"/>
  <c r="P91" i="4"/>
  <c r="O91" i="4"/>
  <c r="N91" i="4"/>
  <c r="M91" i="4"/>
  <c r="L91" i="4"/>
  <c r="K91" i="4"/>
  <c r="Q90" i="4"/>
  <c r="C91" i="4"/>
  <c r="G91" i="4"/>
  <c r="H91" i="4"/>
  <c r="B91" i="4"/>
  <c r="F91" i="4"/>
  <c r="D91" i="4"/>
  <c r="E91" i="4"/>
  <c r="I91" i="4"/>
  <c r="R92" i="4"/>
  <c r="Q479" i="12"/>
  <c r="B90" i="6" l="1"/>
  <c r="L90" i="6"/>
  <c r="M90" i="6"/>
  <c r="P90" i="6"/>
  <c r="O90" i="6"/>
  <c r="N90" i="6"/>
  <c r="I90" i="6"/>
  <c r="E90" i="6"/>
  <c r="K90" i="6"/>
  <c r="F90" i="6"/>
  <c r="H90" i="6"/>
  <c r="G90" i="6"/>
  <c r="C90" i="6"/>
  <c r="J90" i="6"/>
  <c r="Q90" i="6" s="1"/>
  <c r="D90" i="6"/>
  <c r="R91" i="6"/>
  <c r="O92" i="5"/>
  <c r="N92" i="5"/>
  <c r="P92" i="5"/>
  <c r="M92" i="5"/>
  <c r="L92" i="5"/>
  <c r="K92" i="5"/>
  <c r="J92" i="5"/>
  <c r="E92" i="5"/>
  <c r="F92" i="5"/>
  <c r="D92" i="5"/>
  <c r="I92" i="5"/>
  <c r="B92" i="5"/>
  <c r="C92" i="5"/>
  <c r="G92" i="5"/>
  <c r="H92" i="5"/>
  <c r="R93" i="5"/>
  <c r="Q91" i="8"/>
  <c r="Q89" i="6"/>
  <c r="Q91" i="5"/>
  <c r="Q44" i="11"/>
  <c r="K92" i="4"/>
  <c r="J92" i="4"/>
  <c r="P92" i="4"/>
  <c r="O92" i="4"/>
  <c r="N92" i="4"/>
  <c r="M92" i="4"/>
  <c r="L92" i="4"/>
  <c r="Q91" i="4"/>
  <c r="B92" i="4"/>
  <c r="I92" i="4"/>
  <c r="G92" i="4"/>
  <c r="C92" i="4"/>
  <c r="D92" i="4"/>
  <c r="E92" i="4"/>
  <c r="F92" i="4"/>
  <c r="H92" i="4"/>
  <c r="R93" i="4"/>
  <c r="Q480" i="12"/>
  <c r="P93" i="5" l="1"/>
  <c r="O93" i="5"/>
  <c r="N93" i="5"/>
  <c r="M93" i="5"/>
  <c r="L93" i="5"/>
  <c r="K93" i="5"/>
  <c r="J93" i="5"/>
  <c r="Q93" i="5" s="1"/>
  <c r="D93" i="5"/>
  <c r="B93" i="5"/>
  <c r="G93" i="5"/>
  <c r="C93" i="5"/>
  <c r="I93" i="5"/>
  <c r="F93" i="5"/>
  <c r="E93" i="5"/>
  <c r="H93" i="5"/>
  <c r="R94" i="5"/>
  <c r="B91" i="6"/>
  <c r="C91" i="6"/>
  <c r="N91" i="6"/>
  <c r="I91" i="6"/>
  <c r="O91" i="6"/>
  <c r="E91" i="6"/>
  <c r="K91" i="6"/>
  <c r="F91" i="6"/>
  <c r="P91" i="6"/>
  <c r="M91" i="6"/>
  <c r="L91" i="6"/>
  <c r="H91" i="6"/>
  <c r="J91" i="6"/>
  <c r="G91" i="6"/>
  <c r="D91" i="6"/>
  <c r="R92" i="6"/>
  <c r="Q92" i="5"/>
  <c r="Q92" i="8"/>
  <c r="Q45" i="11"/>
  <c r="Q92" i="4"/>
  <c r="L93" i="4"/>
  <c r="K93" i="4"/>
  <c r="J93" i="4"/>
  <c r="P93" i="4"/>
  <c r="O93" i="4"/>
  <c r="N93" i="4"/>
  <c r="M93" i="4"/>
  <c r="E93" i="4"/>
  <c r="D93" i="4"/>
  <c r="B93" i="4"/>
  <c r="G93" i="4"/>
  <c r="C93" i="4"/>
  <c r="I93" i="4"/>
  <c r="F93" i="4"/>
  <c r="H93" i="4"/>
  <c r="R94" i="4"/>
  <c r="Q481" i="12"/>
  <c r="O92" i="6" l="1"/>
  <c r="J92" i="6"/>
  <c r="P92" i="6"/>
  <c r="F92" i="6"/>
  <c r="C92" i="6"/>
  <c r="G92" i="6"/>
  <c r="B92" i="6"/>
  <c r="I92" i="6"/>
  <c r="H92" i="6"/>
  <c r="K92" i="6"/>
  <c r="N92" i="6"/>
  <c r="M92" i="6"/>
  <c r="L92" i="6"/>
  <c r="D92" i="6"/>
  <c r="E92" i="6"/>
  <c r="R93" i="6"/>
  <c r="P94" i="5"/>
  <c r="L94" i="5"/>
  <c r="K94" i="5"/>
  <c r="J94" i="5"/>
  <c r="O94" i="5"/>
  <c r="N94" i="5"/>
  <c r="M94" i="5"/>
  <c r="G94" i="5"/>
  <c r="E94" i="5"/>
  <c r="B94" i="5"/>
  <c r="I94" i="5"/>
  <c r="H94" i="5"/>
  <c r="F94" i="5"/>
  <c r="C94" i="5"/>
  <c r="D94" i="5"/>
  <c r="R95" i="5"/>
  <c r="Q93" i="8"/>
  <c r="Q91" i="6"/>
  <c r="Q46" i="11"/>
  <c r="M94" i="4"/>
  <c r="L94" i="4"/>
  <c r="K94" i="4"/>
  <c r="J94" i="4"/>
  <c r="P94" i="4"/>
  <c r="O94" i="4"/>
  <c r="N94" i="4"/>
  <c r="Q93" i="4"/>
  <c r="B94" i="4"/>
  <c r="D94" i="4"/>
  <c r="H94" i="4"/>
  <c r="G94" i="4"/>
  <c r="I94" i="4"/>
  <c r="E94" i="4"/>
  <c r="C94" i="4"/>
  <c r="F94" i="4"/>
  <c r="R95" i="4"/>
  <c r="Q482" i="12"/>
  <c r="J95" i="5" l="1"/>
  <c r="O95" i="5"/>
  <c r="N95" i="5"/>
  <c r="M95" i="5"/>
  <c r="L95" i="5"/>
  <c r="K95" i="5"/>
  <c r="P95" i="5"/>
  <c r="B95" i="5"/>
  <c r="F95" i="5"/>
  <c r="G95" i="5"/>
  <c r="I95" i="5"/>
  <c r="C95" i="5"/>
  <c r="H95" i="5"/>
  <c r="E95" i="5"/>
  <c r="D95" i="5"/>
  <c r="R96" i="5"/>
  <c r="D93" i="6"/>
  <c r="I93" i="6"/>
  <c r="E93" i="6"/>
  <c r="L93" i="6"/>
  <c r="P93" i="6"/>
  <c r="K93" i="6"/>
  <c r="O93" i="6"/>
  <c r="G93" i="6"/>
  <c r="H93" i="6"/>
  <c r="C93" i="6"/>
  <c r="F93" i="6"/>
  <c r="B93" i="6"/>
  <c r="N93" i="6"/>
  <c r="J93" i="6"/>
  <c r="M93" i="6"/>
  <c r="R94" i="6"/>
  <c r="Q94" i="5"/>
  <c r="Q92" i="6"/>
  <c r="Q94" i="8"/>
  <c r="Q47" i="11"/>
  <c r="Q94" i="4"/>
  <c r="N95" i="4"/>
  <c r="M95" i="4"/>
  <c r="L95" i="4"/>
  <c r="K95" i="4"/>
  <c r="J95" i="4"/>
  <c r="P95" i="4"/>
  <c r="O95" i="4"/>
  <c r="E95" i="4"/>
  <c r="B95" i="4"/>
  <c r="I95" i="4"/>
  <c r="D95" i="4"/>
  <c r="F95" i="4"/>
  <c r="H95" i="4"/>
  <c r="C95" i="4"/>
  <c r="G95" i="4"/>
  <c r="R96" i="4"/>
  <c r="Q483" i="12"/>
  <c r="I94" i="6" l="1"/>
  <c r="D94" i="6"/>
  <c r="K94" i="6"/>
  <c r="N94" i="6"/>
  <c r="J94" i="6"/>
  <c r="E94" i="6"/>
  <c r="B94" i="6"/>
  <c r="L94" i="6"/>
  <c r="P94" i="6"/>
  <c r="O94" i="6"/>
  <c r="F94" i="6"/>
  <c r="C94" i="6"/>
  <c r="H94" i="6"/>
  <c r="G94" i="6"/>
  <c r="M94" i="6"/>
  <c r="R95" i="6"/>
  <c r="K96" i="5"/>
  <c r="J96" i="5"/>
  <c r="P96" i="5"/>
  <c r="O96" i="5"/>
  <c r="N96" i="5"/>
  <c r="M96" i="5"/>
  <c r="L96" i="5"/>
  <c r="B96" i="5"/>
  <c r="I96" i="5"/>
  <c r="C96" i="5"/>
  <c r="E96" i="5"/>
  <c r="D96" i="5"/>
  <c r="H96" i="5"/>
  <c r="F96" i="5"/>
  <c r="G96" i="5"/>
  <c r="R97" i="5"/>
  <c r="Q93" i="6"/>
  <c r="Q95" i="8"/>
  <c r="Q95" i="5"/>
  <c r="Q48" i="11"/>
  <c r="Q95" i="4"/>
  <c r="O96" i="4"/>
  <c r="N96" i="4"/>
  <c r="M96" i="4"/>
  <c r="L96" i="4"/>
  <c r="K96" i="4"/>
  <c r="J96" i="4"/>
  <c r="P96" i="4"/>
  <c r="D96" i="4"/>
  <c r="E96" i="4"/>
  <c r="C96" i="4"/>
  <c r="F96" i="4"/>
  <c r="B96" i="4"/>
  <c r="G96" i="4"/>
  <c r="H96" i="4"/>
  <c r="I96" i="4"/>
  <c r="R97" i="4"/>
  <c r="Q484" i="12"/>
  <c r="L97" i="5" l="1"/>
  <c r="K97" i="5"/>
  <c r="M97" i="5"/>
  <c r="J97" i="5"/>
  <c r="P97" i="5"/>
  <c r="O97" i="5"/>
  <c r="N97" i="5"/>
  <c r="E97" i="5"/>
  <c r="B97" i="5"/>
  <c r="C97" i="5"/>
  <c r="I97" i="5"/>
  <c r="H97" i="5"/>
  <c r="G97" i="5"/>
  <c r="D97" i="5"/>
  <c r="F97" i="5"/>
  <c r="R98" i="5"/>
  <c r="M95" i="6"/>
  <c r="B95" i="6"/>
  <c r="I95" i="6"/>
  <c r="F95" i="6"/>
  <c r="J95" i="6"/>
  <c r="E95" i="6"/>
  <c r="L95" i="6"/>
  <c r="O95" i="6"/>
  <c r="H95" i="6"/>
  <c r="N95" i="6"/>
  <c r="P95" i="6"/>
  <c r="K95" i="6"/>
  <c r="G95" i="6"/>
  <c r="D95" i="6"/>
  <c r="C95" i="6"/>
  <c r="R96" i="6"/>
  <c r="Q94" i="6"/>
  <c r="Q96" i="8"/>
  <c r="Q96" i="5"/>
  <c r="Q49" i="11"/>
  <c r="Q96" i="4"/>
  <c r="P97" i="4"/>
  <c r="O97" i="4"/>
  <c r="N97" i="4"/>
  <c r="M97" i="4"/>
  <c r="L97" i="4"/>
  <c r="K97" i="4"/>
  <c r="J97" i="4"/>
  <c r="Q97" i="4" s="1"/>
  <c r="C97" i="4"/>
  <c r="F97" i="4"/>
  <c r="E97" i="4"/>
  <c r="D97" i="4"/>
  <c r="B97" i="4"/>
  <c r="H97" i="4"/>
  <c r="G97" i="4"/>
  <c r="I97" i="4"/>
  <c r="R98" i="4"/>
  <c r="Q485" i="12"/>
  <c r="K96" i="6" l="1"/>
  <c r="N96" i="6"/>
  <c r="E96" i="6"/>
  <c r="B96" i="6"/>
  <c r="D96" i="6"/>
  <c r="C96" i="6"/>
  <c r="F96" i="6"/>
  <c r="P96" i="6"/>
  <c r="H96" i="6"/>
  <c r="I96" i="6"/>
  <c r="J96" i="6"/>
  <c r="M96" i="6"/>
  <c r="L96" i="6"/>
  <c r="O96" i="6"/>
  <c r="G96" i="6"/>
  <c r="R97" i="6"/>
  <c r="M98" i="5"/>
  <c r="L98" i="5"/>
  <c r="P98" i="5"/>
  <c r="O98" i="5"/>
  <c r="N98" i="5"/>
  <c r="K98" i="5"/>
  <c r="J98" i="5"/>
  <c r="Q98" i="5" s="1"/>
  <c r="C98" i="5"/>
  <c r="B98" i="5"/>
  <c r="I98" i="5"/>
  <c r="E98" i="5"/>
  <c r="G98" i="5"/>
  <c r="H98" i="5"/>
  <c r="F98" i="5"/>
  <c r="D98" i="5"/>
  <c r="R99" i="5"/>
  <c r="Q95" i="6"/>
  <c r="Q97" i="8"/>
  <c r="Q97" i="5"/>
  <c r="Q50" i="11"/>
  <c r="P98" i="4"/>
  <c r="O98" i="4"/>
  <c r="N98" i="4"/>
  <c r="M98" i="4"/>
  <c r="L98" i="4"/>
  <c r="K98" i="4"/>
  <c r="J98" i="4"/>
  <c r="C98" i="4"/>
  <c r="H98" i="4"/>
  <c r="E98" i="4"/>
  <c r="I98" i="4"/>
  <c r="G98" i="4"/>
  <c r="B98" i="4"/>
  <c r="F98" i="4"/>
  <c r="D98" i="4"/>
  <c r="R99" i="4"/>
  <c r="Q486" i="12"/>
  <c r="Q98" i="8" l="1"/>
  <c r="N99" i="5"/>
  <c r="M99" i="5"/>
  <c r="P99" i="5"/>
  <c r="O99" i="5"/>
  <c r="L99" i="5"/>
  <c r="K99" i="5"/>
  <c r="J99" i="5"/>
  <c r="Q99" i="5" s="1"/>
  <c r="H99" i="5"/>
  <c r="D99" i="5"/>
  <c r="I99" i="5"/>
  <c r="G99" i="5"/>
  <c r="F99" i="5"/>
  <c r="C99" i="5"/>
  <c r="E99" i="5"/>
  <c r="B99" i="5"/>
  <c r="R100" i="5"/>
  <c r="O97" i="6"/>
  <c r="B97" i="6"/>
  <c r="L97" i="6"/>
  <c r="G97" i="6"/>
  <c r="C97" i="6"/>
  <c r="P97" i="6"/>
  <c r="H97" i="6"/>
  <c r="D97" i="6"/>
  <c r="M97" i="6"/>
  <c r="K97" i="6"/>
  <c r="J97" i="6"/>
  <c r="F97" i="6"/>
  <c r="E97" i="6"/>
  <c r="I97" i="6"/>
  <c r="N97" i="6"/>
  <c r="R98" i="6"/>
  <c r="Q98" i="4"/>
  <c r="Q96" i="6"/>
  <c r="Q51" i="11"/>
  <c r="J99" i="4"/>
  <c r="P99" i="4"/>
  <c r="O99" i="4"/>
  <c r="N99" i="4"/>
  <c r="M99" i="4"/>
  <c r="L99" i="4"/>
  <c r="K99" i="4"/>
  <c r="C99" i="4"/>
  <c r="F99" i="4"/>
  <c r="E99" i="4"/>
  <c r="G99" i="4"/>
  <c r="I99" i="4"/>
  <c r="B99" i="4"/>
  <c r="H99" i="4"/>
  <c r="D99" i="4"/>
  <c r="R100" i="4"/>
  <c r="Q487" i="12"/>
  <c r="M98" i="6" l="1"/>
  <c r="H98" i="6"/>
  <c r="N98" i="6"/>
  <c r="D98" i="6"/>
  <c r="E98" i="6"/>
  <c r="O98" i="6"/>
  <c r="K98" i="6"/>
  <c r="J98" i="6"/>
  <c r="G98" i="6"/>
  <c r="F98" i="6"/>
  <c r="I98" i="6"/>
  <c r="L98" i="6"/>
  <c r="B98" i="6"/>
  <c r="C98" i="6"/>
  <c r="P98" i="6"/>
  <c r="R99" i="6"/>
  <c r="O100" i="5"/>
  <c r="N100" i="5"/>
  <c r="L100" i="5"/>
  <c r="K100" i="5"/>
  <c r="J100" i="5"/>
  <c r="P100" i="5"/>
  <c r="M100" i="5"/>
  <c r="F100" i="5"/>
  <c r="G100" i="5"/>
  <c r="C100" i="5"/>
  <c r="E100" i="5"/>
  <c r="I100" i="5"/>
  <c r="B100" i="5"/>
  <c r="H100" i="5"/>
  <c r="D100" i="5"/>
  <c r="R101" i="5"/>
  <c r="Q99" i="4"/>
  <c r="Q97" i="6"/>
  <c r="Q99" i="8"/>
  <c r="Q52" i="11"/>
  <c r="K100" i="4"/>
  <c r="J100" i="4"/>
  <c r="P100" i="4"/>
  <c r="O100" i="4"/>
  <c r="N100" i="4"/>
  <c r="M100" i="4"/>
  <c r="L100" i="4"/>
  <c r="C100" i="4"/>
  <c r="G100" i="4"/>
  <c r="E100" i="4"/>
  <c r="B100" i="4"/>
  <c r="H100" i="4"/>
  <c r="I100" i="4"/>
  <c r="D100" i="4"/>
  <c r="F100" i="4"/>
  <c r="R101" i="4"/>
  <c r="Q488" i="12"/>
  <c r="P101" i="5" l="1"/>
  <c r="O101" i="5"/>
  <c r="N101" i="5"/>
  <c r="M101" i="5"/>
  <c r="L101" i="5"/>
  <c r="K101" i="5"/>
  <c r="J101" i="5"/>
  <c r="Q101" i="5" s="1"/>
  <c r="D101" i="5"/>
  <c r="G101" i="5"/>
  <c r="I101" i="5"/>
  <c r="E101" i="5"/>
  <c r="B101" i="5"/>
  <c r="H101" i="5"/>
  <c r="F101" i="5"/>
  <c r="C101" i="5"/>
  <c r="R102" i="5"/>
  <c r="P99" i="6"/>
  <c r="O99" i="6"/>
  <c r="I99" i="6"/>
  <c r="M99" i="6"/>
  <c r="H99" i="6"/>
  <c r="N99" i="6"/>
  <c r="E99" i="6"/>
  <c r="C99" i="6"/>
  <c r="L99" i="6"/>
  <c r="D99" i="6"/>
  <c r="J99" i="6"/>
  <c r="B99" i="6"/>
  <c r="G99" i="6"/>
  <c r="F99" i="6"/>
  <c r="K99" i="6"/>
  <c r="R100" i="6"/>
  <c r="Q98" i="6"/>
  <c r="Q100" i="8"/>
  <c r="Q100" i="5"/>
  <c r="Q53" i="11"/>
  <c r="L101" i="4"/>
  <c r="K101" i="4"/>
  <c r="J101" i="4"/>
  <c r="P101" i="4"/>
  <c r="O101" i="4"/>
  <c r="N101" i="4"/>
  <c r="M101" i="4"/>
  <c r="Q100" i="4"/>
  <c r="G101" i="4"/>
  <c r="F101" i="4"/>
  <c r="H101" i="4"/>
  <c r="B101" i="4"/>
  <c r="I101" i="4"/>
  <c r="E101" i="4"/>
  <c r="D101" i="4"/>
  <c r="C101" i="4"/>
  <c r="R102" i="4"/>
  <c r="Q489" i="12"/>
  <c r="B100" i="6" l="1"/>
  <c r="H100" i="6"/>
  <c r="L100" i="6"/>
  <c r="N100" i="6"/>
  <c r="I100" i="6"/>
  <c r="M100" i="6"/>
  <c r="G100" i="6"/>
  <c r="E100" i="6"/>
  <c r="O100" i="6"/>
  <c r="Q100" i="6" s="1"/>
  <c r="J100" i="6"/>
  <c r="F100" i="6"/>
  <c r="D100" i="6"/>
  <c r="P100" i="6"/>
  <c r="C100" i="6"/>
  <c r="K100" i="6"/>
  <c r="R101" i="6"/>
  <c r="P102" i="5"/>
  <c r="J102" i="5"/>
  <c r="O102" i="5"/>
  <c r="N102" i="5"/>
  <c r="M102" i="5"/>
  <c r="L102" i="5"/>
  <c r="K102" i="5"/>
  <c r="B102" i="5"/>
  <c r="I102" i="5"/>
  <c r="D102" i="5"/>
  <c r="C102" i="5"/>
  <c r="F102" i="5"/>
  <c r="E102" i="5"/>
  <c r="H102" i="5"/>
  <c r="G102" i="5"/>
  <c r="R103" i="5"/>
  <c r="Q99" i="6"/>
  <c r="Q101" i="8"/>
  <c r="Q54" i="11"/>
  <c r="Q101" i="4"/>
  <c r="M102" i="4"/>
  <c r="L102" i="4"/>
  <c r="K102" i="4"/>
  <c r="J102" i="4"/>
  <c r="P102" i="4"/>
  <c r="O102" i="4"/>
  <c r="N102" i="4"/>
  <c r="G102" i="4"/>
  <c r="E102" i="4"/>
  <c r="B102" i="4"/>
  <c r="F102" i="4"/>
  <c r="H102" i="4"/>
  <c r="D102" i="4"/>
  <c r="C102" i="4"/>
  <c r="I102" i="4"/>
  <c r="R103" i="4"/>
  <c r="Q490" i="12"/>
  <c r="J103" i="5" l="1"/>
  <c r="M103" i="5"/>
  <c r="L103" i="5"/>
  <c r="K103" i="5"/>
  <c r="P103" i="5"/>
  <c r="O103" i="5"/>
  <c r="N103" i="5"/>
  <c r="E103" i="5"/>
  <c r="I103" i="5"/>
  <c r="C103" i="5"/>
  <c r="B103" i="5"/>
  <c r="G103" i="5"/>
  <c r="D103" i="5"/>
  <c r="H103" i="5"/>
  <c r="F103" i="5"/>
  <c r="R104" i="5"/>
  <c r="O101" i="6"/>
  <c r="J101" i="6"/>
  <c r="P101" i="6"/>
  <c r="F101" i="6"/>
  <c r="M101" i="6"/>
  <c r="G101" i="6"/>
  <c r="B101" i="6"/>
  <c r="I101" i="6"/>
  <c r="D101" i="6"/>
  <c r="K101" i="6"/>
  <c r="N101" i="6"/>
  <c r="L101" i="6"/>
  <c r="E101" i="6"/>
  <c r="C101" i="6"/>
  <c r="H101" i="6"/>
  <c r="R102" i="6"/>
  <c r="Q102" i="8"/>
  <c r="Q102" i="5"/>
  <c r="Q55" i="11"/>
  <c r="Q102" i="4"/>
  <c r="N103" i="4"/>
  <c r="M103" i="4"/>
  <c r="L103" i="4"/>
  <c r="K103" i="4"/>
  <c r="J103" i="4"/>
  <c r="P103" i="4"/>
  <c r="O103" i="4"/>
  <c r="H103" i="4"/>
  <c r="C103" i="4"/>
  <c r="F103" i="4"/>
  <c r="D103" i="4"/>
  <c r="E103" i="4"/>
  <c r="G103" i="4"/>
  <c r="I103" i="4"/>
  <c r="B103" i="4"/>
  <c r="R104" i="4"/>
  <c r="Q491" i="12"/>
  <c r="Q101" i="6" l="1"/>
  <c r="Q103" i="8"/>
  <c r="Q103" i="5"/>
  <c r="P102" i="6"/>
  <c r="K102" i="6"/>
  <c r="F102" i="6"/>
  <c r="H102" i="6"/>
  <c r="C102" i="6"/>
  <c r="I102" i="6"/>
  <c r="L102" i="6"/>
  <c r="O102" i="6"/>
  <c r="N102" i="6"/>
  <c r="G102" i="6"/>
  <c r="J102" i="6"/>
  <c r="Q102" i="6" s="1"/>
  <c r="M102" i="6"/>
  <c r="E102" i="6"/>
  <c r="B102" i="6"/>
  <c r="D102" i="6"/>
  <c r="R103" i="6"/>
  <c r="K104" i="5"/>
  <c r="J104" i="5"/>
  <c r="P104" i="5"/>
  <c r="O104" i="5"/>
  <c r="N104" i="5"/>
  <c r="M104" i="5"/>
  <c r="L104" i="5"/>
  <c r="H104" i="5"/>
  <c r="F104" i="5"/>
  <c r="C104" i="5"/>
  <c r="G104" i="5"/>
  <c r="E104" i="5"/>
  <c r="D104" i="5"/>
  <c r="B104" i="5"/>
  <c r="I104" i="5"/>
  <c r="R105" i="5"/>
  <c r="Q56" i="11"/>
  <c r="O104" i="4"/>
  <c r="N104" i="4"/>
  <c r="M104" i="4"/>
  <c r="L104" i="4"/>
  <c r="K104" i="4"/>
  <c r="J104" i="4"/>
  <c r="P104" i="4"/>
  <c r="Q103" i="4"/>
  <c r="H104" i="4"/>
  <c r="F104" i="4"/>
  <c r="G104" i="4"/>
  <c r="D104" i="4"/>
  <c r="B104" i="4"/>
  <c r="I104" i="4"/>
  <c r="E104" i="4"/>
  <c r="C104" i="4"/>
  <c r="R105" i="4"/>
  <c r="Q492" i="12"/>
  <c r="Q104" i="4" l="1"/>
  <c r="Q104" i="5"/>
  <c r="L105" i="5"/>
  <c r="K105" i="5"/>
  <c r="P105" i="5"/>
  <c r="O105" i="5"/>
  <c r="N105" i="5"/>
  <c r="M105" i="5"/>
  <c r="J105" i="5"/>
  <c r="D105" i="5"/>
  <c r="H105" i="5"/>
  <c r="G105" i="5"/>
  <c r="C105" i="5"/>
  <c r="I105" i="5"/>
  <c r="E105" i="5"/>
  <c r="B105" i="5"/>
  <c r="F105" i="5"/>
  <c r="R106" i="5"/>
  <c r="L103" i="6"/>
  <c r="G103" i="6"/>
  <c r="H103" i="6"/>
  <c r="I103" i="6"/>
  <c r="D103" i="6"/>
  <c r="F103" i="6"/>
  <c r="P103" i="6"/>
  <c r="C103" i="6"/>
  <c r="N103" i="6"/>
  <c r="B103" i="6"/>
  <c r="O103" i="6"/>
  <c r="K103" i="6"/>
  <c r="J103" i="6"/>
  <c r="M103" i="6"/>
  <c r="E103" i="6"/>
  <c r="R104" i="6"/>
  <c r="Q104" i="8"/>
  <c r="Q57" i="11"/>
  <c r="P105" i="4"/>
  <c r="O105" i="4"/>
  <c r="N105" i="4"/>
  <c r="M105" i="4"/>
  <c r="L105" i="4"/>
  <c r="K105" i="4"/>
  <c r="J105" i="4"/>
  <c r="E105" i="4"/>
  <c r="G105" i="4"/>
  <c r="H105" i="4"/>
  <c r="I105" i="4"/>
  <c r="B105" i="4"/>
  <c r="C105" i="4"/>
  <c r="F105" i="4"/>
  <c r="D105" i="4"/>
  <c r="R106" i="4"/>
  <c r="Q493" i="12"/>
  <c r="Q105" i="8" l="1"/>
  <c r="Q103" i="6"/>
  <c r="J104" i="6"/>
  <c r="E104" i="6"/>
  <c r="K104" i="6"/>
  <c r="O104" i="6"/>
  <c r="B104" i="6"/>
  <c r="L104" i="6"/>
  <c r="H104" i="6"/>
  <c r="G104" i="6"/>
  <c r="F104" i="6"/>
  <c r="M104" i="6"/>
  <c r="I104" i="6"/>
  <c r="D104" i="6"/>
  <c r="C104" i="6"/>
  <c r="P104" i="6"/>
  <c r="N104" i="6"/>
  <c r="R105" i="6"/>
  <c r="M106" i="5"/>
  <c r="L106" i="5"/>
  <c r="N106" i="5"/>
  <c r="K106" i="5"/>
  <c r="J106" i="5"/>
  <c r="P106" i="5"/>
  <c r="O106" i="5"/>
  <c r="E106" i="5"/>
  <c r="G106" i="5"/>
  <c r="F106" i="5"/>
  <c r="D106" i="5"/>
  <c r="C106" i="5"/>
  <c r="B106" i="5"/>
  <c r="H106" i="5"/>
  <c r="I106" i="5"/>
  <c r="R107" i="5"/>
  <c r="Q105" i="5"/>
  <c r="Q58" i="11"/>
  <c r="P106" i="4"/>
  <c r="O106" i="4"/>
  <c r="N106" i="4"/>
  <c r="M106" i="4"/>
  <c r="L106" i="4"/>
  <c r="K106" i="4"/>
  <c r="J106" i="4"/>
  <c r="Q106" i="4" s="1"/>
  <c r="Q105" i="4"/>
  <c r="F106" i="4"/>
  <c r="G106" i="4"/>
  <c r="I106" i="4"/>
  <c r="H106" i="4"/>
  <c r="C106" i="4"/>
  <c r="E106" i="4"/>
  <c r="B106" i="4"/>
  <c r="D106" i="4"/>
  <c r="R107" i="4"/>
  <c r="Q494" i="12"/>
  <c r="Q106" i="5" l="1"/>
  <c r="Q104" i="6"/>
  <c r="N107" i="5"/>
  <c r="M107" i="5"/>
  <c r="P107" i="5"/>
  <c r="O107" i="5"/>
  <c r="L107" i="5"/>
  <c r="K107" i="5"/>
  <c r="J107" i="5"/>
  <c r="Q107" i="5" s="1"/>
  <c r="E107" i="5"/>
  <c r="C107" i="5"/>
  <c r="D107" i="5"/>
  <c r="F107" i="5"/>
  <c r="B107" i="5"/>
  <c r="H107" i="5"/>
  <c r="I107" i="5"/>
  <c r="G107" i="5"/>
  <c r="R108" i="5"/>
  <c r="G105" i="6"/>
  <c r="P105" i="6"/>
  <c r="H105" i="6"/>
  <c r="K105" i="6"/>
  <c r="N105" i="6"/>
  <c r="F105" i="6"/>
  <c r="J105" i="6"/>
  <c r="M105" i="6"/>
  <c r="B105" i="6"/>
  <c r="L105" i="6"/>
  <c r="D105" i="6"/>
  <c r="C105" i="6"/>
  <c r="I105" i="6"/>
  <c r="E105" i="6"/>
  <c r="O105" i="6"/>
  <c r="R106" i="6"/>
  <c r="Q106" i="8"/>
  <c r="Q59" i="11"/>
  <c r="J107" i="4"/>
  <c r="P107" i="4"/>
  <c r="O107" i="4"/>
  <c r="N107" i="4"/>
  <c r="M107" i="4"/>
  <c r="L107" i="4"/>
  <c r="K107" i="4"/>
  <c r="H107" i="4"/>
  <c r="F107" i="4"/>
  <c r="G107" i="4"/>
  <c r="D107" i="4"/>
  <c r="E107" i="4"/>
  <c r="I107" i="4"/>
  <c r="C107" i="4"/>
  <c r="B107" i="4"/>
  <c r="R108" i="4"/>
  <c r="Q495" i="12"/>
  <c r="O106" i="6" l="1"/>
  <c r="I106" i="6"/>
  <c r="J106" i="6"/>
  <c r="H106" i="6"/>
  <c r="L106" i="6"/>
  <c r="G106" i="6"/>
  <c r="B106" i="6"/>
  <c r="C106" i="6"/>
  <c r="N106" i="6"/>
  <c r="M106" i="6"/>
  <c r="D106" i="6"/>
  <c r="E106" i="6"/>
  <c r="K106" i="6"/>
  <c r="P106" i="6"/>
  <c r="F106" i="6"/>
  <c r="R107" i="6"/>
  <c r="O108" i="5"/>
  <c r="N108" i="5"/>
  <c r="J108" i="5"/>
  <c r="P108" i="5"/>
  <c r="M108" i="5"/>
  <c r="L108" i="5"/>
  <c r="K108" i="5"/>
  <c r="E108" i="5"/>
  <c r="F108" i="5"/>
  <c r="B108" i="5"/>
  <c r="I108" i="5"/>
  <c r="H108" i="5"/>
  <c r="D108" i="5"/>
  <c r="C108" i="5"/>
  <c r="G108" i="5"/>
  <c r="R109" i="5"/>
  <c r="Q105" i="6"/>
  <c r="Q107" i="8"/>
  <c r="Q60" i="11"/>
  <c r="K108" i="4"/>
  <c r="J108" i="4"/>
  <c r="P108" i="4"/>
  <c r="O108" i="4"/>
  <c r="N108" i="4"/>
  <c r="M108" i="4"/>
  <c r="L108" i="4"/>
  <c r="Q107" i="4"/>
  <c r="F108" i="4"/>
  <c r="H108" i="4"/>
  <c r="G108" i="4"/>
  <c r="E108" i="4"/>
  <c r="I108" i="4"/>
  <c r="B108" i="4"/>
  <c r="C108" i="4"/>
  <c r="D108" i="4"/>
  <c r="R109" i="4"/>
  <c r="Q496" i="12"/>
  <c r="P109" i="5" l="1"/>
  <c r="O109" i="5"/>
  <c r="M109" i="5"/>
  <c r="L109" i="5"/>
  <c r="K109" i="5"/>
  <c r="J109" i="5"/>
  <c r="N109" i="5"/>
  <c r="B109" i="5"/>
  <c r="F109" i="5"/>
  <c r="G109" i="5"/>
  <c r="E109" i="5"/>
  <c r="D109" i="5"/>
  <c r="H109" i="5"/>
  <c r="C109" i="5"/>
  <c r="I109" i="5"/>
  <c r="R110" i="5"/>
  <c r="O107" i="6"/>
  <c r="J107" i="6"/>
  <c r="B107" i="6"/>
  <c r="L107" i="6"/>
  <c r="G107" i="6"/>
  <c r="C107" i="6"/>
  <c r="D107" i="6"/>
  <c r="K107" i="6"/>
  <c r="F107" i="6"/>
  <c r="E107" i="6"/>
  <c r="I107" i="6"/>
  <c r="P107" i="6"/>
  <c r="N107" i="6"/>
  <c r="M107" i="6"/>
  <c r="H107" i="6"/>
  <c r="R108" i="6"/>
  <c r="Q108" i="8"/>
  <c r="Q108" i="5"/>
  <c r="Q106" i="6"/>
  <c r="Q61" i="11"/>
  <c r="L109" i="4"/>
  <c r="K109" i="4"/>
  <c r="J109" i="4"/>
  <c r="P109" i="4"/>
  <c r="O109" i="4"/>
  <c r="N109" i="4"/>
  <c r="M109" i="4"/>
  <c r="Q108" i="4"/>
  <c r="F109" i="4"/>
  <c r="C109" i="4"/>
  <c r="G109" i="4"/>
  <c r="E109" i="4"/>
  <c r="D109" i="4"/>
  <c r="H109" i="4"/>
  <c r="B109" i="4"/>
  <c r="I109" i="4"/>
  <c r="R110" i="4"/>
  <c r="Q497" i="12"/>
  <c r="P108" i="6" l="1"/>
  <c r="I108" i="6"/>
  <c r="M108" i="6"/>
  <c r="H108" i="6"/>
  <c r="L108" i="6"/>
  <c r="E108" i="6"/>
  <c r="O108" i="6"/>
  <c r="D108" i="6"/>
  <c r="K108" i="6"/>
  <c r="J108" i="6"/>
  <c r="B108" i="6"/>
  <c r="F108" i="6"/>
  <c r="C108" i="6"/>
  <c r="N108" i="6"/>
  <c r="G108" i="6"/>
  <c r="R109" i="6"/>
  <c r="P110" i="5"/>
  <c r="O110" i="5"/>
  <c r="N110" i="5"/>
  <c r="M110" i="5"/>
  <c r="L110" i="5"/>
  <c r="K110" i="5"/>
  <c r="J110" i="5"/>
  <c r="Q110" i="5" s="1"/>
  <c r="H110" i="5"/>
  <c r="I110" i="5"/>
  <c r="F110" i="5"/>
  <c r="E110" i="5"/>
  <c r="G110" i="5"/>
  <c r="D110" i="5"/>
  <c r="C110" i="5"/>
  <c r="B110" i="5"/>
  <c r="R111" i="5"/>
  <c r="Q109" i="5"/>
  <c r="Q107" i="6"/>
  <c r="Q109" i="8"/>
  <c r="Q62" i="11"/>
  <c r="Q109" i="4"/>
  <c r="M110" i="4"/>
  <c r="L110" i="4"/>
  <c r="K110" i="4"/>
  <c r="J110" i="4"/>
  <c r="P110" i="4"/>
  <c r="O110" i="4"/>
  <c r="N110" i="4"/>
  <c r="G110" i="4"/>
  <c r="C110" i="4"/>
  <c r="B110" i="4"/>
  <c r="I110" i="4"/>
  <c r="D110" i="4"/>
  <c r="E110" i="4"/>
  <c r="F110" i="4"/>
  <c r="H110" i="4"/>
  <c r="R111" i="4"/>
  <c r="Q498" i="12"/>
  <c r="J111" i="5" l="1"/>
  <c r="K111" i="5"/>
  <c r="P111" i="5"/>
  <c r="O111" i="5"/>
  <c r="N111" i="5"/>
  <c r="M111" i="5"/>
  <c r="L111" i="5"/>
  <c r="B111" i="5"/>
  <c r="D111" i="5"/>
  <c r="C111" i="5"/>
  <c r="G111" i="5"/>
  <c r="F111" i="5"/>
  <c r="E111" i="5"/>
  <c r="I111" i="5"/>
  <c r="H111" i="5"/>
  <c r="R112" i="5"/>
  <c r="N109" i="6"/>
  <c r="I109" i="6"/>
  <c r="O109" i="6"/>
  <c r="E109" i="6"/>
  <c r="B109" i="6"/>
  <c r="F109" i="6"/>
  <c r="P109" i="6"/>
  <c r="H109" i="6"/>
  <c r="G109" i="6"/>
  <c r="J109" i="6"/>
  <c r="M109" i="6"/>
  <c r="L109" i="6"/>
  <c r="K109" i="6"/>
  <c r="C109" i="6"/>
  <c r="D109" i="6"/>
  <c r="R110" i="6"/>
  <c r="Q110" i="8"/>
  <c r="Q108" i="6"/>
  <c r="Q63" i="11"/>
  <c r="Q110" i="4"/>
  <c r="N111" i="4"/>
  <c r="M111" i="4"/>
  <c r="L111" i="4"/>
  <c r="K111" i="4"/>
  <c r="J111" i="4"/>
  <c r="P111" i="4"/>
  <c r="O111" i="4"/>
  <c r="I111" i="4"/>
  <c r="D111" i="4"/>
  <c r="H111" i="4"/>
  <c r="B111" i="4"/>
  <c r="C111" i="4"/>
  <c r="F111" i="4"/>
  <c r="E111" i="4"/>
  <c r="G111" i="4"/>
  <c r="R112" i="4"/>
  <c r="Q499" i="12"/>
  <c r="O110" i="6" l="1"/>
  <c r="J110" i="6"/>
  <c r="H110" i="6"/>
  <c r="G110" i="6"/>
  <c r="B110" i="6"/>
  <c r="F110" i="6"/>
  <c r="E110" i="6"/>
  <c r="P110" i="6"/>
  <c r="D110" i="6"/>
  <c r="M110" i="6"/>
  <c r="I110" i="6"/>
  <c r="N110" i="6"/>
  <c r="L110" i="6"/>
  <c r="K110" i="6"/>
  <c r="C110" i="6"/>
  <c r="R111" i="6"/>
  <c r="K112" i="5"/>
  <c r="J112" i="5"/>
  <c r="N112" i="5"/>
  <c r="M112" i="5"/>
  <c r="L112" i="5"/>
  <c r="P112" i="5"/>
  <c r="O112" i="5"/>
  <c r="C112" i="5"/>
  <c r="F112" i="5"/>
  <c r="I112" i="5"/>
  <c r="G112" i="5"/>
  <c r="B112" i="5"/>
  <c r="H112" i="5"/>
  <c r="E112" i="5"/>
  <c r="D112" i="5"/>
  <c r="R113" i="5"/>
  <c r="Q111" i="8"/>
  <c r="Q109" i="6"/>
  <c r="Q111" i="5"/>
  <c r="Q64" i="11"/>
  <c r="Q111" i="4"/>
  <c r="O112" i="4"/>
  <c r="P112" i="4"/>
  <c r="N112" i="4"/>
  <c r="M112" i="4"/>
  <c r="L112" i="4"/>
  <c r="K112" i="4"/>
  <c r="J112" i="4"/>
  <c r="C112" i="4"/>
  <c r="I112" i="4"/>
  <c r="G112" i="4"/>
  <c r="E112" i="4"/>
  <c r="F112" i="4"/>
  <c r="D112" i="4"/>
  <c r="H112" i="4"/>
  <c r="B112" i="4"/>
  <c r="R113" i="4"/>
  <c r="Q500" i="12"/>
  <c r="Q112" i="8" l="1"/>
  <c r="Q112" i="5"/>
  <c r="Q110" i="6"/>
  <c r="Q112" i="4"/>
  <c r="L113" i="5"/>
  <c r="K113" i="5"/>
  <c r="P113" i="5"/>
  <c r="O113" i="5"/>
  <c r="N113" i="5"/>
  <c r="M113" i="5"/>
  <c r="J113" i="5"/>
  <c r="Q113" i="5" s="1"/>
  <c r="F113" i="5"/>
  <c r="C113" i="5"/>
  <c r="G113" i="5"/>
  <c r="H113" i="5"/>
  <c r="E113" i="5"/>
  <c r="D113" i="5"/>
  <c r="B113" i="5"/>
  <c r="I113" i="5"/>
  <c r="R114" i="5"/>
  <c r="D111" i="6"/>
  <c r="B111" i="6"/>
  <c r="P111" i="6"/>
  <c r="K111" i="6"/>
  <c r="E111" i="6"/>
  <c r="H111" i="6"/>
  <c r="C111" i="6"/>
  <c r="F111" i="6"/>
  <c r="O111" i="6"/>
  <c r="N111" i="6"/>
  <c r="G111" i="6"/>
  <c r="J111" i="6"/>
  <c r="M111" i="6"/>
  <c r="I111" i="6"/>
  <c r="L111" i="6"/>
  <c r="R112" i="6"/>
  <c r="Q65" i="11"/>
  <c r="J113" i="4"/>
  <c r="P113" i="4"/>
  <c r="O113" i="4"/>
  <c r="N113" i="4"/>
  <c r="M113" i="4"/>
  <c r="L113" i="4"/>
  <c r="K113" i="4"/>
  <c r="G113" i="4"/>
  <c r="C113" i="4"/>
  <c r="I113" i="4"/>
  <c r="E113" i="4"/>
  <c r="D113" i="4"/>
  <c r="F113" i="4"/>
  <c r="H113" i="4"/>
  <c r="B113" i="4"/>
  <c r="R114" i="4"/>
  <c r="Q111" i="6" l="1"/>
  <c r="Q113" i="8"/>
  <c r="I112" i="6"/>
  <c r="D112" i="6"/>
  <c r="E112" i="6"/>
  <c r="P112" i="6"/>
  <c r="O112" i="6"/>
  <c r="H112" i="6"/>
  <c r="K112" i="6"/>
  <c r="C112" i="6"/>
  <c r="N112" i="6"/>
  <c r="J112" i="6"/>
  <c r="Q112" i="6" s="1"/>
  <c r="F112" i="6"/>
  <c r="G112" i="6"/>
  <c r="M112" i="6"/>
  <c r="B112" i="6"/>
  <c r="L112" i="6"/>
  <c r="R113" i="6"/>
  <c r="M114" i="5"/>
  <c r="L114" i="5"/>
  <c r="J114" i="5"/>
  <c r="P114" i="5"/>
  <c r="O114" i="5"/>
  <c r="N114" i="5"/>
  <c r="K114" i="5"/>
  <c r="C114" i="5"/>
  <c r="D114" i="5"/>
  <c r="B114" i="5"/>
  <c r="G114" i="5"/>
  <c r="I114" i="5"/>
  <c r="E114" i="5"/>
  <c r="H114" i="5"/>
  <c r="F114" i="5"/>
  <c r="R115" i="5"/>
  <c r="Q66" i="11"/>
  <c r="Q113" i="4"/>
  <c r="K114" i="4"/>
  <c r="M114" i="4"/>
  <c r="L114" i="4"/>
  <c r="J114" i="4"/>
  <c r="P114" i="4"/>
  <c r="O114" i="4"/>
  <c r="N114" i="4"/>
  <c r="C114" i="4"/>
  <c r="B114" i="4"/>
  <c r="F114" i="4"/>
  <c r="I114" i="4"/>
  <c r="H114" i="4"/>
  <c r="E114" i="4"/>
  <c r="D114" i="4"/>
  <c r="G114" i="4"/>
  <c r="R115" i="4"/>
  <c r="N115" i="5" l="1"/>
  <c r="M115" i="5"/>
  <c r="O115" i="5"/>
  <c r="L115" i="5"/>
  <c r="K115" i="5"/>
  <c r="J115" i="5"/>
  <c r="P115" i="5"/>
  <c r="H115" i="5"/>
  <c r="D115" i="5"/>
  <c r="B115" i="5"/>
  <c r="C115" i="5"/>
  <c r="F115" i="5"/>
  <c r="G115" i="5"/>
  <c r="I115" i="5"/>
  <c r="E115" i="5"/>
  <c r="R116" i="5"/>
  <c r="M113" i="6"/>
  <c r="L113" i="6"/>
  <c r="J113" i="6"/>
  <c r="E113" i="6"/>
  <c r="K113" i="6"/>
  <c r="B113" i="6"/>
  <c r="D113" i="6"/>
  <c r="I113" i="6"/>
  <c r="C113" i="6"/>
  <c r="P113" i="6"/>
  <c r="N113" i="6"/>
  <c r="F113" i="6"/>
  <c r="O113" i="6"/>
  <c r="H113" i="6"/>
  <c r="G113" i="6"/>
  <c r="R114" i="6"/>
  <c r="Q114" i="8"/>
  <c r="Q114" i="5"/>
  <c r="Q67" i="11"/>
  <c r="Q114" i="4"/>
  <c r="L115" i="4"/>
  <c r="J115" i="4"/>
  <c r="P115" i="4"/>
  <c r="O115" i="4"/>
  <c r="N115" i="4"/>
  <c r="M115" i="4"/>
  <c r="K115" i="4"/>
  <c r="I115" i="4"/>
  <c r="G115" i="4"/>
  <c r="C115" i="4"/>
  <c r="H115" i="4"/>
  <c r="D115" i="4"/>
  <c r="F115" i="4"/>
  <c r="E115" i="4"/>
  <c r="B115" i="4"/>
  <c r="R116" i="4"/>
  <c r="Q113" i="6" l="1"/>
  <c r="Q115" i="8"/>
  <c r="K114" i="6"/>
  <c r="N114" i="6"/>
  <c r="D114" i="6"/>
  <c r="M114" i="6"/>
  <c r="C114" i="6"/>
  <c r="F114" i="6"/>
  <c r="J114" i="6"/>
  <c r="L114" i="6"/>
  <c r="B114" i="6"/>
  <c r="I114" i="6"/>
  <c r="O114" i="6"/>
  <c r="P114" i="6"/>
  <c r="E114" i="6"/>
  <c r="H114" i="6"/>
  <c r="G114" i="6"/>
  <c r="R115" i="6"/>
  <c r="O116" i="5"/>
  <c r="N116" i="5"/>
  <c r="P116" i="5"/>
  <c r="M116" i="5"/>
  <c r="L116" i="5"/>
  <c r="K116" i="5"/>
  <c r="J116" i="5"/>
  <c r="C116" i="5"/>
  <c r="G116" i="5"/>
  <c r="D116" i="5"/>
  <c r="I116" i="5"/>
  <c r="H116" i="5"/>
  <c r="E116" i="5"/>
  <c r="F116" i="5"/>
  <c r="B116" i="5"/>
  <c r="R117" i="5"/>
  <c r="Q115" i="5"/>
  <c r="Q68" i="11"/>
  <c r="Q115" i="4"/>
  <c r="M116" i="4"/>
  <c r="K116" i="4"/>
  <c r="P116" i="4"/>
  <c r="O116" i="4"/>
  <c r="N116" i="4"/>
  <c r="L116" i="4"/>
  <c r="J116" i="4"/>
  <c r="G116" i="4"/>
  <c r="E116" i="4"/>
  <c r="I116" i="4"/>
  <c r="D116" i="4"/>
  <c r="F116" i="4"/>
  <c r="H116" i="4"/>
  <c r="C116" i="4"/>
  <c r="B116" i="4"/>
  <c r="R117" i="4"/>
  <c r="P117" i="5" l="1"/>
  <c r="O117" i="5"/>
  <c r="K117" i="5"/>
  <c r="J117" i="5"/>
  <c r="N117" i="5"/>
  <c r="M117" i="5"/>
  <c r="L117" i="5"/>
  <c r="E117" i="5"/>
  <c r="B117" i="5"/>
  <c r="I117" i="5"/>
  <c r="G117" i="5"/>
  <c r="D117" i="5"/>
  <c r="F117" i="5"/>
  <c r="C117" i="5"/>
  <c r="H117" i="5"/>
  <c r="R118" i="5"/>
  <c r="Q116" i="5"/>
  <c r="Q114" i="6"/>
  <c r="P115" i="6"/>
  <c r="N115" i="6"/>
  <c r="O115" i="6"/>
  <c r="F115" i="6"/>
  <c r="K115" i="6"/>
  <c r="M115" i="6"/>
  <c r="C115" i="6"/>
  <c r="L115" i="6"/>
  <c r="J115" i="6"/>
  <c r="Q115" i="6" s="1"/>
  <c r="I115" i="6"/>
  <c r="B115" i="6"/>
  <c r="E115" i="6"/>
  <c r="H115" i="6"/>
  <c r="D115" i="6"/>
  <c r="G115" i="6"/>
  <c r="R116" i="6"/>
  <c r="Q116" i="8"/>
  <c r="Q69" i="11"/>
  <c r="N117" i="4"/>
  <c r="L117" i="4"/>
  <c r="M117" i="4"/>
  <c r="K117" i="4"/>
  <c r="J117" i="4"/>
  <c r="P117" i="4"/>
  <c r="O117" i="4"/>
  <c r="Q116" i="4"/>
  <c r="H117" i="4"/>
  <c r="E117" i="4"/>
  <c r="F117" i="4"/>
  <c r="C117" i="4"/>
  <c r="B117" i="4"/>
  <c r="G117" i="4"/>
  <c r="I117" i="4"/>
  <c r="D117" i="4"/>
  <c r="R118" i="4"/>
  <c r="K116" i="6" l="1"/>
  <c r="J116" i="6"/>
  <c r="F116" i="6"/>
  <c r="M116" i="6"/>
  <c r="B116" i="6"/>
  <c r="D116" i="6"/>
  <c r="I116" i="6"/>
  <c r="C116" i="6"/>
  <c r="P116" i="6"/>
  <c r="N116" i="6"/>
  <c r="G116" i="6"/>
  <c r="H116" i="6"/>
  <c r="E116" i="6"/>
  <c r="O116" i="6"/>
  <c r="L116" i="6"/>
  <c r="R117" i="6"/>
  <c r="Q117" i="5"/>
  <c r="Q117" i="8"/>
  <c r="P118" i="5"/>
  <c r="N118" i="5"/>
  <c r="M118" i="5"/>
  <c r="L118" i="5"/>
  <c r="K118" i="5"/>
  <c r="J118" i="5"/>
  <c r="Q118" i="5" s="1"/>
  <c r="O118" i="5"/>
  <c r="B118" i="5"/>
  <c r="D118" i="5"/>
  <c r="I118" i="5"/>
  <c r="H118" i="5"/>
  <c r="F118" i="5"/>
  <c r="G118" i="5"/>
  <c r="C118" i="5"/>
  <c r="E118" i="5"/>
  <c r="R119" i="5"/>
  <c r="Q70" i="11"/>
  <c r="Q117" i="4"/>
  <c r="O118" i="4"/>
  <c r="M118" i="4"/>
  <c r="P118" i="4"/>
  <c r="N118" i="4"/>
  <c r="L118" i="4"/>
  <c r="K118" i="4"/>
  <c r="J118" i="4"/>
  <c r="E118" i="4"/>
  <c r="I118" i="4"/>
  <c r="B118" i="4"/>
  <c r="C118" i="4"/>
  <c r="G118" i="4"/>
  <c r="D118" i="4"/>
  <c r="H118" i="4"/>
  <c r="F118" i="4"/>
  <c r="R119" i="4"/>
  <c r="Q116" i="6" l="1"/>
  <c r="Q118" i="4"/>
  <c r="J119" i="5"/>
  <c r="P119" i="5"/>
  <c r="O119" i="5"/>
  <c r="N119" i="5"/>
  <c r="M119" i="5"/>
  <c r="L119" i="5"/>
  <c r="K119" i="5"/>
  <c r="I119" i="5"/>
  <c r="E119" i="5"/>
  <c r="D119" i="5"/>
  <c r="B119" i="5"/>
  <c r="H119" i="5"/>
  <c r="G119" i="5"/>
  <c r="C119" i="5"/>
  <c r="F119" i="5"/>
  <c r="R120" i="5"/>
  <c r="Q118" i="8"/>
  <c r="L117" i="6"/>
  <c r="K117" i="6"/>
  <c r="G117" i="6"/>
  <c r="D117" i="6"/>
  <c r="C117" i="6"/>
  <c r="E117" i="6"/>
  <c r="N117" i="6"/>
  <c r="F117" i="6"/>
  <c r="J117" i="6"/>
  <c r="B117" i="6"/>
  <c r="O117" i="6"/>
  <c r="I117" i="6"/>
  <c r="M117" i="6"/>
  <c r="H117" i="6"/>
  <c r="P117" i="6"/>
  <c r="R118" i="6"/>
  <c r="Q71" i="11"/>
  <c r="P119" i="4"/>
  <c r="N119" i="4"/>
  <c r="J119" i="4"/>
  <c r="O119" i="4"/>
  <c r="M119" i="4"/>
  <c r="L119" i="4"/>
  <c r="K119" i="4"/>
  <c r="B119" i="4"/>
  <c r="F119" i="4"/>
  <c r="E119" i="4"/>
  <c r="D119" i="4"/>
  <c r="C119" i="4"/>
  <c r="H119" i="4"/>
  <c r="I119" i="4"/>
  <c r="G119" i="4"/>
  <c r="R120" i="4"/>
  <c r="Q117" i="6" l="1"/>
  <c r="Q119" i="8"/>
  <c r="L118" i="6"/>
  <c r="F118" i="6"/>
  <c r="J118" i="6"/>
  <c r="D118" i="6"/>
  <c r="O118" i="6"/>
  <c r="P118" i="6"/>
  <c r="K118" i="6"/>
  <c r="M118" i="6"/>
  <c r="H118" i="6"/>
  <c r="C118" i="6"/>
  <c r="G118" i="6"/>
  <c r="I118" i="6"/>
  <c r="E118" i="6"/>
  <c r="N118" i="6"/>
  <c r="B118" i="6"/>
  <c r="R119" i="6"/>
  <c r="Q119" i="5"/>
  <c r="K120" i="5"/>
  <c r="J120" i="5"/>
  <c r="L120" i="5"/>
  <c r="P120" i="5"/>
  <c r="O120" i="5"/>
  <c r="N120" i="5"/>
  <c r="M120" i="5"/>
  <c r="E120" i="5"/>
  <c r="D120" i="5"/>
  <c r="C120" i="5"/>
  <c r="G120" i="5"/>
  <c r="B120" i="5"/>
  <c r="H120" i="5"/>
  <c r="I120" i="5"/>
  <c r="F120" i="5"/>
  <c r="R121" i="5"/>
  <c r="Q72" i="11"/>
  <c r="Q119" i="4"/>
  <c r="O120" i="4"/>
  <c r="M120" i="4"/>
  <c r="L120" i="4"/>
  <c r="K120" i="4"/>
  <c r="J120" i="4"/>
  <c r="P120" i="4"/>
  <c r="N120" i="4"/>
  <c r="D120" i="4"/>
  <c r="I120" i="4"/>
  <c r="E120" i="4"/>
  <c r="G120" i="4"/>
  <c r="B120" i="4"/>
  <c r="H120" i="4"/>
  <c r="C120" i="4"/>
  <c r="F120" i="4"/>
  <c r="R121" i="4"/>
  <c r="Q120" i="8" l="1"/>
  <c r="M119" i="6"/>
  <c r="O119" i="6"/>
  <c r="E119" i="6"/>
  <c r="G119" i="6"/>
  <c r="H119" i="6"/>
  <c r="L119" i="6"/>
  <c r="N119" i="6"/>
  <c r="I119" i="6"/>
  <c r="K119" i="6"/>
  <c r="C119" i="6"/>
  <c r="F119" i="6"/>
  <c r="J119" i="6"/>
  <c r="D119" i="6"/>
  <c r="P119" i="6"/>
  <c r="B119" i="6"/>
  <c r="R120" i="6"/>
  <c r="L121" i="5"/>
  <c r="K121" i="5"/>
  <c r="O121" i="5"/>
  <c r="N121" i="5"/>
  <c r="M121" i="5"/>
  <c r="J121" i="5"/>
  <c r="P121" i="5"/>
  <c r="B121" i="5"/>
  <c r="H121" i="5"/>
  <c r="C121" i="5"/>
  <c r="E121" i="5"/>
  <c r="G121" i="5"/>
  <c r="I121" i="5"/>
  <c r="D121" i="5"/>
  <c r="F121" i="5"/>
  <c r="R122" i="5"/>
  <c r="Q120" i="5"/>
  <c r="Q118" i="6"/>
  <c r="Q73" i="11"/>
  <c r="Q120" i="4"/>
  <c r="J121" i="4"/>
  <c r="P121" i="4"/>
  <c r="O121" i="4"/>
  <c r="N121" i="4"/>
  <c r="M121" i="4"/>
  <c r="L121" i="4"/>
  <c r="K121" i="4"/>
  <c r="G121" i="4"/>
  <c r="E121" i="4"/>
  <c r="D121" i="4"/>
  <c r="F121" i="4"/>
  <c r="C121" i="4"/>
  <c r="H121" i="4"/>
  <c r="B121" i="4"/>
  <c r="I121" i="4"/>
  <c r="R122" i="4"/>
  <c r="Q121" i="5" l="1"/>
  <c r="N120" i="6"/>
  <c r="P120" i="6"/>
  <c r="J120" i="6"/>
  <c r="C120" i="6"/>
  <c r="F120" i="6"/>
  <c r="H120" i="6"/>
  <c r="B120" i="6"/>
  <c r="O120" i="6"/>
  <c r="M120" i="6"/>
  <c r="G120" i="6"/>
  <c r="K120" i="6"/>
  <c r="E120" i="6"/>
  <c r="D120" i="6"/>
  <c r="I120" i="6"/>
  <c r="L120" i="6"/>
  <c r="R121" i="6"/>
  <c r="Q119" i="6"/>
  <c r="M122" i="5"/>
  <c r="L122" i="5"/>
  <c r="P122" i="5"/>
  <c r="O122" i="5"/>
  <c r="N122" i="5"/>
  <c r="K122" i="5"/>
  <c r="J122" i="5"/>
  <c r="Q122" i="5" s="1"/>
  <c r="E122" i="5"/>
  <c r="I122" i="5"/>
  <c r="G122" i="5"/>
  <c r="F122" i="5"/>
  <c r="D122" i="5"/>
  <c r="B122" i="5"/>
  <c r="H122" i="5"/>
  <c r="C122" i="5"/>
  <c r="R123" i="5"/>
  <c r="Q121" i="8"/>
  <c r="Q74" i="11"/>
  <c r="Q121" i="4"/>
  <c r="K122" i="4"/>
  <c r="J122" i="4"/>
  <c r="P122" i="4"/>
  <c r="O122" i="4"/>
  <c r="N122" i="4"/>
  <c r="M122" i="4"/>
  <c r="L122" i="4"/>
  <c r="B122" i="4"/>
  <c r="F122" i="4"/>
  <c r="E122" i="4"/>
  <c r="D122" i="4"/>
  <c r="C122" i="4"/>
  <c r="H122" i="4"/>
  <c r="I122" i="4"/>
  <c r="G122" i="4"/>
  <c r="R123" i="4"/>
  <c r="Q120" i="6" l="1"/>
  <c r="N123" i="5"/>
  <c r="M123" i="5"/>
  <c r="K123" i="5"/>
  <c r="J123" i="5"/>
  <c r="P123" i="5"/>
  <c r="O123" i="5"/>
  <c r="L123" i="5"/>
  <c r="G123" i="5"/>
  <c r="C123" i="5"/>
  <c r="I123" i="5"/>
  <c r="H123" i="5"/>
  <c r="E123" i="5"/>
  <c r="D123" i="5"/>
  <c r="B123" i="5"/>
  <c r="F123" i="5"/>
  <c r="R124" i="5"/>
  <c r="O121" i="6"/>
  <c r="I121" i="6"/>
  <c r="H121" i="6"/>
  <c r="D121" i="6"/>
  <c r="G121" i="6"/>
  <c r="K121" i="6"/>
  <c r="L121" i="6"/>
  <c r="N121" i="6"/>
  <c r="J121" i="6"/>
  <c r="Q121" i="6" s="1"/>
  <c r="F121" i="6"/>
  <c r="C121" i="6"/>
  <c r="M121" i="6"/>
  <c r="B121" i="6"/>
  <c r="P121" i="6"/>
  <c r="E121" i="6"/>
  <c r="R122" i="6"/>
  <c r="Q122" i="8"/>
  <c r="Q75" i="11"/>
  <c r="L123" i="4"/>
  <c r="J123" i="4"/>
  <c r="N123" i="4"/>
  <c r="M123" i="4"/>
  <c r="K123" i="4"/>
  <c r="P123" i="4"/>
  <c r="O123" i="4"/>
  <c r="Q122" i="4"/>
  <c r="H123" i="4"/>
  <c r="I123" i="4"/>
  <c r="F123" i="4"/>
  <c r="C123" i="4"/>
  <c r="D123" i="4"/>
  <c r="G123" i="4"/>
  <c r="E123" i="4"/>
  <c r="B123" i="4"/>
  <c r="R124" i="4"/>
  <c r="E122" i="6" l="1"/>
  <c r="P122" i="6"/>
  <c r="J122" i="6"/>
  <c r="H122" i="6"/>
  <c r="B122" i="6"/>
  <c r="O122" i="6"/>
  <c r="D122" i="6"/>
  <c r="K122" i="6"/>
  <c r="C122" i="6"/>
  <c r="G122" i="6"/>
  <c r="I122" i="6"/>
  <c r="N122" i="6"/>
  <c r="F122" i="6"/>
  <c r="L122" i="6"/>
  <c r="M122" i="6"/>
  <c r="R123" i="6"/>
  <c r="O124" i="5"/>
  <c r="N124" i="5"/>
  <c r="P124" i="5"/>
  <c r="M124" i="5"/>
  <c r="L124" i="5"/>
  <c r="K124" i="5"/>
  <c r="J124" i="5"/>
  <c r="Q124" i="5" s="1"/>
  <c r="I124" i="5"/>
  <c r="F124" i="5"/>
  <c r="G124" i="5"/>
  <c r="B124" i="5"/>
  <c r="C124" i="5"/>
  <c r="D124" i="5"/>
  <c r="E124" i="5"/>
  <c r="H124" i="5"/>
  <c r="R125" i="5"/>
  <c r="Q123" i="8"/>
  <c r="Q123" i="5"/>
  <c r="Q76" i="11"/>
  <c r="Q123" i="4"/>
  <c r="M124" i="4"/>
  <c r="K124" i="4"/>
  <c r="P124" i="4"/>
  <c r="O124" i="4"/>
  <c r="N124" i="4"/>
  <c r="L124" i="4"/>
  <c r="J124" i="4"/>
  <c r="H124" i="4"/>
  <c r="I124" i="4"/>
  <c r="F124" i="4"/>
  <c r="D124" i="4"/>
  <c r="E124" i="4"/>
  <c r="B124" i="4"/>
  <c r="C124" i="4"/>
  <c r="G124" i="4"/>
  <c r="R125" i="4"/>
  <c r="Q122" i="6" l="1"/>
  <c r="Q124" i="8"/>
  <c r="P125" i="5"/>
  <c r="O125" i="5"/>
  <c r="N125" i="5"/>
  <c r="M125" i="5"/>
  <c r="L125" i="5"/>
  <c r="K125" i="5"/>
  <c r="J125" i="5"/>
  <c r="Q125" i="5" s="1"/>
  <c r="C125" i="5"/>
  <c r="I125" i="5"/>
  <c r="F125" i="5"/>
  <c r="D125" i="5"/>
  <c r="B125" i="5"/>
  <c r="G125" i="5"/>
  <c r="E125" i="5"/>
  <c r="H125" i="5"/>
  <c r="R126" i="5"/>
  <c r="E123" i="6"/>
  <c r="G123" i="6"/>
  <c r="L123" i="6"/>
  <c r="N123" i="6"/>
  <c r="P123" i="6"/>
  <c r="J123" i="6"/>
  <c r="D123" i="6"/>
  <c r="I123" i="6"/>
  <c r="H123" i="6"/>
  <c r="B123" i="6"/>
  <c r="K123" i="6"/>
  <c r="F123" i="6"/>
  <c r="M123" i="6"/>
  <c r="O123" i="6"/>
  <c r="C123" i="6"/>
  <c r="R124" i="6"/>
  <c r="Q77" i="11"/>
  <c r="Q124" i="4"/>
  <c r="N125" i="4"/>
  <c r="L125" i="4"/>
  <c r="J125" i="4"/>
  <c r="P125" i="4"/>
  <c r="O125" i="4"/>
  <c r="M125" i="4"/>
  <c r="K125" i="4"/>
  <c r="G125" i="4"/>
  <c r="C125" i="4"/>
  <c r="I125" i="4"/>
  <c r="H125" i="4"/>
  <c r="E125" i="4"/>
  <c r="D125" i="4"/>
  <c r="F125" i="4"/>
  <c r="B125" i="4"/>
  <c r="R126" i="4"/>
  <c r="Q125" i="8" l="1"/>
  <c r="Q123" i="6"/>
  <c r="P126" i="5"/>
  <c r="L126" i="5"/>
  <c r="K126" i="5"/>
  <c r="J126" i="5"/>
  <c r="Q126" i="5" s="1"/>
  <c r="O126" i="5"/>
  <c r="N126" i="5"/>
  <c r="M126" i="5"/>
  <c r="E126" i="5"/>
  <c r="B126" i="5"/>
  <c r="G126" i="5"/>
  <c r="F126" i="5"/>
  <c r="H126" i="5"/>
  <c r="C126" i="5"/>
  <c r="D126" i="5"/>
  <c r="I126" i="5"/>
  <c r="R127" i="5"/>
  <c r="Q125" i="4"/>
  <c r="I124" i="6"/>
  <c r="C124" i="6"/>
  <c r="M124" i="6"/>
  <c r="L124" i="6"/>
  <c r="D124" i="6"/>
  <c r="P124" i="6"/>
  <c r="J124" i="6"/>
  <c r="N124" i="6"/>
  <c r="H124" i="6"/>
  <c r="E124" i="6"/>
  <c r="K124" i="6"/>
  <c r="O124" i="6"/>
  <c r="B124" i="6"/>
  <c r="G124" i="6"/>
  <c r="F124" i="6"/>
  <c r="R125" i="6"/>
  <c r="Q78" i="11"/>
  <c r="O126" i="4"/>
  <c r="M126" i="4"/>
  <c r="N126" i="4"/>
  <c r="L126" i="4"/>
  <c r="K126" i="4"/>
  <c r="J126" i="4"/>
  <c r="P126" i="4"/>
  <c r="I126" i="4"/>
  <c r="C126" i="4"/>
  <c r="B126" i="4"/>
  <c r="H126" i="4"/>
  <c r="F126" i="4"/>
  <c r="E126" i="4"/>
  <c r="G126" i="4"/>
  <c r="D126" i="4"/>
  <c r="R127" i="4"/>
  <c r="L125" i="6" l="1"/>
  <c r="F125" i="6"/>
  <c r="H125" i="6"/>
  <c r="C125" i="6"/>
  <c r="K125" i="6"/>
  <c r="J125" i="6"/>
  <c r="D125" i="6"/>
  <c r="M125" i="6"/>
  <c r="B125" i="6"/>
  <c r="N125" i="6"/>
  <c r="P125" i="6"/>
  <c r="E125" i="6"/>
  <c r="O125" i="6"/>
  <c r="I125" i="6"/>
  <c r="G125" i="6"/>
  <c r="R126" i="6"/>
  <c r="Q124" i="6"/>
  <c r="J127" i="5"/>
  <c r="O127" i="5"/>
  <c r="N127" i="5"/>
  <c r="M127" i="5"/>
  <c r="L127" i="5"/>
  <c r="K127" i="5"/>
  <c r="P127" i="5"/>
  <c r="F127" i="5"/>
  <c r="C127" i="5"/>
  <c r="H127" i="5"/>
  <c r="E127" i="5"/>
  <c r="G127" i="5"/>
  <c r="D127" i="5"/>
  <c r="B127" i="5"/>
  <c r="I127" i="5"/>
  <c r="R128" i="5"/>
  <c r="Q126" i="8"/>
  <c r="Q79" i="11"/>
  <c r="Q126" i="4"/>
  <c r="P127" i="4"/>
  <c r="N127" i="4"/>
  <c r="O127" i="4"/>
  <c r="M127" i="4"/>
  <c r="L127" i="4"/>
  <c r="K127" i="4"/>
  <c r="J127" i="4"/>
  <c r="D127" i="4"/>
  <c r="C127" i="4"/>
  <c r="E127" i="4"/>
  <c r="B127" i="4"/>
  <c r="H127" i="4"/>
  <c r="F127" i="4"/>
  <c r="I127" i="4"/>
  <c r="G127" i="4"/>
  <c r="R128" i="4"/>
  <c r="Q125" i="6" l="1"/>
  <c r="Q127" i="5"/>
  <c r="K128" i="5"/>
  <c r="J128" i="5"/>
  <c r="P128" i="5"/>
  <c r="O128" i="5"/>
  <c r="N128" i="5"/>
  <c r="M128" i="5"/>
  <c r="L128" i="5"/>
  <c r="D128" i="5"/>
  <c r="B128" i="5"/>
  <c r="C128" i="5"/>
  <c r="G128" i="5"/>
  <c r="H128" i="5"/>
  <c r="I128" i="5"/>
  <c r="E128" i="5"/>
  <c r="F128" i="5"/>
  <c r="R129" i="5"/>
  <c r="Q127" i="8"/>
  <c r="M126" i="6"/>
  <c r="H126" i="6"/>
  <c r="D126" i="6"/>
  <c r="K126" i="6"/>
  <c r="E126" i="6"/>
  <c r="L126" i="6"/>
  <c r="B126" i="6"/>
  <c r="G126" i="6"/>
  <c r="C126" i="6"/>
  <c r="N126" i="6"/>
  <c r="I126" i="6"/>
  <c r="J126" i="6"/>
  <c r="O126" i="6"/>
  <c r="P126" i="6"/>
  <c r="F126" i="6"/>
  <c r="R127" i="6"/>
  <c r="Q80" i="11"/>
  <c r="O128" i="4"/>
  <c r="K128" i="4"/>
  <c r="J128" i="4"/>
  <c r="P128" i="4"/>
  <c r="N128" i="4"/>
  <c r="M128" i="4"/>
  <c r="L128" i="4"/>
  <c r="Q127" i="4"/>
  <c r="D128" i="4"/>
  <c r="I128" i="4"/>
  <c r="H128" i="4"/>
  <c r="C128" i="4"/>
  <c r="G128" i="4"/>
  <c r="E128" i="4"/>
  <c r="F128" i="4"/>
  <c r="B128" i="4"/>
  <c r="R129" i="4"/>
  <c r="N127" i="6" l="1"/>
  <c r="P127" i="6"/>
  <c r="O127" i="6"/>
  <c r="M127" i="6"/>
  <c r="I127" i="6"/>
  <c r="L127" i="6"/>
  <c r="F127" i="6"/>
  <c r="J127" i="6"/>
  <c r="Q127" i="6" s="1"/>
  <c r="B127" i="6"/>
  <c r="H127" i="6"/>
  <c r="D127" i="6"/>
  <c r="G127" i="6"/>
  <c r="K127" i="6"/>
  <c r="E127" i="6"/>
  <c r="C127" i="6"/>
  <c r="R128" i="6"/>
  <c r="Q126" i="6"/>
  <c r="Q128" i="5"/>
  <c r="M129" i="5"/>
  <c r="L129" i="5"/>
  <c r="K129" i="5"/>
  <c r="N129" i="5"/>
  <c r="J129" i="5"/>
  <c r="P129" i="5"/>
  <c r="O129" i="5"/>
  <c r="C129" i="5"/>
  <c r="B129" i="5"/>
  <c r="E129" i="5"/>
  <c r="I129" i="5"/>
  <c r="G129" i="5"/>
  <c r="D129" i="5"/>
  <c r="H129" i="5"/>
  <c r="F129" i="5"/>
  <c r="R130" i="5"/>
  <c r="Q128" i="8"/>
  <c r="Q81" i="11"/>
  <c r="Q128" i="4"/>
  <c r="J129" i="4"/>
  <c r="P129" i="4"/>
  <c r="N129" i="4"/>
  <c r="M129" i="4"/>
  <c r="L129" i="4"/>
  <c r="K129" i="4"/>
  <c r="O129" i="4"/>
  <c r="C129" i="4"/>
  <c r="H129" i="4"/>
  <c r="E129" i="4"/>
  <c r="F129" i="4"/>
  <c r="D129" i="4"/>
  <c r="G129" i="4"/>
  <c r="I129" i="4"/>
  <c r="B129" i="4"/>
  <c r="R130" i="4"/>
  <c r="Q129" i="5" l="1"/>
  <c r="M128" i="6"/>
  <c r="O128" i="6"/>
  <c r="K128" i="6"/>
  <c r="P128" i="6"/>
  <c r="J128" i="6"/>
  <c r="Q128" i="6" s="1"/>
  <c r="E128" i="6"/>
  <c r="G128" i="6"/>
  <c r="L128" i="6"/>
  <c r="N128" i="6"/>
  <c r="I128" i="6"/>
  <c r="C128" i="6"/>
  <c r="D128" i="6"/>
  <c r="H128" i="6"/>
  <c r="B128" i="6"/>
  <c r="F128" i="6"/>
  <c r="R129" i="6"/>
  <c r="N130" i="5"/>
  <c r="M130" i="5"/>
  <c r="L130" i="5"/>
  <c r="P130" i="5"/>
  <c r="O130" i="5"/>
  <c r="K130" i="5"/>
  <c r="J130" i="5"/>
  <c r="B130" i="5"/>
  <c r="D130" i="5"/>
  <c r="H130" i="5"/>
  <c r="E130" i="5"/>
  <c r="G130" i="5"/>
  <c r="F130" i="5"/>
  <c r="C130" i="5"/>
  <c r="I130" i="5"/>
  <c r="R131" i="5"/>
  <c r="Q129" i="8"/>
  <c r="Q82" i="11"/>
  <c r="Q129" i="4"/>
  <c r="K130" i="4"/>
  <c r="P130" i="4"/>
  <c r="O130" i="4"/>
  <c r="N130" i="4"/>
  <c r="M130" i="4"/>
  <c r="L130" i="4"/>
  <c r="J130" i="4"/>
  <c r="D130" i="4"/>
  <c r="F130" i="4"/>
  <c r="C130" i="4"/>
  <c r="B130" i="4"/>
  <c r="I130" i="4"/>
  <c r="G130" i="4"/>
  <c r="H130" i="4"/>
  <c r="E130" i="4"/>
  <c r="R131" i="4"/>
  <c r="Q130" i="8" l="1"/>
  <c r="O131" i="5"/>
  <c r="N131" i="5"/>
  <c r="M131" i="5"/>
  <c r="K131" i="5"/>
  <c r="J131" i="5"/>
  <c r="P131" i="5"/>
  <c r="L131" i="5"/>
  <c r="F131" i="5"/>
  <c r="C131" i="5"/>
  <c r="E131" i="5"/>
  <c r="I131" i="5"/>
  <c r="B131" i="5"/>
  <c r="H131" i="5"/>
  <c r="D131" i="5"/>
  <c r="G131" i="5"/>
  <c r="R132" i="5"/>
  <c r="Q130" i="5"/>
  <c r="C129" i="6"/>
  <c r="L129" i="6"/>
  <c r="K129" i="6"/>
  <c r="N129" i="6"/>
  <c r="P129" i="6"/>
  <c r="I129" i="6"/>
  <c r="F129" i="6"/>
  <c r="H129" i="6"/>
  <c r="M129" i="6"/>
  <c r="J129" i="6"/>
  <c r="G129" i="6"/>
  <c r="E129" i="6"/>
  <c r="D129" i="6"/>
  <c r="O129" i="6"/>
  <c r="B129" i="6"/>
  <c r="R130" i="6"/>
  <c r="Q83" i="11"/>
  <c r="L131" i="4"/>
  <c r="K131" i="4"/>
  <c r="J131" i="4"/>
  <c r="M131" i="4"/>
  <c r="P131" i="4"/>
  <c r="O131" i="4"/>
  <c r="N131" i="4"/>
  <c r="Q130" i="4"/>
  <c r="D131" i="4"/>
  <c r="E131" i="4"/>
  <c r="H131" i="4"/>
  <c r="B131" i="4"/>
  <c r="F131" i="4"/>
  <c r="I131" i="4"/>
  <c r="G131" i="4"/>
  <c r="C131" i="4"/>
  <c r="R132" i="4"/>
  <c r="Q131" i="5" l="1"/>
  <c r="Q129" i="6"/>
  <c r="O130" i="6"/>
  <c r="I130" i="6"/>
  <c r="K130" i="6"/>
  <c r="J130" i="6"/>
  <c r="H130" i="6"/>
  <c r="G130" i="6"/>
  <c r="C130" i="6"/>
  <c r="M130" i="6"/>
  <c r="L130" i="6"/>
  <c r="D130" i="6"/>
  <c r="N130" i="6"/>
  <c r="B130" i="6"/>
  <c r="E130" i="6"/>
  <c r="F130" i="6"/>
  <c r="P130" i="6"/>
  <c r="R131" i="6"/>
  <c r="Q131" i="8"/>
  <c r="P132" i="5"/>
  <c r="O132" i="5"/>
  <c r="N132" i="5"/>
  <c r="M132" i="5"/>
  <c r="L132" i="5"/>
  <c r="K132" i="5"/>
  <c r="J132" i="5"/>
  <c r="G132" i="5"/>
  <c r="F132" i="5"/>
  <c r="H132" i="5"/>
  <c r="D132" i="5"/>
  <c r="E132" i="5"/>
  <c r="C132" i="5"/>
  <c r="I132" i="5"/>
  <c r="B132" i="5"/>
  <c r="R133" i="5"/>
  <c r="Q84" i="11"/>
  <c r="M132" i="4"/>
  <c r="L132" i="4"/>
  <c r="K132" i="4"/>
  <c r="P132" i="4"/>
  <c r="O132" i="4"/>
  <c r="N132" i="4"/>
  <c r="J132" i="4"/>
  <c r="Q131" i="4"/>
  <c r="I132" i="4"/>
  <c r="F132" i="4"/>
  <c r="E132" i="4"/>
  <c r="C132" i="4"/>
  <c r="H132" i="4"/>
  <c r="D132" i="4"/>
  <c r="B132" i="4"/>
  <c r="G132" i="4"/>
  <c r="R133" i="4"/>
  <c r="Q130" i="6" l="1"/>
  <c r="Q132" i="8"/>
  <c r="Q132" i="4"/>
  <c r="P133" i="5"/>
  <c r="O133" i="5"/>
  <c r="K133" i="5"/>
  <c r="J133" i="5"/>
  <c r="Q133" i="5" s="1"/>
  <c r="N133" i="5"/>
  <c r="M133" i="5"/>
  <c r="L133" i="5"/>
  <c r="B133" i="5"/>
  <c r="G133" i="5"/>
  <c r="F133" i="5"/>
  <c r="D133" i="5"/>
  <c r="E133" i="5"/>
  <c r="I133" i="5"/>
  <c r="C133" i="5"/>
  <c r="H133" i="5"/>
  <c r="R134" i="5"/>
  <c r="Q132" i="5"/>
  <c r="D131" i="6"/>
  <c r="B131" i="6"/>
  <c r="K131" i="6"/>
  <c r="L131" i="6"/>
  <c r="O131" i="6"/>
  <c r="I131" i="6"/>
  <c r="F131" i="6"/>
  <c r="P131" i="6"/>
  <c r="C131" i="6"/>
  <c r="G131" i="6"/>
  <c r="J131" i="6"/>
  <c r="Q131" i="6" s="1"/>
  <c r="N131" i="6"/>
  <c r="H131" i="6"/>
  <c r="M131" i="6"/>
  <c r="E131" i="6"/>
  <c r="R132" i="6"/>
  <c r="Q85" i="11"/>
  <c r="N133" i="4"/>
  <c r="M133" i="4"/>
  <c r="L133" i="4"/>
  <c r="J133" i="4"/>
  <c r="P133" i="4"/>
  <c r="O133" i="4"/>
  <c r="K133" i="4"/>
  <c r="H133" i="4"/>
  <c r="C133" i="4"/>
  <c r="I133" i="4"/>
  <c r="G133" i="4"/>
  <c r="E133" i="4"/>
  <c r="D133" i="4"/>
  <c r="B133" i="4"/>
  <c r="F133" i="4"/>
  <c r="R134" i="4"/>
  <c r="E132" i="6" l="1"/>
  <c r="P132" i="6"/>
  <c r="J132" i="6"/>
  <c r="M132" i="6"/>
  <c r="H132" i="6"/>
  <c r="B132" i="6"/>
  <c r="L132" i="6"/>
  <c r="I132" i="6"/>
  <c r="N132" i="6"/>
  <c r="F132" i="6"/>
  <c r="O132" i="6"/>
  <c r="D132" i="6"/>
  <c r="C132" i="6"/>
  <c r="K132" i="6"/>
  <c r="G132" i="6"/>
  <c r="R133" i="6"/>
  <c r="J134" i="5"/>
  <c r="Q134" i="5" s="1"/>
  <c r="P134" i="5"/>
  <c r="O134" i="5"/>
  <c r="N134" i="5"/>
  <c r="M134" i="5"/>
  <c r="L134" i="5"/>
  <c r="K134" i="5"/>
  <c r="B134" i="5"/>
  <c r="G134" i="5"/>
  <c r="H134" i="5"/>
  <c r="D134" i="5"/>
  <c r="E134" i="5"/>
  <c r="F134" i="5"/>
  <c r="I134" i="5"/>
  <c r="C134" i="5"/>
  <c r="R135" i="5"/>
  <c r="Q133" i="8"/>
  <c r="Q86" i="11"/>
  <c r="Q133" i="4"/>
  <c r="O134" i="4"/>
  <c r="N134" i="4"/>
  <c r="M134" i="4"/>
  <c r="K134" i="4"/>
  <c r="J134" i="4"/>
  <c r="P134" i="4"/>
  <c r="L134" i="4"/>
  <c r="C134" i="4"/>
  <c r="F134" i="4"/>
  <c r="B134" i="4"/>
  <c r="H134" i="4"/>
  <c r="E134" i="4"/>
  <c r="D134" i="4"/>
  <c r="I134" i="4"/>
  <c r="G134" i="4"/>
  <c r="R135" i="4"/>
  <c r="K133" i="6" l="1"/>
  <c r="M133" i="6"/>
  <c r="O133" i="6"/>
  <c r="J133" i="6"/>
  <c r="D133" i="6"/>
  <c r="I133" i="6"/>
  <c r="C133" i="6"/>
  <c r="F133" i="6"/>
  <c r="P133" i="6"/>
  <c r="B133" i="6"/>
  <c r="E133" i="6"/>
  <c r="H133" i="6"/>
  <c r="G133" i="6"/>
  <c r="N133" i="6"/>
  <c r="L133" i="6"/>
  <c r="R134" i="6"/>
  <c r="K135" i="5"/>
  <c r="J135" i="5"/>
  <c r="P135" i="5"/>
  <c r="O135" i="5"/>
  <c r="N135" i="5"/>
  <c r="M135" i="5"/>
  <c r="L135" i="5"/>
  <c r="I135" i="5"/>
  <c r="E135" i="5"/>
  <c r="D135" i="5"/>
  <c r="B135" i="5"/>
  <c r="F135" i="5"/>
  <c r="H135" i="5"/>
  <c r="C135" i="5"/>
  <c r="G135" i="5"/>
  <c r="R136" i="5"/>
  <c r="Q134" i="8"/>
  <c r="Q132" i="6"/>
  <c r="Q87" i="11"/>
  <c r="Q134" i="4"/>
  <c r="P135" i="4"/>
  <c r="O135" i="4"/>
  <c r="N135" i="4"/>
  <c r="L135" i="4"/>
  <c r="K135" i="4"/>
  <c r="M135" i="4"/>
  <c r="J135" i="4"/>
  <c r="G135" i="4"/>
  <c r="B135" i="4"/>
  <c r="E135" i="4"/>
  <c r="F135" i="4"/>
  <c r="I135" i="4"/>
  <c r="H135" i="4"/>
  <c r="D135" i="4"/>
  <c r="C135" i="4"/>
  <c r="R136" i="4"/>
  <c r="Q133" i="6" l="1"/>
  <c r="Q135" i="8"/>
  <c r="Q135" i="5"/>
  <c r="L136" i="5"/>
  <c r="K136" i="5"/>
  <c r="J136" i="5"/>
  <c r="O136" i="5"/>
  <c r="N136" i="5"/>
  <c r="M136" i="5"/>
  <c r="P136" i="5"/>
  <c r="G136" i="5"/>
  <c r="D136" i="5"/>
  <c r="B136" i="5"/>
  <c r="I136" i="5"/>
  <c r="F136" i="5"/>
  <c r="E136" i="5"/>
  <c r="H136" i="5"/>
  <c r="C136" i="5"/>
  <c r="R137" i="5"/>
  <c r="L134" i="6"/>
  <c r="N134" i="6"/>
  <c r="G134" i="6"/>
  <c r="M134" i="6"/>
  <c r="J134" i="6"/>
  <c r="D134" i="6"/>
  <c r="B134" i="6"/>
  <c r="F134" i="6"/>
  <c r="E134" i="6"/>
  <c r="K134" i="6"/>
  <c r="I134" i="6"/>
  <c r="O134" i="6"/>
  <c r="P134" i="6"/>
  <c r="C134" i="6"/>
  <c r="H134" i="6"/>
  <c r="R135" i="6"/>
  <c r="Q88" i="11"/>
  <c r="P136" i="4"/>
  <c r="O136" i="4"/>
  <c r="M136" i="4"/>
  <c r="L136" i="4"/>
  <c r="J136" i="4"/>
  <c r="N136" i="4"/>
  <c r="K136" i="4"/>
  <c r="Q135" i="4"/>
  <c r="D136" i="4"/>
  <c r="I136" i="4"/>
  <c r="G136" i="4"/>
  <c r="C136" i="4"/>
  <c r="B136" i="4"/>
  <c r="H136" i="4"/>
  <c r="F136" i="4"/>
  <c r="E136" i="4"/>
  <c r="R137" i="4"/>
  <c r="Q134" i="6" l="1"/>
  <c r="Q136" i="5"/>
  <c r="M135" i="6"/>
  <c r="I135" i="6"/>
  <c r="O135" i="6"/>
  <c r="K135" i="6"/>
  <c r="E135" i="6"/>
  <c r="B135" i="6"/>
  <c r="D135" i="6"/>
  <c r="H135" i="6"/>
  <c r="C135" i="6"/>
  <c r="N135" i="6"/>
  <c r="F135" i="6"/>
  <c r="P135" i="6"/>
  <c r="J135" i="6"/>
  <c r="L135" i="6"/>
  <c r="G135" i="6"/>
  <c r="R136" i="6"/>
  <c r="M137" i="5"/>
  <c r="L137" i="5"/>
  <c r="K137" i="5"/>
  <c r="P137" i="5"/>
  <c r="O137" i="5"/>
  <c r="N137" i="5"/>
  <c r="J137" i="5"/>
  <c r="C137" i="5"/>
  <c r="G137" i="5"/>
  <c r="D137" i="5"/>
  <c r="B137" i="5"/>
  <c r="I137" i="5"/>
  <c r="H137" i="5"/>
  <c r="E137" i="5"/>
  <c r="F137" i="5"/>
  <c r="R138" i="5"/>
  <c r="Q136" i="8"/>
  <c r="Q89" i="11"/>
  <c r="Q136" i="4"/>
  <c r="J137" i="4"/>
  <c r="P137" i="4"/>
  <c r="N137" i="4"/>
  <c r="M137" i="4"/>
  <c r="O137" i="4"/>
  <c r="L137" i="4"/>
  <c r="K137" i="4"/>
  <c r="B137" i="4"/>
  <c r="G137" i="4"/>
  <c r="E137" i="4"/>
  <c r="I137" i="4"/>
  <c r="D137" i="4"/>
  <c r="F137" i="4"/>
  <c r="H137" i="4"/>
  <c r="C137" i="4"/>
  <c r="R138" i="4"/>
  <c r="Q137" i="8" l="1"/>
  <c r="O138" i="5"/>
  <c r="N138" i="5"/>
  <c r="M138" i="5"/>
  <c r="L138" i="5"/>
  <c r="P138" i="5"/>
  <c r="K138" i="5"/>
  <c r="J138" i="5"/>
  <c r="B138" i="5"/>
  <c r="F138" i="5"/>
  <c r="D138" i="5"/>
  <c r="G138" i="5"/>
  <c r="H138" i="5"/>
  <c r="I138" i="5"/>
  <c r="E138" i="5"/>
  <c r="C138" i="5"/>
  <c r="R139" i="5"/>
  <c r="N136" i="6"/>
  <c r="I136" i="6"/>
  <c r="L136" i="6"/>
  <c r="F136" i="6"/>
  <c r="M136" i="6"/>
  <c r="D136" i="6"/>
  <c r="P136" i="6"/>
  <c r="J136" i="6"/>
  <c r="O136" i="6"/>
  <c r="E136" i="6"/>
  <c r="K136" i="6"/>
  <c r="C136" i="6"/>
  <c r="H136" i="6"/>
  <c r="G136" i="6"/>
  <c r="B136" i="6"/>
  <c r="R137" i="6"/>
  <c r="Q137" i="5"/>
  <c r="Q135" i="6"/>
  <c r="Q90" i="11"/>
  <c r="Q137" i="4"/>
  <c r="K138" i="4"/>
  <c r="J138" i="4"/>
  <c r="P138" i="4"/>
  <c r="O138" i="4"/>
  <c r="N138" i="4"/>
  <c r="M138" i="4"/>
  <c r="L138" i="4"/>
  <c r="G138" i="4"/>
  <c r="H138" i="4"/>
  <c r="B138" i="4"/>
  <c r="E138" i="4"/>
  <c r="I138" i="4"/>
  <c r="C138" i="4"/>
  <c r="D138" i="4"/>
  <c r="F138" i="4"/>
  <c r="R139" i="4"/>
  <c r="P139" i="5" l="1"/>
  <c r="O139" i="5"/>
  <c r="N139" i="5"/>
  <c r="M139" i="5"/>
  <c r="L139" i="5"/>
  <c r="K139" i="5"/>
  <c r="J139" i="5"/>
  <c r="B139" i="5"/>
  <c r="G139" i="5"/>
  <c r="C139" i="5"/>
  <c r="H139" i="5"/>
  <c r="F139" i="5"/>
  <c r="I139" i="5"/>
  <c r="E139" i="5"/>
  <c r="D139" i="5"/>
  <c r="R140" i="5"/>
  <c r="Q138" i="5"/>
  <c r="Q136" i="6"/>
  <c r="M137" i="6"/>
  <c r="O137" i="6"/>
  <c r="L137" i="6"/>
  <c r="F137" i="6"/>
  <c r="D137" i="6"/>
  <c r="K137" i="6"/>
  <c r="N137" i="6"/>
  <c r="I137" i="6"/>
  <c r="J137" i="6"/>
  <c r="E137" i="6"/>
  <c r="G137" i="6"/>
  <c r="H137" i="6"/>
  <c r="P137" i="6"/>
  <c r="C137" i="6"/>
  <c r="B137" i="6"/>
  <c r="R138" i="6"/>
  <c r="Q138" i="8"/>
  <c r="Q91" i="11"/>
  <c r="L139" i="4"/>
  <c r="K139" i="4"/>
  <c r="J139" i="4"/>
  <c r="P139" i="4"/>
  <c r="O139" i="4"/>
  <c r="N139" i="4"/>
  <c r="M139" i="4"/>
  <c r="Q138" i="4"/>
  <c r="C139" i="4"/>
  <c r="F139" i="4"/>
  <c r="D139" i="4"/>
  <c r="B139" i="4"/>
  <c r="H139" i="4"/>
  <c r="I139" i="4"/>
  <c r="G139" i="4"/>
  <c r="E139" i="4"/>
  <c r="R140" i="4"/>
  <c r="Q139" i="8" l="1"/>
  <c r="Q139" i="5"/>
  <c r="P140" i="5"/>
  <c r="O140" i="5"/>
  <c r="N140" i="5"/>
  <c r="K140" i="5"/>
  <c r="M140" i="5"/>
  <c r="L140" i="5"/>
  <c r="J140" i="5"/>
  <c r="H140" i="5"/>
  <c r="G140" i="5"/>
  <c r="E140" i="5"/>
  <c r="B140" i="5"/>
  <c r="F140" i="5"/>
  <c r="D140" i="5"/>
  <c r="C140" i="5"/>
  <c r="I140" i="5"/>
  <c r="R141" i="5"/>
  <c r="Q137" i="6"/>
  <c r="C138" i="6"/>
  <c r="H138" i="6"/>
  <c r="J138" i="6"/>
  <c r="G138" i="6"/>
  <c r="K138" i="6"/>
  <c r="N138" i="6"/>
  <c r="P138" i="6"/>
  <c r="E138" i="6"/>
  <c r="B138" i="6"/>
  <c r="O138" i="6"/>
  <c r="F138" i="6"/>
  <c r="L138" i="6"/>
  <c r="M138" i="6"/>
  <c r="I138" i="6"/>
  <c r="D138" i="6"/>
  <c r="R139" i="6"/>
  <c r="Q92" i="11"/>
  <c r="M140" i="4"/>
  <c r="L140" i="4"/>
  <c r="K140" i="4"/>
  <c r="J140" i="4"/>
  <c r="P140" i="4"/>
  <c r="O140" i="4"/>
  <c r="N140" i="4"/>
  <c r="Q139" i="4"/>
  <c r="C140" i="4"/>
  <c r="D140" i="4"/>
  <c r="E140" i="4"/>
  <c r="I140" i="4"/>
  <c r="G140" i="4"/>
  <c r="F140" i="4"/>
  <c r="H140" i="4"/>
  <c r="B140" i="4"/>
  <c r="R141" i="4"/>
  <c r="Q140" i="5" l="1"/>
  <c r="Q138" i="6"/>
  <c r="N139" i="6"/>
  <c r="P139" i="6"/>
  <c r="K139" i="6"/>
  <c r="C139" i="6"/>
  <c r="F139" i="6"/>
  <c r="H139" i="6"/>
  <c r="O139" i="6"/>
  <c r="I139" i="6"/>
  <c r="G139" i="6"/>
  <c r="B139" i="6"/>
  <c r="M139" i="6"/>
  <c r="L139" i="6"/>
  <c r="D139" i="6"/>
  <c r="J139" i="6"/>
  <c r="E139" i="6"/>
  <c r="R140" i="6"/>
  <c r="J141" i="5"/>
  <c r="P141" i="5"/>
  <c r="O141" i="5"/>
  <c r="L141" i="5"/>
  <c r="M141" i="5"/>
  <c r="K141" i="5"/>
  <c r="N141" i="5"/>
  <c r="D141" i="5"/>
  <c r="B141" i="5"/>
  <c r="E141" i="5"/>
  <c r="I141" i="5"/>
  <c r="H141" i="5"/>
  <c r="F141" i="5"/>
  <c r="C141" i="5"/>
  <c r="G141" i="5"/>
  <c r="R142" i="5"/>
  <c r="Q140" i="8"/>
  <c r="Q93" i="11"/>
  <c r="N141" i="4"/>
  <c r="M141" i="4"/>
  <c r="L141" i="4"/>
  <c r="K141" i="4"/>
  <c r="J141" i="4"/>
  <c r="P141" i="4"/>
  <c r="O141" i="4"/>
  <c r="Q140" i="4"/>
  <c r="H141" i="4"/>
  <c r="D141" i="4"/>
  <c r="F141" i="4"/>
  <c r="G141" i="4"/>
  <c r="E141" i="4"/>
  <c r="B141" i="4"/>
  <c r="C141" i="4"/>
  <c r="I141" i="4"/>
  <c r="R142" i="4"/>
  <c r="K142" i="5" l="1"/>
  <c r="J142" i="5"/>
  <c r="P142" i="5"/>
  <c r="M142" i="5"/>
  <c r="O142" i="5"/>
  <c r="N142" i="5"/>
  <c r="L142" i="5"/>
  <c r="F142" i="5"/>
  <c r="B142" i="5"/>
  <c r="G142" i="5"/>
  <c r="E142" i="5"/>
  <c r="H142" i="5"/>
  <c r="C142" i="5"/>
  <c r="I142" i="5"/>
  <c r="D142" i="5"/>
  <c r="R143" i="5"/>
  <c r="Q141" i="8"/>
  <c r="O140" i="6"/>
  <c r="I140" i="6"/>
  <c r="F140" i="6"/>
  <c r="K140" i="6"/>
  <c r="M140" i="6"/>
  <c r="E140" i="6"/>
  <c r="G140" i="6"/>
  <c r="B140" i="6"/>
  <c r="L140" i="6"/>
  <c r="N140" i="6"/>
  <c r="P140" i="6"/>
  <c r="J140" i="6"/>
  <c r="Q140" i="6" s="1"/>
  <c r="C140" i="6"/>
  <c r="D140" i="6"/>
  <c r="H140" i="6"/>
  <c r="R141" i="6"/>
  <c r="Q141" i="5"/>
  <c r="Q139" i="6"/>
  <c r="Q94" i="11"/>
  <c r="Q141" i="4"/>
  <c r="O142" i="4"/>
  <c r="N142" i="4"/>
  <c r="M142" i="4"/>
  <c r="L142" i="4"/>
  <c r="K142" i="4"/>
  <c r="J142" i="4"/>
  <c r="P142" i="4"/>
  <c r="G142" i="4"/>
  <c r="D142" i="4"/>
  <c r="C142" i="4"/>
  <c r="F142" i="4"/>
  <c r="E142" i="4"/>
  <c r="I142" i="4"/>
  <c r="H142" i="4"/>
  <c r="B142" i="4"/>
  <c r="R143" i="4"/>
  <c r="E141" i="6" l="1"/>
  <c r="C141" i="6"/>
  <c r="P141" i="6"/>
  <c r="J141" i="6"/>
  <c r="G141" i="6"/>
  <c r="L141" i="6"/>
  <c r="M141" i="6"/>
  <c r="H141" i="6"/>
  <c r="B141" i="6"/>
  <c r="D141" i="6"/>
  <c r="F141" i="6"/>
  <c r="O141" i="6"/>
  <c r="I141" i="6"/>
  <c r="N141" i="6"/>
  <c r="K141" i="6"/>
  <c r="R142" i="6"/>
  <c r="L143" i="5"/>
  <c r="K143" i="5"/>
  <c r="J143" i="5"/>
  <c r="N143" i="5"/>
  <c r="P143" i="5"/>
  <c r="O143" i="5"/>
  <c r="M143" i="5"/>
  <c r="G143" i="5"/>
  <c r="H143" i="5"/>
  <c r="B143" i="5"/>
  <c r="F143" i="5"/>
  <c r="E143" i="5"/>
  <c r="C143" i="5"/>
  <c r="I143" i="5"/>
  <c r="D143" i="5"/>
  <c r="R144" i="5"/>
  <c r="Q142" i="5"/>
  <c r="Q142" i="8"/>
  <c r="Q95" i="11"/>
  <c r="P143" i="4"/>
  <c r="O143" i="4"/>
  <c r="N143" i="4"/>
  <c r="M143" i="4"/>
  <c r="L143" i="4"/>
  <c r="K143" i="4"/>
  <c r="J143" i="4"/>
  <c r="Q142" i="4"/>
  <c r="F143" i="4"/>
  <c r="I143" i="4"/>
  <c r="H143" i="4"/>
  <c r="G143" i="4"/>
  <c r="E143" i="4"/>
  <c r="D143" i="4"/>
  <c r="B143" i="4"/>
  <c r="C143" i="4"/>
  <c r="R144" i="4"/>
  <c r="M144" i="5" l="1"/>
  <c r="L144" i="5"/>
  <c r="K144" i="5"/>
  <c r="J144" i="5"/>
  <c r="O144" i="5"/>
  <c r="N144" i="5"/>
  <c r="P144" i="5"/>
  <c r="F144" i="5"/>
  <c r="I144" i="5"/>
  <c r="B144" i="5"/>
  <c r="E144" i="5"/>
  <c r="D144" i="5"/>
  <c r="G144" i="5"/>
  <c r="H144" i="5"/>
  <c r="C144" i="5"/>
  <c r="R145" i="5"/>
  <c r="K142" i="6"/>
  <c r="L142" i="6"/>
  <c r="E142" i="6"/>
  <c r="B142" i="6"/>
  <c r="I142" i="6"/>
  <c r="C142" i="6"/>
  <c r="G142" i="6"/>
  <c r="J142" i="6"/>
  <c r="P142" i="6"/>
  <c r="M142" i="6"/>
  <c r="D142" i="6"/>
  <c r="F142" i="6"/>
  <c r="H142" i="6"/>
  <c r="O142" i="6"/>
  <c r="N142" i="6"/>
  <c r="R143" i="6"/>
  <c r="Q143" i="8"/>
  <c r="Q143" i="4"/>
  <c r="Q141" i="6"/>
  <c r="Q143" i="5"/>
  <c r="Q96" i="11"/>
  <c r="P144" i="4"/>
  <c r="O144" i="4"/>
  <c r="N144" i="4"/>
  <c r="M144" i="4"/>
  <c r="L144" i="4"/>
  <c r="K144" i="4"/>
  <c r="J144" i="4"/>
  <c r="D144" i="4"/>
  <c r="I144" i="4"/>
  <c r="C144" i="4"/>
  <c r="F144" i="4"/>
  <c r="G144" i="4"/>
  <c r="H144" i="4"/>
  <c r="E144" i="4"/>
  <c r="B144" i="4"/>
  <c r="R145" i="4"/>
  <c r="J143" i="6" l="1"/>
  <c r="D143" i="6"/>
  <c r="O143" i="6"/>
  <c r="B143" i="6"/>
  <c r="M143" i="6"/>
  <c r="E143" i="6"/>
  <c r="I143" i="6"/>
  <c r="K143" i="6"/>
  <c r="F143" i="6"/>
  <c r="H143" i="6"/>
  <c r="C143" i="6"/>
  <c r="L143" i="6"/>
  <c r="P143" i="6"/>
  <c r="N143" i="6"/>
  <c r="G143" i="6"/>
  <c r="R144" i="6"/>
  <c r="Q142" i="6"/>
  <c r="N145" i="5"/>
  <c r="M145" i="5"/>
  <c r="L145" i="5"/>
  <c r="K145" i="5"/>
  <c r="P145" i="5"/>
  <c r="O145" i="5"/>
  <c r="J145" i="5"/>
  <c r="Q145" i="5" s="1"/>
  <c r="F145" i="5"/>
  <c r="I145" i="5"/>
  <c r="E145" i="5"/>
  <c r="G145" i="5"/>
  <c r="D145" i="5"/>
  <c r="B145" i="5"/>
  <c r="C145" i="5"/>
  <c r="H145" i="5"/>
  <c r="R146" i="5"/>
  <c r="Q144" i="5"/>
  <c r="Q144" i="8"/>
  <c r="Q97" i="11"/>
  <c r="J145" i="4"/>
  <c r="P145" i="4"/>
  <c r="O145" i="4"/>
  <c r="N145" i="4"/>
  <c r="M145" i="4"/>
  <c r="L145" i="4"/>
  <c r="K145" i="4"/>
  <c r="Q144" i="4"/>
  <c r="I145" i="4"/>
  <c r="B145" i="4"/>
  <c r="D145" i="4"/>
  <c r="E145" i="4"/>
  <c r="H145" i="4"/>
  <c r="F145" i="4"/>
  <c r="C145" i="4"/>
  <c r="G145" i="4"/>
  <c r="R146" i="4"/>
  <c r="Q145" i="8" l="1"/>
  <c r="O146" i="5"/>
  <c r="N146" i="5"/>
  <c r="M146" i="5"/>
  <c r="L146" i="5"/>
  <c r="P146" i="5"/>
  <c r="K146" i="5"/>
  <c r="J146" i="5"/>
  <c r="D146" i="5"/>
  <c r="C146" i="5"/>
  <c r="B146" i="5"/>
  <c r="I146" i="5"/>
  <c r="H146" i="5"/>
  <c r="G146" i="5"/>
  <c r="F146" i="5"/>
  <c r="E146" i="5"/>
  <c r="R147" i="5"/>
  <c r="Q143" i="6"/>
  <c r="K144" i="6"/>
  <c r="E144" i="6"/>
  <c r="N144" i="6"/>
  <c r="L144" i="6"/>
  <c r="H144" i="6"/>
  <c r="M144" i="6"/>
  <c r="C144" i="6"/>
  <c r="F144" i="6"/>
  <c r="I144" i="6"/>
  <c r="J144" i="6"/>
  <c r="D144" i="6"/>
  <c r="O144" i="6"/>
  <c r="P144" i="6"/>
  <c r="B144" i="6"/>
  <c r="G144" i="6"/>
  <c r="R145" i="6"/>
  <c r="Q98" i="11"/>
  <c r="K146" i="4"/>
  <c r="J146" i="4"/>
  <c r="P146" i="4"/>
  <c r="O146" i="4"/>
  <c r="N146" i="4"/>
  <c r="M146" i="4"/>
  <c r="L146" i="4"/>
  <c r="Q145" i="4"/>
  <c r="G146" i="4"/>
  <c r="D146" i="4"/>
  <c r="C146" i="4"/>
  <c r="E146" i="4"/>
  <c r="F146" i="4"/>
  <c r="H146" i="4"/>
  <c r="I146" i="4"/>
  <c r="B146" i="4"/>
  <c r="R147" i="4"/>
  <c r="Q144" i="6" l="1"/>
  <c r="N145" i="6"/>
  <c r="F145" i="6"/>
  <c r="E145" i="6"/>
  <c r="L145" i="6"/>
  <c r="H145" i="6"/>
  <c r="C145" i="6"/>
  <c r="J145" i="6"/>
  <c r="O145" i="6"/>
  <c r="B145" i="6"/>
  <c r="D145" i="6"/>
  <c r="M145" i="6"/>
  <c r="I145" i="6"/>
  <c r="K145" i="6"/>
  <c r="G145" i="6"/>
  <c r="P145" i="6"/>
  <c r="R146" i="6"/>
  <c r="P147" i="5"/>
  <c r="O147" i="5"/>
  <c r="N147" i="5"/>
  <c r="M147" i="5"/>
  <c r="J147" i="5"/>
  <c r="Q147" i="5" s="1"/>
  <c r="L147" i="5"/>
  <c r="K147" i="5"/>
  <c r="I147" i="5"/>
  <c r="B147" i="5"/>
  <c r="D147" i="5"/>
  <c r="H147" i="5"/>
  <c r="F147" i="5"/>
  <c r="E147" i="5"/>
  <c r="C147" i="5"/>
  <c r="G147" i="5"/>
  <c r="R148" i="5"/>
  <c r="Q146" i="5"/>
  <c r="Q146" i="8"/>
  <c r="Q99" i="11"/>
  <c r="Q146" i="4"/>
  <c r="L147" i="4"/>
  <c r="K147" i="4"/>
  <c r="J147" i="4"/>
  <c r="P147" i="4"/>
  <c r="O147" i="4"/>
  <c r="N147" i="4"/>
  <c r="M147" i="4"/>
  <c r="F147" i="4"/>
  <c r="H147" i="4"/>
  <c r="G147" i="4"/>
  <c r="C147" i="4"/>
  <c r="E147" i="4"/>
  <c r="D147" i="4"/>
  <c r="B147" i="4"/>
  <c r="I147" i="4"/>
  <c r="R148" i="4"/>
  <c r="P148" i="5" l="1"/>
  <c r="O148" i="5"/>
  <c r="N148" i="5"/>
  <c r="K148" i="5"/>
  <c r="M148" i="5"/>
  <c r="L148" i="5"/>
  <c r="J148" i="5"/>
  <c r="Q148" i="5" s="1"/>
  <c r="B148" i="5"/>
  <c r="G148" i="5"/>
  <c r="E148" i="5"/>
  <c r="D148" i="5"/>
  <c r="H148" i="5"/>
  <c r="F148" i="5"/>
  <c r="C148" i="5"/>
  <c r="I148" i="5"/>
  <c r="R149" i="5"/>
  <c r="Q145" i="6"/>
  <c r="Q147" i="8"/>
  <c r="M146" i="6"/>
  <c r="O146" i="6"/>
  <c r="I146" i="6"/>
  <c r="K146" i="6"/>
  <c r="H146" i="6"/>
  <c r="F146" i="6"/>
  <c r="J146" i="6"/>
  <c r="E146" i="6"/>
  <c r="G146" i="6"/>
  <c r="P146" i="6"/>
  <c r="B146" i="6"/>
  <c r="L146" i="6"/>
  <c r="D146" i="6"/>
  <c r="C146" i="6"/>
  <c r="N146" i="6"/>
  <c r="R147" i="6"/>
  <c r="Q100" i="11"/>
  <c r="Q147" i="4"/>
  <c r="M148" i="4"/>
  <c r="L148" i="4"/>
  <c r="K148" i="4"/>
  <c r="J148" i="4"/>
  <c r="P148" i="4"/>
  <c r="O148" i="4"/>
  <c r="N148" i="4"/>
  <c r="D148" i="4"/>
  <c r="B148" i="4"/>
  <c r="E148" i="4"/>
  <c r="F148" i="4"/>
  <c r="G148" i="4"/>
  <c r="C148" i="4"/>
  <c r="I148" i="4"/>
  <c r="H148" i="4"/>
  <c r="R149" i="4"/>
  <c r="J149" i="5" l="1"/>
  <c r="P149" i="5"/>
  <c r="O149" i="5"/>
  <c r="L149" i="5"/>
  <c r="N149" i="5"/>
  <c r="M149" i="5"/>
  <c r="K149" i="5"/>
  <c r="E149" i="5"/>
  <c r="B149" i="5"/>
  <c r="I149" i="5"/>
  <c r="C149" i="5"/>
  <c r="D149" i="5"/>
  <c r="F149" i="5"/>
  <c r="H149" i="5"/>
  <c r="G149" i="5"/>
  <c r="R150" i="5"/>
  <c r="M147" i="6"/>
  <c r="O147" i="6"/>
  <c r="C147" i="6"/>
  <c r="E147" i="6"/>
  <c r="G147" i="6"/>
  <c r="N147" i="6"/>
  <c r="J147" i="6"/>
  <c r="Q147" i="6" s="1"/>
  <c r="L147" i="6"/>
  <c r="P147" i="6"/>
  <c r="K147" i="6"/>
  <c r="B147" i="6"/>
  <c r="D147" i="6"/>
  <c r="I147" i="6"/>
  <c r="H147" i="6"/>
  <c r="F147" i="6"/>
  <c r="R148" i="6"/>
  <c r="Q148" i="8"/>
  <c r="Q146" i="6"/>
  <c r="Q101" i="11"/>
  <c r="N149" i="4"/>
  <c r="M149" i="4"/>
  <c r="L149" i="4"/>
  <c r="K149" i="4"/>
  <c r="J149" i="4"/>
  <c r="P149" i="4"/>
  <c r="O149" i="4"/>
  <c r="Q148" i="4"/>
  <c r="G149" i="4"/>
  <c r="H149" i="4"/>
  <c r="C149" i="4"/>
  <c r="D149" i="4"/>
  <c r="E149" i="4"/>
  <c r="B149" i="4"/>
  <c r="F149" i="4"/>
  <c r="I149" i="4"/>
  <c r="R150" i="4"/>
  <c r="K150" i="5" l="1"/>
  <c r="J150" i="5"/>
  <c r="P150" i="5"/>
  <c r="M150" i="5"/>
  <c r="N150" i="5"/>
  <c r="L150" i="5"/>
  <c r="O150" i="5"/>
  <c r="I150" i="5"/>
  <c r="C150" i="5"/>
  <c r="B150" i="5"/>
  <c r="F150" i="5"/>
  <c r="E150" i="5"/>
  <c r="D150" i="5"/>
  <c r="H150" i="5"/>
  <c r="G150" i="5"/>
  <c r="R151" i="5"/>
  <c r="Q149" i="8"/>
  <c r="L148" i="6"/>
  <c r="O148" i="6"/>
  <c r="F148" i="6"/>
  <c r="G148" i="6"/>
  <c r="E148" i="6"/>
  <c r="K148" i="6"/>
  <c r="C148" i="6"/>
  <c r="N148" i="6"/>
  <c r="M148" i="6"/>
  <c r="D148" i="6"/>
  <c r="H148" i="6"/>
  <c r="J148" i="6"/>
  <c r="Q148" i="6" s="1"/>
  <c r="I148" i="6"/>
  <c r="P148" i="6"/>
  <c r="B148" i="6"/>
  <c r="R149" i="6"/>
  <c r="Q149" i="5"/>
  <c r="Q102" i="11"/>
  <c r="Q149" i="4"/>
  <c r="O150" i="4"/>
  <c r="N150" i="4"/>
  <c r="M150" i="4"/>
  <c r="L150" i="4"/>
  <c r="K150" i="4"/>
  <c r="J150" i="4"/>
  <c r="Q150" i="4" s="1"/>
  <c r="P150" i="4"/>
  <c r="F150" i="4"/>
  <c r="H150" i="4"/>
  <c r="E150" i="4"/>
  <c r="B150" i="4"/>
  <c r="G150" i="4"/>
  <c r="D150" i="4"/>
  <c r="C150" i="4"/>
  <c r="I150" i="4"/>
  <c r="R151" i="4"/>
  <c r="Q150" i="8" l="1"/>
  <c r="N149" i="6"/>
  <c r="P149" i="6"/>
  <c r="K149" i="6"/>
  <c r="C149" i="6"/>
  <c r="I149" i="6"/>
  <c r="G149" i="6"/>
  <c r="B149" i="6"/>
  <c r="F149" i="6"/>
  <c r="H149" i="6"/>
  <c r="O149" i="6"/>
  <c r="D149" i="6"/>
  <c r="M149" i="6"/>
  <c r="L149" i="6"/>
  <c r="J149" i="6"/>
  <c r="E149" i="6"/>
  <c r="R150" i="6"/>
  <c r="Q150" i="5"/>
  <c r="L151" i="5"/>
  <c r="K151" i="5"/>
  <c r="J151" i="5"/>
  <c r="N151" i="5"/>
  <c r="P151" i="5"/>
  <c r="O151" i="5"/>
  <c r="M151" i="5"/>
  <c r="B151" i="5"/>
  <c r="H151" i="5"/>
  <c r="F151" i="5"/>
  <c r="C151" i="5"/>
  <c r="E151" i="5"/>
  <c r="I151" i="5"/>
  <c r="D151" i="5"/>
  <c r="G151" i="5"/>
  <c r="R152" i="5"/>
  <c r="Q103" i="11"/>
  <c r="P151" i="4"/>
  <c r="O151" i="4"/>
  <c r="N151" i="4"/>
  <c r="M151" i="4"/>
  <c r="L151" i="4"/>
  <c r="K151" i="4"/>
  <c r="J151" i="4"/>
  <c r="G151" i="4"/>
  <c r="C151" i="4"/>
  <c r="H151" i="4"/>
  <c r="D151" i="4"/>
  <c r="B151" i="4"/>
  <c r="E151" i="4"/>
  <c r="I151" i="4"/>
  <c r="F151" i="4"/>
  <c r="R152" i="4"/>
  <c r="Q151" i="5" l="1"/>
  <c r="Q151" i="4"/>
  <c r="Q151" i="8"/>
  <c r="O150" i="6"/>
  <c r="I150" i="6"/>
  <c r="B150" i="6"/>
  <c r="F150" i="6"/>
  <c r="J150" i="6"/>
  <c r="M150" i="6"/>
  <c r="E150" i="6"/>
  <c r="H150" i="6"/>
  <c r="G150" i="6"/>
  <c r="D150" i="6"/>
  <c r="P150" i="6"/>
  <c r="K150" i="6"/>
  <c r="N150" i="6"/>
  <c r="C150" i="6"/>
  <c r="L150" i="6"/>
  <c r="R151" i="6"/>
  <c r="M152" i="5"/>
  <c r="L152" i="5"/>
  <c r="K152" i="5"/>
  <c r="J152" i="5"/>
  <c r="O152" i="5"/>
  <c r="P152" i="5"/>
  <c r="N152" i="5"/>
  <c r="E152" i="5"/>
  <c r="F152" i="5"/>
  <c r="H152" i="5"/>
  <c r="C152" i="5"/>
  <c r="D152" i="5"/>
  <c r="G152" i="5"/>
  <c r="B152" i="5"/>
  <c r="I152" i="5"/>
  <c r="R153" i="5"/>
  <c r="Q149" i="6"/>
  <c r="Q104" i="11"/>
  <c r="P152" i="4"/>
  <c r="O152" i="4"/>
  <c r="N152" i="4"/>
  <c r="M152" i="4"/>
  <c r="L152" i="4"/>
  <c r="K152" i="4"/>
  <c r="J152" i="4"/>
  <c r="C152" i="4"/>
  <c r="F152" i="4"/>
  <c r="H152" i="4"/>
  <c r="G152" i="4"/>
  <c r="D152" i="4"/>
  <c r="I152" i="4"/>
  <c r="E152" i="4"/>
  <c r="B152" i="4"/>
  <c r="R153" i="4"/>
  <c r="N153" i="5" l="1"/>
  <c r="M153" i="5"/>
  <c r="L153" i="5"/>
  <c r="K153" i="5"/>
  <c r="P153" i="5"/>
  <c r="O153" i="5"/>
  <c r="J153" i="5"/>
  <c r="Q153" i="5" s="1"/>
  <c r="C153" i="5"/>
  <c r="B153" i="5"/>
  <c r="G153" i="5"/>
  <c r="D153" i="5"/>
  <c r="I153" i="5"/>
  <c r="H153" i="5"/>
  <c r="E153" i="5"/>
  <c r="F153" i="5"/>
  <c r="R154" i="5"/>
  <c r="P151" i="6"/>
  <c r="J151" i="6"/>
  <c r="K151" i="6"/>
  <c r="G151" i="6"/>
  <c r="I151" i="6"/>
  <c r="F151" i="6"/>
  <c r="C151" i="6"/>
  <c r="D151" i="6"/>
  <c r="H151" i="6"/>
  <c r="B151" i="6"/>
  <c r="E151" i="6"/>
  <c r="M151" i="6"/>
  <c r="O151" i="6"/>
  <c r="N151" i="6"/>
  <c r="L151" i="6"/>
  <c r="R152" i="6"/>
  <c r="Q152" i="8"/>
  <c r="Q152" i="5"/>
  <c r="Q150" i="6"/>
  <c r="Q105" i="11"/>
  <c r="J153" i="4"/>
  <c r="P153" i="4"/>
  <c r="O153" i="4"/>
  <c r="N153" i="4"/>
  <c r="M153" i="4"/>
  <c r="L153" i="4"/>
  <c r="K153" i="4"/>
  <c r="Q152" i="4"/>
  <c r="D153" i="4"/>
  <c r="F153" i="4"/>
  <c r="B153" i="4"/>
  <c r="E153" i="4"/>
  <c r="C153" i="4"/>
  <c r="H153" i="4"/>
  <c r="I153" i="4"/>
  <c r="G153" i="4"/>
  <c r="R154" i="4"/>
  <c r="I152" i="6" l="1"/>
  <c r="K152" i="6"/>
  <c r="B152" i="6"/>
  <c r="F152" i="6"/>
  <c r="D152" i="6"/>
  <c r="E152" i="6"/>
  <c r="P152" i="6"/>
  <c r="C152" i="6"/>
  <c r="L152" i="6"/>
  <c r="G152" i="6"/>
  <c r="N152" i="6"/>
  <c r="H152" i="6"/>
  <c r="O152" i="6"/>
  <c r="J152" i="6"/>
  <c r="Q152" i="6" s="1"/>
  <c r="M152" i="6"/>
  <c r="R153" i="6"/>
  <c r="O154" i="5"/>
  <c r="N154" i="5"/>
  <c r="M154" i="5"/>
  <c r="L154" i="5"/>
  <c r="J154" i="5"/>
  <c r="P154" i="5"/>
  <c r="K154" i="5"/>
  <c r="I154" i="5"/>
  <c r="G154" i="5"/>
  <c r="B154" i="5"/>
  <c r="E154" i="5"/>
  <c r="F154" i="5"/>
  <c r="H154" i="5"/>
  <c r="C154" i="5"/>
  <c r="D154" i="5"/>
  <c r="R155" i="5"/>
  <c r="Q151" i="6"/>
  <c r="Q153" i="8"/>
  <c r="Q106" i="11"/>
  <c r="K154" i="4"/>
  <c r="J154" i="4"/>
  <c r="P154" i="4"/>
  <c r="O154" i="4"/>
  <c r="N154" i="4"/>
  <c r="M154" i="4"/>
  <c r="L154" i="4"/>
  <c r="Q153" i="4"/>
  <c r="E154" i="4"/>
  <c r="H154" i="4"/>
  <c r="D154" i="4"/>
  <c r="B154" i="4"/>
  <c r="I154" i="4"/>
  <c r="G154" i="4"/>
  <c r="C154" i="4"/>
  <c r="F154" i="4"/>
  <c r="R155" i="4"/>
  <c r="Q154" i="5" l="1"/>
  <c r="Q154" i="8"/>
  <c r="P155" i="5"/>
  <c r="O155" i="5"/>
  <c r="N155" i="5"/>
  <c r="M155" i="5"/>
  <c r="K155" i="5"/>
  <c r="J155" i="5"/>
  <c r="L155" i="5"/>
  <c r="B155" i="5"/>
  <c r="I155" i="5"/>
  <c r="H155" i="5"/>
  <c r="D155" i="5"/>
  <c r="F155" i="5"/>
  <c r="E155" i="5"/>
  <c r="G155" i="5"/>
  <c r="C155" i="5"/>
  <c r="R156" i="5"/>
  <c r="J153" i="6"/>
  <c r="F153" i="6"/>
  <c r="L153" i="6"/>
  <c r="D153" i="6"/>
  <c r="P153" i="6"/>
  <c r="E153" i="6"/>
  <c r="H153" i="6"/>
  <c r="C153" i="6"/>
  <c r="O153" i="6"/>
  <c r="M153" i="6"/>
  <c r="K153" i="6"/>
  <c r="B153" i="6"/>
  <c r="I153" i="6"/>
  <c r="N153" i="6"/>
  <c r="G153" i="6"/>
  <c r="R154" i="6"/>
  <c r="Q107" i="11"/>
  <c r="L155" i="4"/>
  <c r="K155" i="4"/>
  <c r="J155" i="4"/>
  <c r="P155" i="4"/>
  <c r="O155" i="4"/>
  <c r="N155" i="4"/>
  <c r="M155" i="4"/>
  <c r="Q154" i="4"/>
  <c r="D155" i="4"/>
  <c r="C155" i="4"/>
  <c r="F155" i="4"/>
  <c r="I155" i="4"/>
  <c r="B155" i="4"/>
  <c r="G155" i="4"/>
  <c r="E155" i="4"/>
  <c r="H155" i="4"/>
  <c r="R156" i="4"/>
  <c r="K154" i="6" l="1"/>
  <c r="G154" i="6"/>
  <c r="F154" i="6"/>
  <c r="D154" i="6"/>
  <c r="O154" i="6"/>
  <c r="C154" i="6"/>
  <c r="M154" i="6"/>
  <c r="I154" i="6"/>
  <c r="P154" i="6"/>
  <c r="J154" i="6"/>
  <c r="E154" i="6"/>
  <c r="L154" i="6"/>
  <c r="H154" i="6"/>
  <c r="B154" i="6"/>
  <c r="N154" i="6"/>
  <c r="R155" i="6"/>
  <c r="P156" i="5"/>
  <c r="O156" i="5"/>
  <c r="N156" i="5"/>
  <c r="L156" i="5"/>
  <c r="K156" i="5"/>
  <c r="M156" i="5"/>
  <c r="J156" i="5"/>
  <c r="G156" i="5"/>
  <c r="F156" i="5"/>
  <c r="B156" i="5"/>
  <c r="D156" i="5"/>
  <c r="C156" i="5"/>
  <c r="H156" i="5"/>
  <c r="E156" i="5"/>
  <c r="I156" i="5"/>
  <c r="R157" i="5"/>
  <c r="Q155" i="5"/>
  <c r="Q155" i="8"/>
  <c r="Q153" i="6"/>
  <c r="Q108" i="11"/>
  <c r="Q155" i="4"/>
  <c r="M156" i="4"/>
  <c r="L156" i="4"/>
  <c r="K156" i="4"/>
  <c r="J156" i="4"/>
  <c r="P156" i="4"/>
  <c r="O156" i="4"/>
  <c r="N156" i="4"/>
  <c r="I156" i="4"/>
  <c r="F156" i="4"/>
  <c r="G156" i="4"/>
  <c r="D156" i="4"/>
  <c r="C156" i="4"/>
  <c r="E156" i="4"/>
  <c r="B156" i="4"/>
  <c r="H156" i="4"/>
  <c r="R157" i="4"/>
  <c r="J157" i="5" l="1"/>
  <c r="P157" i="5"/>
  <c r="O157" i="5"/>
  <c r="M157" i="5"/>
  <c r="L157" i="5"/>
  <c r="N157" i="5"/>
  <c r="K157" i="5"/>
  <c r="G157" i="5"/>
  <c r="D157" i="5"/>
  <c r="C157" i="5"/>
  <c r="E157" i="5"/>
  <c r="F157" i="5"/>
  <c r="I157" i="5"/>
  <c r="H157" i="5"/>
  <c r="B157" i="5"/>
  <c r="R158" i="5"/>
  <c r="O155" i="6"/>
  <c r="E155" i="6"/>
  <c r="D155" i="6"/>
  <c r="P155" i="6"/>
  <c r="H155" i="6"/>
  <c r="K155" i="6"/>
  <c r="G155" i="6"/>
  <c r="M155" i="6"/>
  <c r="J155" i="6"/>
  <c r="B155" i="6"/>
  <c r="I155" i="6"/>
  <c r="C155" i="6"/>
  <c r="F155" i="6"/>
  <c r="N155" i="6"/>
  <c r="L155" i="6"/>
  <c r="R156" i="6"/>
  <c r="Q156" i="5"/>
  <c r="Q156" i="8"/>
  <c r="Q154" i="6"/>
  <c r="Q109" i="11"/>
  <c r="Q156" i="4"/>
  <c r="N157" i="4"/>
  <c r="M157" i="4"/>
  <c r="L157" i="4"/>
  <c r="K157" i="4"/>
  <c r="J157" i="4"/>
  <c r="P157" i="4"/>
  <c r="O157" i="4"/>
  <c r="B157" i="4"/>
  <c r="G157" i="4"/>
  <c r="D157" i="4"/>
  <c r="I157" i="4"/>
  <c r="C157" i="4"/>
  <c r="E157" i="4"/>
  <c r="H157" i="4"/>
  <c r="F157" i="4"/>
  <c r="R158" i="4"/>
  <c r="L156" i="6" l="1"/>
  <c r="H156" i="6"/>
  <c r="M156" i="6"/>
  <c r="G156" i="6"/>
  <c r="E156" i="6"/>
  <c r="D156" i="6"/>
  <c r="N156" i="6"/>
  <c r="K156" i="6"/>
  <c r="F156" i="6"/>
  <c r="O156" i="6"/>
  <c r="J156" i="6"/>
  <c r="B156" i="6"/>
  <c r="P156" i="6"/>
  <c r="C156" i="6"/>
  <c r="I156" i="6"/>
  <c r="R157" i="6"/>
  <c r="K158" i="5"/>
  <c r="J158" i="5"/>
  <c r="Q158" i="5" s="1"/>
  <c r="P158" i="5"/>
  <c r="N158" i="5"/>
  <c r="M158" i="5"/>
  <c r="L158" i="5"/>
  <c r="O158" i="5"/>
  <c r="B158" i="5"/>
  <c r="G158" i="5"/>
  <c r="F158" i="5"/>
  <c r="E158" i="5"/>
  <c r="C158" i="5"/>
  <c r="H158" i="5"/>
  <c r="D158" i="5"/>
  <c r="I158" i="5"/>
  <c r="R159" i="5"/>
  <c r="Q157" i="8"/>
  <c r="Q155" i="6"/>
  <c r="Q157" i="5"/>
  <c r="Q110" i="11"/>
  <c r="O158" i="4"/>
  <c r="N158" i="4"/>
  <c r="M158" i="4"/>
  <c r="L158" i="4"/>
  <c r="K158" i="4"/>
  <c r="J158" i="4"/>
  <c r="P158" i="4"/>
  <c r="Q157" i="4"/>
  <c r="D158" i="4"/>
  <c r="G158" i="4"/>
  <c r="F158" i="4"/>
  <c r="B158" i="4"/>
  <c r="H158" i="4"/>
  <c r="I158" i="4"/>
  <c r="C158" i="4"/>
  <c r="E158" i="4"/>
  <c r="R159" i="4"/>
  <c r="Q158" i="4" l="1"/>
  <c r="P159" i="5"/>
  <c r="N159" i="5"/>
  <c r="M159" i="5"/>
  <c r="L159" i="5"/>
  <c r="K159" i="5"/>
  <c r="J159" i="5"/>
  <c r="O159" i="5"/>
  <c r="I159" i="5"/>
  <c r="F159" i="5"/>
  <c r="D159" i="5"/>
  <c r="B159" i="5"/>
  <c r="C159" i="5"/>
  <c r="H159" i="5"/>
  <c r="E159" i="5"/>
  <c r="G159" i="5"/>
  <c r="R160" i="5"/>
  <c r="B157" i="6"/>
  <c r="D157" i="6"/>
  <c r="K157" i="6"/>
  <c r="P157" i="6"/>
  <c r="N157" i="6"/>
  <c r="M157" i="6"/>
  <c r="I157" i="6"/>
  <c r="H157" i="6"/>
  <c r="F157" i="6"/>
  <c r="E157" i="6"/>
  <c r="O157" i="6"/>
  <c r="L157" i="6"/>
  <c r="G157" i="6"/>
  <c r="C157" i="6"/>
  <c r="J157" i="6"/>
  <c r="Q157" i="6" s="1"/>
  <c r="R158" i="6"/>
  <c r="Q156" i="6"/>
  <c r="Q158" i="8"/>
  <c r="Q111" i="11"/>
  <c r="P159" i="4"/>
  <c r="O159" i="4"/>
  <c r="N159" i="4"/>
  <c r="M159" i="4"/>
  <c r="L159" i="4"/>
  <c r="K159" i="4"/>
  <c r="J159" i="4"/>
  <c r="D159" i="4"/>
  <c r="B159" i="4"/>
  <c r="I159" i="4"/>
  <c r="C159" i="4"/>
  <c r="H159" i="4"/>
  <c r="F159" i="4"/>
  <c r="E159" i="4"/>
  <c r="G159" i="4"/>
  <c r="R160" i="4"/>
  <c r="C158" i="6" l="1"/>
  <c r="E158" i="6"/>
  <c r="O158" i="6"/>
  <c r="D158" i="6"/>
  <c r="I158" i="6"/>
  <c r="N158" i="6"/>
  <c r="J158" i="6"/>
  <c r="P158" i="6"/>
  <c r="H158" i="6"/>
  <c r="F158" i="6"/>
  <c r="B158" i="6"/>
  <c r="G158" i="6"/>
  <c r="M158" i="6"/>
  <c r="L158" i="6"/>
  <c r="K158" i="6"/>
  <c r="R159" i="6"/>
  <c r="L160" i="5"/>
  <c r="J160" i="5"/>
  <c r="O160" i="5"/>
  <c r="N160" i="5"/>
  <c r="M160" i="5"/>
  <c r="K160" i="5"/>
  <c r="P160" i="5"/>
  <c r="B160" i="5"/>
  <c r="F160" i="5"/>
  <c r="D160" i="5"/>
  <c r="C160" i="5"/>
  <c r="I160" i="5"/>
  <c r="H160" i="5"/>
  <c r="E160" i="5"/>
  <c r="G160" i="5"/>
  <c r="R161" i="5"/>
  <c r="Q159" i="5"/>
  <c r="Q159" i="4"/>
  <c r="Q159" i="8"/>
  <c r="Q112" i="11"/>
  <c r="P160" i="4"/>
  <c r="O160" i="4"/>
  <c r="N160" i="4"/>
  <c r="M160" i="4"/>
  <c r="L160" i="4"/>
  <c r="K160" i="4"/>
  <c r="J160" i="4"/>
  <c r="F160" i="4"/>
  <c r="D160" i="4"/>
  <c r="G160" i="4"/>
  <c r="I160" i="4"/>
  <c r="H160" i="4"/>
  <c r="C160" i="4"/>
  <c r="E160" i="4"/>
  <c r="B160" i="4"/>
  <c r="R161" i="4"/>
  <c r="Q158" i="6" l="1"/>
  <c r="Q160" i="5"/>
  <c r="Q160" i="8"/>
  <c r="M161" i="5"/>
  <c r="K161" i="5"/>
  <c r="J161" i="5"/>
  <c r="P161" i="5"/>
  <c r="O161" i="5"/>
  <c r="N161" i="5"/>
  <c r="L161" i="5"/>
  <c r="F161" i="5"/>
  <c r="D161" i="5"/>
  <c r="I161" i="5"/>
  <c r="G161" i="5"/>
  <c r="C161" i="5"/>
  <c r="B161" i="5"/>
  <c r="E161" i="5"/>
  <c r="H161" i="5"/>
  <c r="R162" i="5"/>
  <c r="D159" i="6"/>
  <c r="I159" i="6"/>
  <c r="F159" i="6"/>
  <c r="J159" i="6"/>
  <c r="H159" i="6"/>
  <c r="P159" i="6"/>
  <c r="O159" i="6"/>
  <c r="K159" i="6"/>
  <c r="N159" i="6"/>
  <c r="E159" i="6"/>
  <c r="G159" i="6"/>
  <c r="C159" i="6"/>
  <c r="M159" i="6"/>
  <c r="B159" i="6"/>
  <c r="L159" i="6"/>
  <c r="R160" i="6"/>
  <c r="Q113" i="11"/>
  <c r="J161" i="4"/>
  <c r="P161" i="4"/>
  <c r="O161" i="4"/>
  <c r="N161" i="4"/>
  <c r="M161" i="4"/>
  <c r="L161" i="4"/>
  <c r="K161" i="4"/>
  <c r="Q160" i="4"/>
  <c r="F161" i="4"/>
  <c r="I161" i="4"/>
  <c r="H161" i="4"/>
  <c r="E161" i="4"/>
  <c r="G161" i="4"/>
  <c r="C161" i="4"/>
  <c r="D161" i="4"/>
  <c r="B161" i="4"/>
  <c r="R162" i="4"/>
  <c r="Q159" i="6" l="1"/>
  <c r="Q161" i="5"/>
  <c r="Q161" i="8"/>
  <c r="P160" i="6"/>
  <c r="L160" i="6"/>
  <c r="H160" i="6"/>
  <c r="D160" i="6"/>
  <c r="J160" i="6"/>
  <c r="G160" i="6"/>
  <c r="N160" i="6"/>
  <c r="E160" i="6"/>
  <c r="O160" i="6"/>
  <c r="B160" i="6"/>
  <c r="C160" i="6"/>
  <c r="F160" i="6"/>
  <c r="I160" i="6"/>
  <c r="K160" i="6"/>
  <c r="M160" i="6"/>
  <c r="R161" i="6"/>
  <c r="N162" i="5"/>
  <c r="L162" i="5"/>
  <c r="K162" i="5"/>
  <c r="P162" i="5"/>
  <c r="M162" i="5"/>
  <c r="J162" i="5"/>
  <c r="O162" i="5"/>
  <c r="E162" i="5"/>
  <c r="B162" i="5"/>
  <c r="H162" i="5"/>
  <c r="G162" i="5"/>
  <c r="C162" i="5"/>
  <c r="I162" i="5"/>
  <c r="D162" i="5"/>
  <c r="F162" i="5"/>
  <c r="R163" i="5"/>
  <c r="Q114" i="11"/>
  <c r="K162" i="4"/>
  <c r="J162" i="4"/>
  <c r="P162" i="4"/>
  <c r="O162" i="4"/>
  <c r="N162" i="4"/>
  <c r="M162" i="4"/>
  <c r="L162" i="4"/>
  <c r="Q161" i="4"/>
  <c r="B162" i="4"/>
  <c r="C162" i="4"/>
  <c r="F162" i="4"/>
  <c r="I162" i="4"/>
  <c r="E162" i="4"/>
  <c r="G162" i="4"/>
  <c r="D162" i="4"/>
  <c r="H162" i="4"/>
  <c r="R163" i="4"/>
  <c r="Q162" i="8" l="1"/>
  <c r="O163" i="5"/>
  <c r="M163" i="5"/>
  <c r="L163" i="5"/>
  <c r="K163" i="5"/>
  <c r="J163" i="5"/>
  <c r="P163" i="5"/>
  <c r="N163" i="5"/>
  <c r="I163" i="5"/>
  <c r="B163" i="5"/>
  <c r="H163" i="5"/>
  <c r="E163" i="5"/>
  <c r="G163" i="5"/>
  <c r="D163" i="5"/>
  <c r="F163" i="5"/>
  <c r="C163" i="5"/>
  <c r="R164" i="5"/>
  <c r="I161" i="6"/>
  <c r="E161" i="6"/>
  <c r="H161" i="6"/>
  <c r="O161" i="6"/>
  <c r="L161" i="6"/>
  <c r="G161" i="6"/>
  <c r="J161" i="6"/>
  <c r="N161" i="6"/>
  <c r="F161" i="6"/>
  <c r="M161" i="6"/>
  <c r="P161" i="6"/>
  <c r="K161" i="6"/>
  <c r="C161" i="6"/>
  <c r="B161" i="6"/>
  <c r="D161" i="6"/>
  <c r="R162" i="6"/>
  <c r="Q162" i="5"/>
  <c r="Q160" i="6"/>
  <c r="Q115" i="11"/>
  <c r="Q162" i="4"/>
  <c r="L163" i="4"/>
  <c r="K163" i="4"/>
  <c r="J163" i="4"/>
  <c r="P163" i="4"/>
  <c r="O163" i="4"/>
  <c r="N163" i="4"/>
  <c r="M163" i="4"/>
  <c r="D163" i="4"/>
  <c r="F163" i="4"/>
  <c r="G163" i="4"/>
  <c r="C163" i="4"/>
  <c r="I163" i="4"/>
  <c r="H163" i="4"/>
  <c r="E163" i="4"/>
  <c r="B163" i="4"/>
  <c r="R164" i="4"/>
  <c r="J162" i="6" l="1"/>
  <c r="F162" i="6"/>
  <c r="B162" i="6"/>
  <c r="L162" i="6"/>
  <c r="H162" i="6"/>
  <c r="M162" i="6"/>
  <c r="G162" i="6"/>
  <c r="I162" i="6"/>
  <c r="D162" i="6"/>
  <c r="E162" i="6"/>
  <c r="C162" i="6"/>
  <c r="O162" i="6"/>
  <c r="N162" i="6"/>
  <c r="P162" i="6"/>
  <c r="K162" i="6"/>
  <c r="R163" i="6"/>
  <c r="P164" i="5"/>
  <c r="N164" i="5"/>
  <c r="M164" i="5"/>
  <c r="L164" i="5"/>
  <c r="K164" i="5"/>
  <c r="J164" i="5"/>
  <c r="O164" i="5"/>
  <c r="H164" i="5"/>
  <c r="B164" i="5"/>
  <c r="F164" i="5"/>
  <c r="E164" i="5"/>
  <c r="G164" i="5"/>
  <c r="D164" i="5"/>
  <c r="I164" i="5"/>
  <c r="C164" i="5"/>
  <c r="R165" i="5"/>
  <c r="Q161" i="6"/>
  <c r="Q163" i="5"/>
  <c r="Q163" i="8"/>
  <c r="Q116" i="11"/>
  <c r="Q163" i="4"/>
  <c r="M164" i="4"/>
  <c r="L164" i="4"/>
  <c r="K164" i="4"/>
  <c r="J164" i="4"/>
  <c r="P164" i="4"/>
  <c r="O164" i="4"/>
  <c r="N164" i="4"/>
  <c r="G164" i="4"/>
  <c r="C164" i="4"/>
  <c r="H164" i="4"/>
  <c r="D164" i="4"/>
  <c r="E164" i="4"/>
  <c r="B164" i="4"/>
  <c r="I164" i="4"/>
  <c r="F164" i="4"/>
  <c r="R165" i="4"/>
  <c r="O165" i="5" l="1"/>
  <c r="N165" i="5"/>
  <c r="M165" i="5"/>
  <c r="L165" i="5"/>
  <c r="K165" i="5"/>
  <c r="P165" i="5"/>
  <c r="J165" i="5"/>
  <c r="C165" i="5"/>
  <c r="I165" i="5"/>
  <c r="D165" i="5"/>
  <c r="F165" i="5"/>
  <c r="B165" i="5"/>
  <c r="H165" i="5"/>
  <c r="E165" i="5"/>
  <c r="G165" i="5"/>
  <c r="R166" i="5"/>
  <c r="J163" i="6"/>
  <c r="F163" i="6"/>
  <c r="B163" i="6"/>
  <c r="L163" i="6"/>
  <c r="K163" i="6"/>
  <c r="G163" i="6"/>
  <c r="M163" i="6"/>
  <c r="I163" i="6"/>
  <c r="D163" i="6"/>
  <c r="H163" i="6"/>
  <c r="O163" i="6"/>
  <c r="C163" i="6"/>
  <c r="N163" i="6"/>
  <c r="P163" i="6"/>
  <c r="E163" i="6"/>
  <c r="R164" i="6"/>
  <c r="Q164" i="8"/>
  <c r="Q164" i="5"/>
  <c r="Q162" i="6"/>
  <c r="Q117" i="11"/>
  <c r="N165" i="4"/>
  <c r="M165" i="4"/>
  <c r="L165" i="4"/>
  <c r="K165" i="4"/>
  <c r="J165" i="4"/>
  <c r="P165" i="4"/>
  <c r="O165" i="4"/>
  <c r="Q164" i="4"/>
  <c r="H165" i="4"/>
  <c r="I165" i="4"/>
  <c r="D165" i="4"/>
  <c r="C165" i="4"/>
  <c r="B165" i="4"/>
  <c r="F165" i="4"/>
  <c r="E165" i="4"/>
  <c r="G165" i="4"/>
  <c r="R166" i="4"/>
  <c r="Q165" i="4" l="1"/>
  <c r="Q165" i="8"/>
  <c r="Q163" i="6"/>
  <c r="K164" i="6"/>
  <c r="G164" i="6"/>
  <c r="J164" i="6"/>
  <c r="E164" i="6"/>
  <c r="B164" i="6"/>
  <c r="I164" i="6"/>
  <c r="C164" i="6"/>
  <c r="M164" i="6"/>
  <c r="D164" i="6"/>
  <c r="N164" i="6"/>
  <c r="F164" i="6"/>
  <c r="P164" i="6"/>
  <c r="H164" i="6"/>
  <c r="O164" i="6"/>
  <c r="L164" i="6"/>
  <c r="R165" i="6"/>
  <c r="J166" i="5"/>
  <c r="P166" i="5"/>
  <c r="O166" i="5"/>
  <c r="N166" i="5"/>
  <c r="M166" i="5"/>
  <c r="L166" i="5"/>
  <c r="K166" i="5"/>
  <c r="E166" i="5"/>
  <c r="D166" i="5"/>
  <c r="C166" i="5"/>
  <c r="I166" i="5"/>
  <c r="B166" i="5"/>
  <c r="G166" i="5"/>
  <c r="F166" i="5"/>
  <c r="H166" i="5"/>
  <c r="R167" i="5"/>
  <c r="Q165" i="5"/>
  <c r="Q118" i="11"/>
  <c r="O166" i="4"/>
  <c r="N166" i="4"/>
  <c r="M166" i="4"/>
  <c r="L166" i="4"/>
  <c r="K166" i="4"/>
  <c r="J166" i="4"/>
  <c r="P166" i="4"/>
  <c r="F166" i="4"/>
  <c r="I166" i="4"/>
  <c r="C166" i="4"/>
  <c r="H166" i="4"/>
  <c r="B166" i="4"/>
  <c r="G166" i="4"/>
  <c r="E166" i="4"/>
  <c r="D166" i="4"/>
  <c r="R167" i="4"/>
  <c r="Q164" i="6" l="1"/>
  <c r="Q166" i="5"/>
  <c r="K167" i="5"/>
  <c r="P167" i="5"/>
  <c r="O167" i="5"/>
  <c r="N167" i="5"/>
  <c r="M167" i="5"/>
  <c r="J167" i="5"/>
  <c r="L167" i="5"/>
  <c r="C167" i="5"/>
  <c r="H167" i="5"/>
  <c r="F167" i="5"/>
  <c r="E167" i="5"/>
  <c r="B167" i="5"/>
  <c r="G167" i="5"/>
  <c r="I167" i="5"/>
  <c r="D167" i="5"/>
  <c r="R168" i="5"/>
  <c r="P165" i="6"/>
  <c r="L165" i="6"/>
  <c r="H165" i="6"/>
  <c r="B165" i="6"/>
  <c r="E165" i="6"/>
  <c r="D165" i="6"/>
  <c r="N165" i="6"/>
  <c r="K165" i="6"/>
  <c r="F165" i="6"/>
  <c r="O165" i="6"/>
  <c r="M165" i="6"/>
  <c r="I165" i="6"/>
  <c r="C165" i="6"/>
  <c r="J165" i="6"/>
  <c r="Q165" i="6" s="1"/>
  <c r="G165" i="6"/>
  <c r="R166" i="6"/>
  <c r="Q166" i="8"/>
  <c r="Q119" i="11"/>
  <c r="P167" i="4"/>
  <c r="O167" i="4"/>
  <c r="N167" i="4"/>
  <c r="M167" i="4"/>
  <c r="L167" i="4"/>
  <c r="K167" i="4"/>
  <c r="J167" i="4"/>
  <c r="Q166" i="4"/>
  <c r="I167" i="4"/>
  <c r="F167" i="4"/>
  <c r="H167" i="4"/>
  <c r="E167" i="4"/>
  <c r="C167" i="4"/>
  <c r="B167" i="4"/>
  <c r="D167" i="4"/>
  <c r="G167" i="4"/>
  <c r="R168" i="4"/>
  <c r="Q167" i="5" l="1"/>
  <c r="Q167" i="8"/>
  <c r="Q167" i="4"/>
  <c r="B166" i="6"/>
  <c r="F166" i="6"/>
  <c r="N166" i="6"/>
  <c r="M166" i="6"/>
  <c r="I166" i="6"/>
  <c r="G166" i="6"/>
  <c r="H166" i="6"/>
  <c r="P166" i="6"/>
  <c r="E166" i="6"/>
  <c r="O166" i="6"/>
  <c r="D166" i="6"/>
  <c r="K166" i="6"/>
  <c r="J166" i="6"/>
  <c r="L166" i="6"/>
  <c r="C166" i="6"/>
  <c r="R167" i="6"/>
  <c r="L168" i="5"/>
  <c r="J168" i="5"/>
  <c r="P168" i="5"/>
  <c r="O168" i="5"/>
  <c r="N168" i="5"/>
  <c r="M168" i="5"/>
  <c r="K168" i="5"/>
  <c r="H168" i="5"/>
  <c r="C168" i="5"/>
  <c r="I168" i="5"/>
  <c r="F168" i="5"/>
  <c r="B168" i="5"/>
  <c r="D168" i="5"/>
  <c r="G168" i="5"/>
  <c r="E168" i="5"/>
  <c r="R169" i="5"/>
  <c r="Q120" i="11"/>
  <c r="P168" i="4"/>
  <c r="O168" i="4"/>
  <c r="N168" i="4"/>
  <c r="M168" i="4"/>
  <c r="L168" i="4"/>
  <c r="K168" i="4"/>
  <c r="J168" i="4"/>
  <c r="C168" i="4"/>
  <c r="D168" i="4"/>
  <c r="H168" i="4"/>
  <c r="I168" i="4"/>
  <c r="B168" i="4"/>
  <c r="F168" i="4"/>
  <c r="G168" i="4"/>
  <c r="E168" i="4"/>
  <c r="R169" i="4"/>
  <c r="Q168" i="5" l="1"/>
  <c r="M169" i="5"/>
  <c r="K169" i="5"/>
  <c r="J169" i="5"/>
  <c r="P169" i="5"/>
  <c r="O169" i="5"/>
  <c r="N169" i="5"/>
  <c r="L169" i="5"/>
  <c r="C169" i="5"/>
  <c r="D169" i="5"/>
  <c r="B169" i="5"/>
  <c r="I169" i="5"/>
  <c r="E169" i="5"/>
  <c r="F169" i="5"/>
  <c r="H169" i="5"/>
  <c r="G169" i="5"/>
  <c r="R170" i="5"/>
  <c r="C167" i="6"/>
  <c r="L167" i="6"/>
  <c r="D167" i="6"/>
  <c r="G167" i="6"/>
  <c r="N167" i="6"/>
  <c r="J167" i="6"/>
  <c r="H167" i="6"/>
  <c r="F167" i="6"/>
  <c r="B167" i="6"/>
  <c r="P167" i="6"/>
  <c r="E167" i="6"/>
  <c r="O167" i="6"/>
  <c r="I167" i="6"/>
  <c r="K167" i="6"/>
  <c r="M167" i="6"/>
  <c r="R168" i="6"/>
  <c r="Q168" i="8"/>
  <c r="Q166" i="6"/>
  <c r="Q121" i="11"/>
  <c r="J169" i="4"/>
  <c r="P169" i="4"/>
  <c r="O169" i="4"/>
  <c r="N169" i="4"/>
  <c r="M169" i="4"/>
  <c r="L169" i="4"/>
  <c r="K169" i="4"/>
  <c r="Q168" i="4"/>
  <c r="B169" i="4"/>
  <c r="D169" i="4"/>
  <c r="F169" i="4"/>
  <c r="C169" i="4"/>
  <c r="H169" i="4"/>
  <c r="E169" i="4"/>
  <c r="G169" i="4"/>
  <c r="I169" i="4"/>
  <c r="R170" i="4"/>
  <c r="Q167" i="6" l="1"/>
  <c r="Q169" i="5"/>
  <c r="Q169" i="8"/>
  <c r="D168" i="6"/>
  <c r="F168" i="6"/>
  <c r="M168" i="6"/>
  <c r="E168" i="6"/>
  <c r="O168" i="6"/>
  <c r="K168" i="6"/>
  <c r="B168" i="6"/>
  <c r="J168" i="6"/>
  <c r="L168" i="6"/>
  <c r="G168" i="6"/>
  <c r="C168" i="6"/>
  <c r="N168" i="6"/>
  <c r="I168" i="6"/>
  <c r="H168" i="6"/>
  <c r="P168" i="6"/>
  <c r="R169" i="6"/>
  <c r="N170" i="5"/>
  <c r="L170" i="5"/>
  <c r="K170" i="5"/>
  <c r="J170" i="5"/>
  <c r="P170" i="5"/>
  <c r="O170" i="5"/>
  <c r="M170" i="5"/>
  <c r="B170" i="5"/>
  <c r="G170" i="5"/>
  <c r="E170" i="5"/>
  <c r="D170" i="5"/>
  <c r="H170" i="5"/>
  <c r="F170" i="5"/>
  <c r="I170" i="5"/>
  <c r="C170" i="5"/>
  <c r="R171" i="5"/>
  <c r="Q122" i="11"/>
  <c r="K170" i="4"/>
  <c r="J170" i="4"/>
  <c r="P170" i="4"/>
  <c r="O170" i="4"/>
  <c r="N170" i="4"/>
  <c r="M170" i="4"/>
  <c r="L170" i="4"/>
  <c r="Q169" i="4"/>
  <c r="B170" i="4"/>
  <c r="D170" i="4"/>
  <c r="I170" i="4"/>
  <c r="C170" i="4"/>
  <c r="H170" i="4"/>
  <c r="G170" i="4"/>
  <c r="E170" i="4"/>
  <c r="F170" i="4"/>
  <c r="R171" i="4"/>
  <c r="O171" i="5" l="1"/>
  <c r="M171" i="5"/>
  <c r="L171" i="5"/>
  <c r="K171" i="5"/>
  <c r="J171" i="5"/>
  <c r="N171" i="5"/>
  <c r="P171" i="5"/>
  <c r="D171" i="5"/>
  <c r="C171" i="5"/>
  <c r="H171" i="5"/>
  <c r="I171" i="5"/>
  <c r="B171" i="5"/>
  <c r="F171" i="5"/>
  <c r="E171" i="5"/>
  <c r="G171" i="5"/>
  <c r="R172" i="5"/>
  <c r="P169" i="6"/>
  <c r="L169" i="6"/>
  <c r="O169" i="6"/>
  <c r="J169" i="6"/>
  <c r="B169" i="6"/>
  <c r="N169" i="6"/>
  <c r="I169" i="6"/>
  <c r="C169" i="6"/>
  <c r="H169" i="6"/>
  <c r="D169" i="6"/>
  <c r="M169" i="6"/>
  <c r="G169" i="6"/>
  <c r="K169" i="6"/>
  <c r="F169" i="6"/>
  <c r="E169" i="6"/>
  <c r="R170" i="6"/>
  <c r="Q168" i="6"/>
  <c r="Q170" i="5"/>
  <c r="Q170" i="8"/>
  <c r="Q123" i="11"/>
  <c r="Q170" i="4"/>
  <c r="L171" i="4"/>
  <c r="K171" i="4"/>
  <c r="J171" i="4"/>
  <c r="P171" i="4"/>
  <c r="O171" i="4"/>
  <c r="N171" i="4"/>
  <c r="M171" i="4"/>
  <c r="I171" i="4"/>
  <c r="G171" i="4"/>
  <c r="E171" i="4"/>
  <c r="H171" i="4"/>
  <c r="C171" i="4"/>
  <c r="F171" i="4"/>
  <c r="B171" i="4"/>
  <c r="D171" i="4"/>
  <c r="R172" i="4"/>
  <c r="I170" i="6" l="1"/>
  <c r="E170" i="6"/>
  <c r="K170" i="6"/>
  <c r="C170" i="6"/>
  <c r="O170" i="6"/>
  <c r="B170" i="6"/>
  <c r="N170" i="6"/>
  <c r="L170" i="6"/>
  <c r="J170" i="6"/>
  <c r="P170" i="6"/>
  <c r="H170" i="6"/>
  <c r="D170" i="6"/>
  <c r="G170" i="6"/>
  <c r="M170" i="6"/>
  <c r="F170" i="6"/>
  <c r="R171" i="6"/>
  <c r="P172" i="5"/>
  <c r="N172" i="5"/>
  <c r="M172" i="5"/>
  <c r="L172" i="5"/>
  <c r="K172" i="5"/>
  <c r="J172" i="5"/>
  <c r="Q172" i="5" s="1"/>
  <c r="O172" i="5"/>
  <c r="B172" i="5"/>
  <c r="C172" i="5"/>
  <c r="I172" i="5"/>
  <c r="G172" i="5"/>
  <c r="F172" i="5"/>
  <c r="E172" i="5"/>
  <c r="D172" i="5"/>
  <c r="H172" i="5"/>
  <c r="R173" i="5"/>
  <c r="Q171" i="8"/>
  <c r="Q171" i="5"/>
  <c r="Q169" i="6"/>
  <c r="Q124" i="11"/>
  <c r="Q171" i="4"/>
  <c r="M172" i="4"/>
  <c r="L172" i="4"/>
  <c r="K172" i="4"/>
  <c r="J172" i="4"/>
  <c r="P172" i="4"/>
  <c r="O172" i="4"/>
  <c r="N172" i="4"/>
  <c r="H172" i="4"/>
  <c r="F172" i="4"/>
  <c r="I172" i="4"/>
  <c r="B172" i="4"/>
  <c r="E172" i="4"/>
  <c r="C172" i="4"/>
  <c r="D172" i="4"/>
  <c r="G172" i="4"/>
  <c r="R173" i="4"/>
  <c r="Q172" i="8" l="1"/>
  <c r="Q170" i="6"/>
  <c r="O173" i="5"/>
  <c r="N173" i="5"/>
  <c r="M173" i="5"/>
  <c r="L173" i="5"/>
  <c r="K173" i="5"/>
  <c r="J173" i="5"/>
  <c r="Q173" i="5" s="1"/>
  <c r="P173" i="5"/>
  <c r="G173" i="5"/>
  <c r="E173" i="5"/>
  <c r="D173" i="5"/>
  <c r="H173" i="5"/>
  <c r="F173" i="5"/>
  <c r="B173" i="5"/>
  <c r="I173" i="5"/>
  <c r="C173" i="5"/>
  <c r="R174" i="5"/>
  <c r="M171" i="6"/>
  <c r="P171" i="6"/>
  <c r="K171" i="6"/>
  <c r="H171" i="6"/>
  <c r="O171" i="6"/>
  <c r="L171" i="6"/>
  <c r="G171" i="6"/>
  <c r="N171" i="6"/>
  <c r="D171" i="6"/>
  <c r="F171" i="6"/>
  <c r="I171" i="6"/>
  <c r="E171" i="6"/>
  <c r="C171" i="6"/>
  <c r="J171" i="6"/>
  <c r="Q171" i="6" s="1"/>
  <c r="B171" i="6"/>
  <c r="R172" i="6"/>
  <c r="Q125" i="11"/>
  <c r="Q172" i="4"/>
  <c r="N173" i="4"/>
  <c r="M173" i="4"/>
  <c r="L173" i="4"/>
  <c r="K173" i="4"/>
  <c r="J173" i="4"/>
  <c r="P173" i="4"/>
  <c r="O173" i="4"/>
  <c r="D173" i="4"/>
  <c r="B173" i="4"/>
  <c r="G173" i="4"/>
  <c r="I173" i="4"/>
  <c r="C173" i="4"/>
  <c r="E173" i="4"/>
  <c r="H173" i="4"/>
  <c r="F173" i="4"/>
  <c r="R174" i="4"/>
  <c r="J172" i="6" l="1"/>
  <c r="F172" i="6"/>
  <c r="E172" i="6"/>
  <c r="H172" i="6"/>
  <c r="C172" i="6"/>
  <c r="O172" i="6"/>
  <c r="M172" i="6"/>
  <c r="B172" i="6"/>
  <c r="L172" i="6"/>
  <c r="D172" i="6"/>
  <c r="P172" i="6"/>
  <c r="K172" i="6"/>
  <c r="I172" i="6"/>
  <c r="G172" i="6"/>
  <c r="N172" i="6"/>
  <c r="R173" i="6"/>
  <c r="J174" i="5"/>
  <c r="P174" i="5"/>
  <c r="O174" i="5"/>
  <c r="N174" i="5"/>
  <c r="M174" i="5"/>
  <c r="L174" i="5"/>
  <c r="K174" i="5"/>
  <c r="F174" i="5"/>
  <c r="H174" i="5"/>
  <c r="G174" i="5"/>
  <c r="B174" i="5"/>
  <c r="D174" i="5"/>
  <c r="I174" i="5"/>
  <c r="E174" i="5"/>
  <c r="C174" i="5"/>
  <c r="R175" i="5"/>
  <c r="Q173" i="8"/>
  <c r="Q126" i="11"/>
  <c r="Q173" i="4"/>
  <c r="O174" i="4"/>
  <c r="N174" i="4"/>
  <c r="M174" i="4"/>
  <c r="L174" i="4"/>
  <c r="K174" i="4"/>
  <c r="J174" i="4"/>
  <c r="Q174" i="4" s="1"/>
  <c r="P174" i="4"/>
  <c r="B174" i="4"/>
  <c r="D174" i="4"/>
  <c r="H174" i="4"/>
  <c r="C174" i="4"/>
  <c r="E174" i="4"/>
  <c r="G174" i="4"/>
  <c r="F174" i="4"/>
  <c r="I174" i="4"/>
  <c r="R175" i="4"/>
  <c r="Q174" i="8" l="1"/>
  <c r="Q174" i="5"/>
  <c r="Q172" i="6"/>
  <c r="K175" i="5"/>
  <c r="P175" i="5"/>
  <c r="O175" i="5"/>
  <c r="N175" i="5"/>
  <c r="M175" i="5"/>
  <c r="L175" i="5"/>
  <c r="J175" i="5"/>
  <c r="H175" i="5"/>
  <c r="I175" i="5"/>
  <c r="C175" i="5"/>
  <c r="F175" i="5"/>
  <c r="E175" i="5"/>
  <c r="G175" i="5"/>
  <c r="B175" i="5"/>
  <c r="D175" i="5"/>
  <c r="R176" i="5"/>
  <c r="O173" i="6"/>
  <c r="C173" i="6"/>
  <c r="J173" i="6"/>
  <c r="N173" i="6"/>
  <c r="L173" i="6"/>
  <c r="H173" i="6"/>
  <c r="K173" i="6"/>
  <c r="G173" i="6"/>
  <c r="M173" i="6"/>
  <c r="E173" i="6"/>
  <c r="I173" i="6"/>
  <c r="B173" i="6"/>
  <c r="F173" i="6"/>
  <c r="P173" i="6"/>
  <c r="D173" i="6"/>
  <c r="R174" i="6"/>
  <c r="Q127" i="11"/>
  <c r="P175" i="4"/>
  <c r="O175" i="4"/>
  <c r="N175" i="4"/>
  <c r="M175" i="4"/>
  <c r="L175" i="4"/>
  <c r="K175" i="4"/>
  <c r="J175" i="4"/>
  <c r="Q175" i="4" s="1"/>
  <c r="I175" i="4"/>
  <c r="E175" i="4"/>
  <c r="G175" i="4"/>
  <c r="B175" i="4"/>
  <c r="C175" i="4"/>
  <c r="H175" i="4"/>
  <c r="F175" i="4"/>
  <c r="D175" i="4"/>
  <c r="R176" i="4"/>
  <c r="Q173" i="6" l="1"/>
  <c r="P174" i="6"/>
  <c r="O174" i="6"/>
  <c r="L174" i="6"/>
  <c r="H174" i="6"/>
  <c r="N174" i="6"/>
  <c r="C174" i="6"/>
  <c r="E174" i="6"/>
  <c r="I174" i="6"/>
  <c r="D174" i="6"/>
  <c r="F174" i="6"/>
  <c r="G174" i="6"/>
  <c r="J174" i="6"/>
  <c r="B174" i="6"/>
  <c r="M174" i="6"/>
  <c r="K174" i="6"/>
  <c r="R175" i="6"/>
  <c r="L176" i="5"/>
  <c r="J176" i="5"/>
  <c r="P176" i="5"/>
  <c r="O176" i="5"/>
  <c r="N176" i="5"/>
  <c r="K176" i="5"/>
  <c r="M176" i="5"/>
  <c r="H176" i="5"/>
  <c r="F176" i="5"/>
  <c r="G176" i="5"/>
  <c r="E176" i="5"/>
  <c r="D176" i="5"/>
  <c r="C176" i="5"/>
  <c r="B176" i="5"/>
  <c r="I176" i="5"/>
  <c r="R177" i="5"/>
  <c r="Q175" i="5"/>
  <c r="Q175" i="8"/>
  <c r="Q128" i="11"/>
  <c r="P176" i="4"/>
  <c r="O176" i="4"/>
  <c r="N176" i="4"/>
  <c r="M176" i="4"/>
  <c r="L176" i="4"/>
  <c r="K176" i="4"/>
  <c r="J176" i="4"/>
  <c r="B176" i="4"/>
  <c r="D176" i="4"/>
  <c r="G176" i="4"/>
  <c r="I176" i="4"/>
  <c r="E176" i="4"/>
  <c r="H176" i="4"/>
  <c r="F176" i="4"/>
  <c r="C176" i="4"/>
  <c r="R177" i="4"/>
  <c r="Q174" i="6" l="1"/>
  <c r="Q176" i="8"/>
  <c r="Q176" i="5"/>
  <c r="Q176" i="4"/>
  <c r="M177" i="5"/>
  <c r="K177" i="5"/>
  <c r="J177" i="5"/>
  <c r="Q177" i="5" s="1"/>
  <c r="P177" i="5"/>
  <c r="O177" i="5"/>
  <c r="N177" i="5"/>
  <c r="L177" i="5"/>
  <c r="D177" i="5"/>
  <c r="B177" i="5"/>
  <c r="H177" i="5"/>
  <c r="G177" i="5"/>
  <c r="C177" i="5"/>
  <c r="I177" i="5"/>
  <c r="F177" i="5"/>
  <c r="E177" i="5"/>
  <c r="R178" i="5"/>
  <c r="B175" i="6"/>
  <c r="O175" i="6"/>
  <c r="L175" i="6"/>
  <c r="D175" i="6"/>
  <c r="K175" i="6"/>
  <c r="C175" i="6"/>
  <c r="M175" i="6"/>
  <c r="I175" i="6"/>
  <c r="J175" i="6"/>
  <c r="E175" i="6"/>
  <c r="G175" i="6"/>
  <c r="P175" i="6"/>
  <c r="N175" i="6"/>
  <c r="F175" i="6"/>
  <c r="H175" i="6"/>
  <c r="R176" i="6"/>
  <c r="Q129" i="11"/>
  <c r="J177" i="4"/>
  <c r="P177" i="4"/>
  <c r="O177" i="4"/>
  <c r="N177" i="4"/>
  <c r="M177" i="4"/>
  <c r="L177" i="4"/>
  <c r="K177" i="4"/>
  <c r="F177" i="4"/>
  <c r="D177" i="4"/>
  <c r="C177" i="4"/>
  <c r="B177" i="4"/>
  <c r="E177" i="4"/>
  <c r="H177" i="4"/>
  <c r="G177" i="4"/>
  <c r="I177" i="4"/>
  <c r="R178" i="4"/>
  <c r="Q175" i="6" l="1"/>
  <c r="D176" i="6"/>
  <c r="P176" i="6"/>
  <c r="B176" i="6"/>
  <c r="H176" i="6"/>
  <c r="E176" i="6"/>
  <c r="G176" i="6"/>
  <c r="M176" i="6"/>
  <c r="L176" i="6"/>
  <c r="I176" i="6"/>
  <c r="C176" i="6"/>
  <c r="F176" i="6"/>
  <c r="O176" i="6"/>
  <c r="J176" i="6"/>
  <c r="Q176" i="6" s="1"/>
  <c r="N176" i="6"/>
  <c r="K176" i="6"/>
  <c r="R177" i="6"/>
  <c r="N178" i="5"/>
  <c r="L178" i="5"/>
  <c r="K178" i="5"/>
  <c r="J178" i="5"/>
  <c r="P178" i="5"/>
  <c r="O178" i="5"/>
  <c r="M178" i="5"/>
  <c r="C178" i="5"/>
  <c r="E178" i="5"/>
  <c r="F178" i="5"/>
  <c r="B178" i="5"/>
  <c r="H178" i="5"/>
  <c r="I178" i="5"/>
  <c r="G178" i="5"/>
  <c r="D178" i="5"/>
  <c r="R179" i="5"/>
  <c r="Q177" i="8"/>
  <c r="Q130" i="11"/>
  <c r="Q177" i="4"/>
  <c r="K178" i="4"/>
  <c r="J178" i="4"/>
  <c r="P178" i="4"/>
  <c r="O178" i="4"/>
  <c r="N178" i="4"/>
  <c r="M178" i="4"/>
  <c r="L178" i="4"/>
  <c r="D178" i="4"/>
  <c r="E178" i="4"/>
  <c r="B178" i="4"/>
  <c r="F178" i="4"/>
  <c r="I178" i="4"/>
  <c r="G178" i="4"/>
  <c r="C178" i="4"/>
  <c r="H178" i="4"/>
  <c r="R179" i="4"/>
  <c r="Q178" i="5" l="1"/>
  <c r="Q178" i="8"/>
  <c r="O179" i="5"/>
  <c r="M179" i="5"/>
  <c r="L179" i="5"/>
  <c r="K179" i="5"/>
  <c r="J179" i="5"/>
  <c r="Q179" i="5" s="1"/>
  <c r="P179" i="5"/>
  <c r="N179" i="5"/>
  <c r="D179" i="5"/>
  <c r="G179" i="5"/>
  <c r="B179" i="5"/>
  <c r="H179" i="5"/>
  <c r="C179" i="5"/>
  <c r="E179" i="5"/>
  <c r="I179" i="5"/>
  <c r="F179" i="5"/>
  <c r="R180" i="5"/>
  <c r="N177" i="6"/>
  <c r="O177" i="6"/>
  <c r="L177" i="6"/>
  <c r="K177" i="6"/>
  <c r="E177" i="6"/>
  <c r="G177" i="6"/>
  <c r="F177" i="6"/>
  <c r="M177" i="6"/>
  <c r="I177" i="6"/>
  <c r="H177" i="6"/>
  <c r="C177" i="6"/>
  <c r="B177" i="6"/>
  <c r="D177" i="6"/>
  <c r="P177" i="6"/>
  <c r="J177" i="6"/>
  <c r="R178" i="6"/>
  <c r="Q131" i="11"/>
  <c r="L179" i="4"/>
  <c r="K179" i="4"/>
  <c r="J179" i="4"/>
  <c r="P179" i="4"/>
  <c r="O179" i="4"/>
  <c r="N179" i="4"/>
  <c r="M179" i="4"/>
  <c r="Q178" i="4"/>
  <c r="C179" i="4"/>
  <c r="I179" i="4"/>
  <c r="D179" i="4"/>
  <c r="F179" i="4"/>
  <c r="H179" i="4"/>
  <c r="B179" i="4"/>
  <c r="E179" i="4"/>
  <c r="G179" i="4"/>
  <c r="R180" i="4"/>
  <c r="Q179" i="8" l="1"/>
  <c r="O178" i="6"/>
  <c r="P178" i="6"/>
  <c r="M178" i="6"/>
  <c r="J178" i="6"/>
  <c r="L178" i="6"/>
  <c r="H178" i="6"/>
  <c r="B178" i="6"/>
  <c r="C178" i="6"/>
  <c r="G178" i="6"/>
  <c r="N178" i="6"/>
  <c r="E178" i="6"/>
  <c r="I178" i="6"/>
  <c r="F178" i="6"/>
  <c r="D178" i="6"/>
  <c r="K178" i="6"/>
  <c r="R179" i="6"/>
  <c r="P180" i="5"/>
  <c r="N180" i="5"/>
  <c r="M180" i="5"/>
  <c r="L180" i="5"/>
  <c r="K180" i="5"/>
  <c r="J180" i="5"/>
  <c r="Q180" i="5" s="1"/>
  <c r="O180" i="5"/>
  <c r="B180" i="5"/>
  <c r="I180" i="5"/>
  <c r="H180" i="5"/>
  <c r="F180" i="5"/>
  <c r="G180" i="5"/>
  <c r="E180" i="5"/>
  <c r="D180" i="5"/>
  <c r="C180" i="5"/>
  <c r="R181" i="5"/>
  <c r="Q177" i="6"/>
  <c r="Q132" i="11"/>
  <c r="Q179" i="4"/>
  <c r="M180" i="4"/>
  <c r="L180" i="4"/>
  <c r="K180" i="4"/>
  <c r="J180" i="4"/>
  <c r="P180" i="4"/>
  <c r="O180" i="4"/>
  <c r="N180" i="4"/>
  <c r="B180" i="4"/>
  <c r="D180" i="4"/>
  <c r="F180" i="4"/>
  <c r="H180" i="4"/>
  <c r="I180" i="4"/>
  <c r="G180" i="4"/>
  <c r="E180" i="4"/>
  <c r="C180" i="4"/>
  <c r="R181" i="4"/>
  <c r="Q178" i="6" l="1"/>
  <c r="Q180" i="8"/>
  <c r="O181" i="5"/>
  <c r="N181" i="5"/>
  <c r="M181" i="5"/>
  <c r="L181" i="5"/>
  <c r="K181" i="5"/>
  <c r="P181" i="5"/>
  <c r="J181" i="5"/>
  <c r="E181" i="5"/>
  <c r="H181" i="5"/>
  <c r="D181" i="5"/>
  <c r="I181" i="5"/>
  <c r="F181" i="5"/>
  <c r="C181" i="5"/>
  <c r="G181" i="5"/>
  <c r="B181" i="5"/>
  <c r="R182" i="5"/>
  <c r="O179" i="6"/>
  <c r="P179" i="6"/>
  <c r="N179" i="6"/>
  <c r="J179" i="6"/>
  <c r="E179" i="6"/>
  <c r="I179" i="6"/>
  <c r="H179" i="6"/>
  <c r="B179" i="6"/>
  <c r="G179" i="6"/>
  <c r="L179" i="6"/>
  <c r="K179" i="6"/>
  <c r="C179" i="6"/>
  <c r="M179" i="6"/>
  <c r="F179" i="6"/>
  <c r="D179" i="6"/>
  <c r="R180" i="6"/>
  <c r="Q133" i="11"/>
  <c r="Q180" i="4"/>
  <c r="N181" i="4"/>
  <c r="M181" i="4"/>
  <c r="L181" i="4"/>
  <c r="K181" i="4"/>
  <c r="J181" i="4"/>
  <c r="P181" i="4"/>
  <c r="O181" i="4"/>
  <c r="G181" i="4"/>
  <c r="C181" i="4"/>
  <c r="I181" i="4"/>
  <c r="D181" i="4"/>
  <c r="B181" i="4"/>
  <c r="H181" i="4"/>
  <c r="E181" i="4"/>
  <c r="F181" i="4"/>
  <c r="R182" i="4"/>
  <c r="Q179" i="6" l="1"/>
  <c r="Q181" i="8"/>
  <c r="D180" i="6"/>
  <c r="O180" i="6"/>
  <c r="N180" i="6"/>
  <c r="P180" i="6"/>
  <c r="B180" i="6"/>
  <c r="F180" i="6"/>
  <c r="J180" i="6"/>
  <c r="M180" i="6"/>
  <c r="G180" i="6"/>
  <c r="E180" i="6"/>
  <c r="C180" i="6"/>
  <c r="H180" i="6"/>
  <c r="K180" i="6"/>
  <c r="I180" i="6"/>
  <c r="L180" i="6"/>
  <c r="R181" i="6"/>
  <c r="J182" i="5"/>
  <c r="P182" i="5"/>
  <c r="O182" i="5"/>
  <c r="N182" i="5"/>
  <c r="M182" i="5"/>
  <c r="L182" i="5"/>
  <c r="K182" i="5"/>
  <c r="C182" i="5"/>
  <c r="B182" i="5"/>
  <c r="E182" i="5"/>
  <c r="G182" i="5"/>
  <c r="I182" i="5"/>
  <c r="H182" i="5"/>
  <c r="F182" i="5"/>
  <c r="D182" i="5"/>
  <c r="R183" i="5"/>
  <c r="Q181" i="5"/>
  <c r="Q134" i="11"/>
  <c r="Q181" i="4"/>
  <c r="O182" i="4"/>
  <c r="N182" i="4"/>
  <c r="M182" i="4"/>
  <c r="L182" i="4"/>
  <c r="K182" i="4"/>
  <c r="J182" i="4"/>
  <c r="P182" i="4"/>
  <c r="B182" i="4"/>
  <c r="F182" i="4"/>
  <c r="D182" i="4"/>
  <c r="H182" i="4"/>
  <c r="E182" i="4"/>
  <c r="G182" i="4"/>
  <c r="C182" i="4"/>
  <c r="I182" i="4"/>
  <c r="R183" i="4"/>
  <c r="Q180" i="6" l="1"/>
  <c r="Q182" i="5"/>
  <c r="Q182" i="8"/>
  <c r="K183" i="5"/>
  <c r="P183" i="5"/>
  <c r="O183" i="5"/>
  <c r="N183" i="5"/>
  <c r="M183" i="5"/>
  <c r="L183" i="5"/>
  <c r="J183" i="5"/>
  <c r="I183" i="5"/>
  <c r="C183" i="5"/>
  <c r="E183" i="5"/>
  <c r="F183" i="5"/>
  <c r="H183" i="5"/>
  <c r="G183" i="5"/>
  <c r="D183" i="5"/>
  <c r="B183" i="5"/>
  <c r="R184" i="5"/>
  <c r="C181" i="6"/>
  <c r="P181" i="6"/>
  <c r="G181" i="6"/>
  <c r="M181" i="6"/>
  <c r="I181" i="6"/>
  <c r="B181" i="6"/>
  <c r="L181" i="6"/>
  <c r="K181" i="6"/>
  <c r="F181" i="6"/>
  <c r="H181" i="6"/>
  <c r="E181" i="6"/>
  <c r="O181" i="6"/>
  <c r="N181" i="6"/>
  <c r="J181" i="6"/>
  <c r="D181" i="6"/>
  <c r="R182" i="6"/>
  <c r="Q135" i="11"/>
  <c r="Q182" i="4"/>
  <c r="P183" i="4"/>
  <c r="O183" i="4"/>
  <c r="N183" i="4"/>
  <c r="M183" i="4"/>
  <c r="L183" i="4"/>
  <c r="K183" i="4"/>
  <c r="J183" i="4"/>
  <c r="D183" i="4"/>
  <c r="B183" i="4"/>
  <c r="E183" i="4"/>
  <c r="F183" i="4"/>
  <c r="H183" i="4"/>
  <c r="C183" i="4"/>
  <c r="G183" i="4"/>
  <c r="I183" i="4"/>
  <c r="R184" i="4"/>
  <c r="Q183" i="8" l="1"/>
  <c r="F182" i="6"/>
  <c r="D182" i="6"/>
  <c r="H182" i="6"/>
  <c r="O182" i="6"/>
  <c r="N182" i="6"/>
  <c r="J182" i="6"/>
  <c r="C182" i="6"/>
  <c r="G182" i="6"/>
  <c r="B182" i="6"/>
  <c r="M182" i="6"/>
  <c r="L182" i="6"/>
  <c r="I182" i="6"/>
  <c r="P182" i="6"/>
  <c r="K182" i="6"/>
  <c r="E182" i="6"/>
  <c r="R183" i="6"/>
  <c r="L184" i="5"/>
  <c r="J184" i="5"/>
  <c r="P184" i="5"/>
  <c r="O184" i="5"/>
  <c r="N184" i="5"/>
  <c r="M184" i="5"/>
  <c r="K184" i="5"/>
  <c r="H184" i="5"/>
  <c r="B184" i="5"/>
  <c r="I184" i="5"/>
  <c r="G184" i="5"/>
  <c r="E184" i="5"/>
  <c r="D184" i="5"/>
  <c r="C184" i="5"/>
  <c r="F184" i="5"/>
  <c r="R185" i="5"/>
  <c r="Q183" i="5"/>
  <c r="Q181" i="6"/>
  <c r="Q136" i="11"/>
  <c r="P184" i="4"/>
  <c r="O184" i="4"/>
  <c r="N184" i="4"/>
  <c r="M184" i="4"/>
  <c r="L184" i="4"/>
  <c r="K184" i="4"/>
  <c r="J184" i="4"/>
  <c r="Q183" i="4"/>
  <c r="G184" i="4"/>
  <c r="B184" i="4"/>
  <c r="F184" i="4"/>
  <c r="H184" i="4"/>
  <c r="I184" i="4"/>
  <c r="D184" i="4"/>
  <c r="E184" i="4"/>
  <c r="C184" i="4"/>
  <c r="R185" i="4"/>
  <c r="Q182" i="6" l="1"/>
  <c r="Q184" i="5"/>
  <c r="Q184" i="8"/>
  <c r="M185" i="5"/>
  <c r="K185" i="5"/>
  <c r="J185" i="5"/>
  <c r="P185" i="5"/>
  <c r="O185" i="5"/>
  <c r="L185" i="5"/>
  <c r="N185" i="5"/>
  <c r="B185" i="5"/>
  <c r="D185" i="5"/>
  <c r="I185" i="5"/>
  <c r="E185" i="5"/>
  <c r="G185" i="5"/>
  <c r="H185" i="5"/>
  <c r="C185" i="5"/>
  <c r="F185" i="5"/>
  <c r="R186" i="5"/>
  <c r="K183" i="6"/>
  <c r="D183" i="6"/>
  <c r="I183" i="6"/>
  <c r="N183" i="6"/>
  <c r="P183" i="6"/>
  <c r="M183" i="6"/>
  <c r="J183" i="6"/>
  <c r="O183" i="6"/>
  <c r="F183" i="6"/>
  <c r="E183" i="6"/>
  <c r="C183" i="6"/>
  <c r="B183" i="6"/>
  <c r="H183" i="6"/>
  <c r="L183" i="6"/>
  <c r="Q183" i="6" s="1"/>
  <c r="G183" i="6"/>
  <c r="R184" i="6"/>
  <c r="Q184" i="4"/>
  <c r="Q137" i="11"/>
  <c r="J185" i="4"/>
  <c r="P185" i="4"/>
  <c r="O185" i="4"/>
  <c r="N185" i="4"/>
  <c r="M185" i="4"/>
  <c r="L185" i="4"/>
  <c r="K185" i="4"/>
  <c r="H185" i="4"/>
  <c r="I185" i="4"/>
  <c r="F185" i="4"/>
  <c r="C185" i="4"/>
  <c r="G185" i="4"/>
  <c r="B185" i="4"/>
  <c r="E185" i="4"/>
  <c r="D185" i="4"/>
  <c r="R186" i="4"/>
  <c r="Q185" i="5" l="1"/>
  <c r="Q185" i="8"/>
  <c r="L184" i="6"/>
  <c r="E184" i="6"/>
  <c r="J184" i="6"/>
  <c r="O184" i="6"/>
  <c r="K184" i="6"/>
  <c r="P184" i="6"/>
  <c r="G184" i="6"/>
  <c r="D184" i="6"/>
  <c r="C184" i="6"/>
  <c r="M184" i="6"/>
  <c r="F184" i="6"/>
  <c r="B184" i="6"/>
  <c r="N184" i="6"/>
  <c r="I184" i="6"/>
  <c r="H184" i="6"/>
  <c r="R185" i="6"/>
  <c r="N186" i="5"/>
  <c r="L186" i="5"/>
  <c r="K186" i="5"/>
  <c r="J186" i="5"/>
  <c r="Q186" i="5" s="1"/>
  <c r="P186" i="5"/>
  <c r="O186" i="5"/>
  <c r="M186" i="5"/>
  <c r="H186" i="5"/>
  <c r="D186" i="5"/>
  <c r="E186" i="5"/>
  <c r="B186" i="5"/>
  <c r="I186" i="5"/>
  <c r="F186" i="5"/>
  <c r="G186" i="5"/>
  <c r="C186" i="5"/>
  <c r="R187" i="5"/>
  <c r="Q138" i="11"/>
  <c r="Q185" i="4"/>
  <c r="K186" i="4"/>
  <c r="J186" i="4"/>
  <c r="P186" i="4"/>
  <c r="O186" i="4"/>
  <c r="N186" i="4"/>
  <c r="M186" i="4"/>
  <c r="L186" i="4"/>
  <c r="E186" i="4"/>
  <c r="C186" i="4"/>
  <c r="I186" i="4"/>
  <c r="F186" i="4"/>
  <c r="G186" i="4"/>
  <c r="B186" i="4"/>
  <c r="D186" i="4"/>
  <c r="H186" i="4"/>
  <c r="R187" i="4"/>
  <c r="Q184" i="6" l="1"/>
  <c r="Q186" i="8"/>
  <c r="O187" i="5"/>
  <c r="M187" i="5"/>
  <c r="L187" i="5"/>
  <c r="K187" i="5"/>
  <c r="J187" i="5"/>
  <c r="Q187" i="5" s="1"/>
  <c r="P187" i="5"/>
  <c r="N187" i="5"/>
  <c r="I187" i="5"/>
  <c r="G187" i="5"/>
  <c r="F187" i="5"/>
  <c r="B187" i="5"/>
  <c r="H187" i="5"/>
  <c r="C187" i="5"/>
  <c r="E187" i="5"/>
  <c r="D187" i="5"/>
  <c r="R188" i="5"/>
  <c r="M185" i="6"/>
  <c r="F185" i="6"/>
  <c r="K185" i="6"/>
  <c r="L185" i="6"/>
  <c r="N185" i="6"/>
  <c r="I185" i="6"/>
  <c r="H185" i="6"/>
  <c r="E185" i="6"/>
  <c r="D185" i="6"/>
  <c r="P185" i="6"/>
  <c r="G185" i="6"/>
  <c r="C185" i="6"/>
  <c r="O185" i="6"/>
  <c r="B185" i="6"/>
  <c r="J185" i="6"/>
  <c r="R186" i="6"/>
  <c r="Q139" i="11"/>
  <c r="Q186" i="4"/>
  <c r="L187" i="4"/>
  <c r="K187" i="4"/>
  <c r="J187" i="4"/>
  <c r="P187" i="4"/>
  <c r="O187" i="4"/>
  <c r="N187" i="4"/>
  <c r="M187" i="4"/>
  <c r="F187" i="4"/>
  <c r="B187" i="4"/>
  <c r="H187" i="4"/>
  <c r="G187" i="4"/>
  <c r="D187" i="4"/>
  <c r="E187" i="4"/>
  <c r="C187" i="4"/>
  <c r="I187" i="4"/>
  <c r="R188" i="4"/>
  <c r="Q187" i="8" l="1"/>
  <c r="J186" i="6"/>
  <c r="L186" i="6"/>
  <c r="M186" i="6"/>
  <c r="K186" i="6"/>
  <c r="I186" i="6"/>
  <c r="O186" i="6"/>
  <c r="B186" i="6"/>
  <c r="H186" i="6"/>
  <c r="N186" i="6"/>
  <c r="F186" i="6"/>
  <c r="G186" i="6"/>
  <c r="E186" i="6"/>
  <c r="D186" i="6"/>
  <c r="P186" i="6"/>
  <c r="C186" i="6"/>
  <c r="R187" i="6"/>
  <c r="P188" i="5"/>
  <c r="N188" i="5"/>
  <c r="M188" i="5"/>
  <c r="L188" i="5"/>
  <c r="K188" i="5"/>
  <c r="J188" i="5"/>
  <c r="O188" i="5"/>
  <c r="D188" i="5"/>
  <c r="C188" i="5"/>
  <c r="G188" i="5"/>
  <c r="B188" i="5"/>
  <c r="I188" i="5"/>
  <c r="H188" i="5"/>
  <c r="F188" i="5"/>
  <c r="E188" i="5"/>
  <c r="R189" i="5"/>
  <c r="Q185" i="6"/>
  <c r="Q140" i="11"/>
  <c r="M188" i="4"/>
  <c r="L188" i="4"/>
  <c r="K188" i="4"/>
  <c r="J188" i="4"/>
  <c r="P188" i="4"/>
  <c r="O188" i="4"/>
  <c r="N188" i="4"/>
  <c r="Q187" i="4"/>
  <c r="F188" i="4"/>
  <c r="E188" i="4"/>
  <c r="B188" i="4"/>
  <c r="H188" i="4"/>
  <c r="D188" i="4"/>
  <c r="C188" i="4"/>
  <c r="G188" i="4"/>
  <c r="I188" i="4"/>
  <c r="R189" i="4"/>
  <c r="Q186" i="6" l="1"/>
  <c r="Q188" i="8"/>
  <c r="O189" i="5"/>
  <c r="N189" i="5"/>
  <c r="M189" i="5"/>
  <c r="L189" i="5"/>
  <c r="K189" i="5"/>
  <c r="P189" i="5"/>
  <c r="J189" i="5"/>
  <c r="Q189" i="5" s="1"/>
  <c r="F189" i="5"/>
  <c r="E189" i="5"/>
  <c r="D189" i="5"/>
  <c r="C189" i="5"/>
  <c r="G189" i="5"/>
  <c r="B189" i="5"/>
  <c r="H189" i="5"/>
  <c r="I189" i="5"/>
  <c r="R190" i="5"/>
  <c r="O187" i="6"/>
  <c r="J187" i="6"/>
  <c r="F187" i="6"/>
  <c r="L187" i="6"/>
  <c r="E187" i="6"/>
  <c r="C187" i="6"/>
  <c r="G187" i="6"/>
  <c r="B187" i="6"/>
  <c r="H187" i="6"/>
  <c r="P187" i="6"/>
  <c r="N187" i="6"/>
  <c r="M187" i="6"/>
  <c r="I187" i="6"/>
  <c r="D187" i="6"/>
  <c r="K187" i="6"/>
  <c r="R188" i="6"/>
  <c r="Q188" i="5"/>
  <c r="Q141" i="11"/>
  <c r="Q188" i="4"/>
  <c r="N189" i="4"/>
  <c r="M189" i="4"/>
  <c r="L189" i="4"/>
  <c r="K189" i="4"/>
  <c r="J189" i="4"/>
  <c r="P189" i="4"/>
  <c r="O189" i="4"/>
  <c r="D189" i="4"/>
  <c r="G189" i="4"/>
  <c r="I189" i="4"/>
  <c r="F189" i="4"/>
  <c r="C189" i="4"/>
  <c r="H189" i="4"/>
  <c r="E189" i="4"/>
  <c r="B189" i="4"/>
  <c r="R190" i="4"/>
  <c r="Q187" i="6" l="1"/>
  <c r="Q189" i="8"/>
  <c r="P188" i="6"/>
  <c r="K188" i="6"/>
  <c r="O188" i="6"/>
  <c r="G188" i="6"/>
  <c r="H188" i="6"/>
  <c r="C188" i="6"/>
  <c r="N188" i="6"/>
  <c r="M188" i="6"/>
  <c r="J188" i="6"/>
  <c r="Q188" i="6" s="1"/>
  <c r="E188" i="6"/>
  <c r="L188" i="6"/>
  <c r="I188" i="6"/>
  <c r="B188" i="6"/>
  <c r="F188" i="6"/>
  <c r="D188" i="6"/>
  <c r="R189" i="6"/>
  <c r="J190" i="5"/>
  <c r="Q190" i="5" s="1"/>
  <c r="P190" i="5"/>
  <c r="O190" i="5"/>
  <c r="N190" i="5"/>
  <c r="M190" i="5"/>
  <c r="L190" i="5"/>
  <c r="K190" i="5"/>
  <c r="F190" i="5"/>
  <c r="E190" i="5"/>
  <c r="C190" i="5"/>
  <c r="D190" i="5"/>
  <c r="I190" i="5"/>
  <c r="H190" i="5"/>
  <c r="B190" i="5"/>
  <c r="G190" i="5"/>
  <c r="R191" i="5"/>
  <c r="Q142" i="11"/>
  <c r="Q189" i="4"/>
  <c r="O190" i="4"/>
  <c r="N190" i="4"/>
  <c r="M190" i="4"/>
  <c r="L190" i="4"/>
  <c r="K190" i="4"/>
  <c r="J190" i="4"/>
  <c r="P190" i="4"/>
  <c r="F190" i="4"/>
  <c r="H190" i="4"/>
  <c r="E190" i="4"/>
  <c r="B190" i="4"/>
  <c r="C190" i="4"/>
  <c r="D190" i="4"/>
  <c r="G190" i="4"/>
  <c r="I190" i="4"/>
  <c r="R191" i="4"/>
  <c r="Q190" i="8" l="1"/>
  <c r="K191" i="5"/>
  <c r="P191" i="5"/>
  <c r="O191" i="5"/>
  <c r="N191" i="5"/>
  <c r="M191" i="5"/>
  <c r="L191" i="5"/>
  <c r="J191" i="5"/>
  <c r="Q191" i="5" s="1"/>
  <c r="B191" i="5"/>
  <c r="C191" i="5"/>
  <c r="G191" i="5"/>
  <c r="F191" i="5"/>
  <c r="E191" i="5"/>
  <c r="D191" i="5"/>
  <c r="I191" i="5"/>
  <c r="H191" i="5"/>
  <c r="R192" i="5"/>
  <c r="L189" i="6"/>
  <c r="C189" i="6"/>
  <c r="B189" i="6"/>
  <c r="M189" i="6"/>
  <c r="I189" i="6"/>
  <c r="D189" i="6"/>
  <c r="O189" i="6"/>
  <c r="K189" i="6"/>
  <c r="E189" i="6"/>
  <c r="P189" i="6"/>
  <c r="H189" i="6"/>
  <c r="N189" i="6"/>
  <c r="J189" i="6"/>
  <c r="G189" i="6"/>
  <c r="F189" i="6"/>
  <c r="R190" i="6"/>
  <c r="Q143" i="11"/>
  <c r="Q190" i="4"/>
  <c r="P191" i="4"/>
  <c r="O191" i="4"/>
  <c r="N191" i="4"/>
  <c r="M191" i="4"/>
  <c r="L191" i="4"/>
  <c r="K191" i="4"/>
  <c r="J191" i="4"/>
  <c r="Q191" i="4" s="1"/>
  <c r="B191" i="4"/>
  <c r="C191" i="4"/>
  <c r="G191" i="4"/>
  <c r="I191" i="4"/>
  <c r="F191" i="4"/>
  <c r="H191" i="4"/>
  <c r="E191" i="4"/>
  <c r="D191" i="4"/>
  <c r="R192" i="4"/>
  <c r="M190" i="6" l="1"/>
  <c r="C190" i="6"/>
  <c r="L190" i="6"/>
  <c r="J190" i="6"/>
  <c r="E190" i="6"/>
  <c r="H190" i="6"/>
  <c r="O190" i="6"/>
  <c r="D190" i="6"/>
  <c r="N190" i="6"/>
  <c r="B190" i="6"/>
  <c r="K190" i="6"/>
  <c r="I190" i="6"/>
  <c r="G190" i="6"/>
  <c r="P190" i="6"/>
  <c r="F190" i="6"/>
  <c r="R191" i="6"/>
  <c r="L192" i="5"/>
  <c r="J192" i="5"/>
  <c r="P192" i="5"/>
  <c r="O192" i="5"/>
  <c r="N192" i="5"/>
  <c r="M192" i="5"/>
  <c r="K192" i="5"/>
  <c r="D192" i="5"/>
  <c r="F192" i="5"/>
  <c r="I192" i="5"/>
  <c r="C192" i="5"/>
  <c r="H192" i="5"/>
  <c r="G192" i="5"/>
  <c r="B192" i="5"/>
  <c r="E192" i="5"/>
  <c r="R193" i="5"/>
  <c r="Q191" i="8"/>
  <c r="Q189" i="6"/>
  <c r="Q144" i="11"/>
  <c r="P192" i="4"/>
  <c r="O192" i="4"/>
  <c r="N192" i="4"/>
  <c r="M192" i="4"/>
  <c r="L192" i="4"/>
  <c r="K192" i="4"/>
  <c r="J192" i="4"/>
  <c r="H192" i="4"/>
  <c r="E192" i="4"/>
  <c r="B192" i="4"/>
  <c r="G192" i="4"/>
  <c r="F192" i="4"/>
  <c r="I192" i="4"/>
  <c r="C192" i="4"/>
  <c r="D192" i="4"/>
  <c r="R193" i="4"/>
  <c r="Q190" i="6" l="1"/>
  <c r="Q192" i="5"/>
  <c r="Q192" i="8"/>
  <c r="M193" i="5"/>
  <c r="K193" i="5"/>
  <c r="J193" i="5"/>
  <c r="P193" i="5"/>
  <c r="O193" i="5"/>
  <c r="N193" i="5"/>
  <c r="L193" i="5"/>
  <c r="B193" i="5"/>
  <c r="D193" i="5"/>
  <c r="I193" i="5"/>
  <c r="C193" i="5"/>
  <c r="G193" i="5"/>
  <c r="E193" i="5"/>
  <c r="H193" i="5"/>
  <c r="F193" i="5"/>
  <c r="R194" i="5"/>
  <c r="G191" i="6"/>
  <c r="C191" i="6"/>
  <c r="F191" i="6"/>
  <c r="J191" i="6"/>
  <c r="M191" i="6"/>
  <c r="B191" i="6"/>
  <c r="I191" i="6"/>
  <c r="H191" i="6"/>
  <c r="K191" i="6"/>
  <c r="N191" i="6"/>
  <c r="P191" i="6"/>
  <c r="O191" i="6"/>
  <c r="L191" i="6"/>
  <c r="E191" i="6"/>
  <c r="D191" i="6"/>
  <c r="R192" i="6"/>
  <c r="Q145" i="11"/>
  <c r="Q192" i="4"/>
  <c r="J193" i="4"/>
  <c r="P193" i="4"/>
  <c r="O193" i="4"/>
  <c r="N193" i="4"/>
  <c r="M193" i="4"/>
  <c r="L193" i="4"/>
  <c r="K193" i="4"/>
  <c r="B193" i="4"/>
  <c r="H193" i="4"/>
  <c r="I193" i="4"/>
  <c r="C193" i="4"/>
  <c r="F193" i="4"/>
  <c r="D193" i="4"/>
  <c r="E193" i="4"/>
  <c r="G193" i="4"/>
  <c r="R194" i="4"/>
  <c r="Q191" i="6" l="1"/>
  <c r="Q193" i="5"/>
  <c r="Q193" i="8"/>
  <c r="L192" i="6"/>
  <c r="G192" i="6"/>
  <c r="F192" i="6"/>
  <c r="E192" i="6"/>
  <c r="O192" i="6"/>
  <c r="D192" i="6"/>
  <c r="B192" i="6"/>
  <c r="N192" i="6"/>
  <c r="C192" i="6"/>
  <c r="I192" i="6"/>
  <c r="K192" i="6"/>
  <c r="H192" i="6"/>
  <c r="M192" i="6"/>
  <c r="P192" i="6"/>
  <c r="J192" i="6"/>
  <c r="R193" i="6"/>
  <c r="N194" i="5"/>
  <c r="L194" i="5"/>
  <c r="K194" i="5"/>
  <c r="J194" i="5"/>
  <c r="Q194" i="5" s="1"/>
  <c r="P194" i="5"/>
  <c r="M194" i="5"/>
  <c r="O194" i="5"/>
  <c r="G194" i="5"/>
  <c r="D194" i="5"/>
  <c r="I194" i="5"/>
  <c r="F194" i="5"/>
  <c r="E194" i="5"/>
  <c r="C194" i="5"/>
  <c r="H194" i="5"/>
  <c r="B194" i="5"/>
  <c r="R195" i="5"/>
  <c r="Q146" i="11"/>
  <c r="Q193" i="4"/>
  <c r="K194" i="4"/>
  <c r="J194" i="4"/>
  <c r="P194" i="4"/>
  <c r="O194" i="4"/>
  <c r="N194" i="4"/>
  <c r="M194" i="4"/>
  <c r="L194" i="4"/>
  <c r="C194" i="4"/>
  <c r="E194" i="4"/>
  <c r="F194" i="4"/>
  <c r="I194" i="4"/>
  <c r="H194" i="4"/>
  <c r="B194" i="4"/>
  <c r="D194" i="4"/>
  <c r="G194" i="4"/>
  <c r="R195" i="4"/>
  <c r="Q194" i="8" l="1"/>
  <c r="O195" i="5"/>
  <c r="M195" i="5"/>
  <c r="L195" i="5"/>
  <c r="K195" i="5"/>
  <c r="J195" i="5"/>
  <c r="Q195" i="5" s="1"/>
  <c r="P195" i="5"/>
  <c r="N195" i="5"/>
  <c r="E195" i="5"/>
  <c r="B195" i="5"/>
  <c r="I195" i="5"/>
  <c r="H195" i="5"/>
  <c r="D195" i="5"/>
  <c r="F195" i="5"/>
  <c r="G195" i="5"/>
  <c r="C195" i="5"/>
  <c r="R196" i="5"/>
  <c r="P193" i="6"/>
  <c r="G193" i="6"/>
  <c r="L193" i="6"/>
  <c r="F193" i="6"/>
  <c r="C193" i="6"/>
  <c r="J193" i="6"/>
  <c r="M193" i="6"/>
  <c r="H193" i="6"/>
  <c r="D193" i="6"/>
  <c r="B193" i="6"/>
  <c r="K193" i="6"/>
  <c r="E193" i="6"/>
  <c r="N193" i="6"/>
  <c r="I193" i="6"/>
  <c r="O193" i="6"/>
  <c r="R194" i="6"/>
  <c r="Q192" i="6"/>
  <c r="Q147" i="11"/>
  <c r="Q194" i="4"/>
  <c r="L195" i="4"/>
  <c r="K195" i="4"/>
  <c r="J195" i="4"/>
  <c r="P195" i="4"/>
  <c r="O195" i="4"/>
  <c r="N195" i="4"/>
  <c r="M195" i="4"/>
  <c r="B195" i="4"/>
  <c r="I195" i="4"/>
  <c r="E195" i="4"/>
  <c r="C195" i="4"/>
  <c r="D195" i="4"/>
  <c r="H195" i="4"/>
  <c r="F195" i="4"/>
  <c r="G195" i="4"/>
  <c r="R196" i="4"/>
  <c r="Q193" i="6" l="1"/>
  <c r="Q195" i="8"/>
  <c r="N194" i="6"/>
  <c r="I194" i="6"/>
  <c r="C194" i="6"/>
  <c r="J194" i="6"/>
  <c r="B194" i="6"/>
  <c r="F194" i="6"/>
  <c r="O194" i="6"/>
  <c r="M194" i="6"/>
  <c r="L194" i="6"/>
  <c r="E194" i="6"/>
  <c r="H194" i="6"/>
  <c r="G194" i="6"/>
  <c r="D194" i="6"/>
  <c r="P194" i="6"/>
  <c r="K194" i="6"/>
  <c r="R195" i="6"/>
  <c r="P196" i="5"/>
  <c r="N196" i="5"/>
  <c r="M196" i="5"/>
  <c r="L196" i="5"/>
  <c r="K196" i="5"/>
  <c r="J196" i="5"/>
  <c r="O196" i="5"/>
  <c r="B196" i="5"/>
  <c r="C196" i="5"/>
  <c r="I196" i="5"/>
  <c r="H196" i="5"/>
  <c r="G196" i="5"/>
  <c r="F196" i="5"/>
  <c r="E196" i="5"/>
  <c r="D196" i="5"/>
  <c r="R197" i="5"/>
  <c r="Q148" i="11"/>
  <c r="Q195" i="4"/>
  <c r="M196" i="4"/>
  <c r="L196" i="4"/>
  <c r="K196" i="4"/>
  <c r="J196" i="4"/>
  <c r="P196" i="4"/>
  <c r="O196" i="4"/>
  <c r="N196" i="4"/>
  <c r="I196" i="4"/>
  <c r="G196" i="4"/>
  <c r="C196" i="4"/>
  <c r="F196" i="4"/>
  <c r="B196" i="4"/>
  <c r="E196" i="4"/>
  <c r="H196" i="4"/>
  <c r="D196" i="4"/>
  <c r="R197" i="4"/>
  <c r="O197" i="5" l="1"/>
  <c r="N197" i="5"/>
  <c r="M197" i="5"/>
  <c r="L197" i="5"/>
  <c r="K197" i="5"/>
  <c r="P197" i="5"/>
  <c r="J197" i="5"/>
  <c r="Q197" i="5" s="1"/>
  <c r="H197" i="5"/>
  <c r="E197" i="5"/>
  <c r="D197" i="5"/>
  <c r="G197" i="5"/>
  <c r="I197" i="5"/>
  <c r="C197" i="5"/>
  <c r="B197" i="5"/>
  <c r="F197" i="5"/>
  <c r="R198" i="5"/>
  <c r="B195" i="6"/>
  <c r="F195" i="6"/>
  <c r="M195" i="6"/>
  <c r="O195" i="6"/>
  <c r="E195" i="6"/>
  <c r="L195" i="6"/>
  <c r="K195" i="6"/>
  <c r="C195" i="6"/>
  <c r="G195" i="6"/>
  <c r="N195" i="6"/>
  <c r="I195" i="6"/>
  <c r="J195" i="6"/>
  <c r="P195" i="6"/>
  <c r="H195" i="6"/>
  <c r="D195" i="6"/>
  <c r="R196" i="6"/>
  <c r="Q196" i="8"/>
  <c r="Q196" i="4"/>
  <c r="Q196" i="5"/>
  <c r="Q194" i="6"/>
  <c r="Q149" i="11"/>
  <c r="L197" i="4"/>
  <c r="K197" i="4"/>
  <c r="P197" i="4"/>
  <c r="O197" i="4"/>
  <c r="N197" i="4"/>
  <c r="M197" i="4"/>
  <c r="J197" i="4"/>
  <c r="H197" i="4"/>
  <c r="D197" i="4"/>
  <c r="C197" i="4"/>
  <c r="G197" i="4"/>
  <c r="E197" i="4"/>
  <c r="I197" i="4"/>
  <c r="F197" i="4"/>
  <c r="B197" i="4"/>
  <c r="R198" i="4"/>
  <c r="Q197" i="8" l="1"/>
  <c r="O196" i="6"/>
  <c r="J196" i="6"/>
  <c r="I196" i="6"/>
  <c r="M196" i="6"/>
  <c r="G196" i="6"/>
  <c r="B196" i="6"/>
  <c r="N196" i="6"/>
  <c r="P196" i="6"/>
  <c r="L196" i="6"/>
  <c r="C196" i="6"/>
  <c r="E196" i="6"/>
  <c r="H196" i="6"/>
  <c r="F196" i="6"/>
  <c r="D196" i="6"/>
  <c r="K196" i="6"/>
  <c r="R197" i="6"/>
  <c r="J198" i="5"/>
  <c r="P198" i="5"/>
  <c r="O198" i="5"/>
  <c r="N198" i="5"/>
  <c r="M198" i="5"/>
  <c r="L198" i="5"/>
  <c r="K198" i="5"/>
  <c r="D198" i="5"/>
  <c r="I198" i="5"/>
  <c r="C198" i="5"/>
  <c r="H198" i="5"/>
  <c r="G198" i="5"/>
  <c r="E198" i="5"/>
  <c r="B198" i="5"/>
  <c r="F198" i="5"/>
  <c r="R199" i="5"/>
  <c r="Q195" i="6"/>
  <c r="Q150" i="11"/>
  <c r="Q197" i="4"/>
  <c r="M198" i="4"/>
  <c r="L198" i="4"/>
  <c r="K198" i="4"/>
  <c r="P198" i="4"/>
  <c r="O198" i="4"/>
  <c r="N198" i="4"/>
  <c r="J198" i="4"/>
  <c r="F198" i="4"/>
  <c r="C198" i="4"/>
  <c r="I198" i="4"/>
  <c r="H198" i="4"/>
  <c r="B198" i="4"/>
  <c r="G198" i="4"/>
  <c r="E198" i="4"/>
  <c r="D198" i="4"/>
  <c r="R199" i="4"/>
  <c r="K199" i="5" l="1"/>
  <c r="P199" i="5"/>
  <c r="O199" i="5"/>
  <c r="N199" i="5"/>
  <c r="M199" i="5"/>
  <c r="J199" i="5"/>
  <c r="L199" i="5"/>
  <c r="E199" i="5"/>
  <c r="F199" i="5"/>
  <c r="C199" i="5"/>
  <c r="I199" i="5"/>
  <c r="H199" i="5"/>
  <c r="D199" i="5"/>
  <c r="G199" i="5"/>
  <c r="B199" i="5"/>
  <c r="R200" i="5"/>
  <c r="P197" i="6"/>
  <c r="K197" i="6"/>
  <c r="O197" i="6"/>
  <c r="J197" i="6"/>
  <c r="G197" i="6"/>
  <c r="I197" i="6"/>
  <c r="M197" i="6"/>
  <c r="B197" i="6"/>
  <c r="D197" i="6"/>
  <c r="H197" i="6"/>
  <c r="C197" i="6"/>
  <c r="F197" i="6"/>
  <c r="N197" i="6"/>
  <c r="E197" i="6"/>
  <c r="L197" i="6"/>
  <c r="R198" i="6"/>
  <c r="Q198" i="8"/>
  <c r="Q198" i="4"/>
  <c r="Q196" i="6"/>
  <c r="Q198" i="5"/>
  <c r="Q151" i="11"/>
  <c r="N199" i="4"/>
  <c r="M199" i="4"/>
  <c r="L199" i="4"/>
  <c r="J199" i="4"/>
  <c r="P199" i="4"/>
  <c r="K199" i="4"/>
  <c r="O199" i="4"/>
  <c r="D199" i="4"/>
  <c r="B199" i="4"/>
  <c r="I199" i="4"/>
  <c r="E199" i="4"/>
  <c r="F199" i="4"/>
  <c r="H199" i="4"/>
  <c r="G199" i="4"/>
  <c r="C199" i="4"/>
  <c r="R200" i="4"/>
  <c r="Q199" i="8" l="1"/>
  <c r="L198" i="6"/>
  <c r="I198" i="6"/>
  <c r="D198" i="6"/>
  <c r="G198" i="6"/>
  <c r="E198" i="6"/>
  <c r="P198" i="6"/>
  <c r="O198" i="6"/>
  <c r="C198" i="6"/>
  <c r="H198" i="6"/>
  <c r="K198" i="6"/>
  <c r="N198" i="6"/>
  <c r="J198" i="6"/>
  <c r="Q198" i="6" s="1"/>
  <c r="F198" i="6"/>
  <c r="M198" i="6"/>
  <c r="B198" i="6"/>
  <c r="R199" i="6"/>
  <c r="L200" i="5"/>
  <c r="J200" i="5"/>
  <c r="P200" i="5"/>
  <c r="O200" i="5"/>
  <c r="N200" i="5"/>
  <c r="M200" i="5"/>
  <c r="K200" i="5"/>
  <c r="I200" i="5"/>
  <c r="E200" i="5"/>
  <c r="G200" i="5"/>
  <c r="F200" i="5"/>
  <c r="C200" i="5"/>
  <c r="H200" i="5"/>
  <c r="D200" i="5"/>
  <c r="B200" i="5"/>
  <c r="R201" i="5"/>
  <c r="Q199" i="5"/>
  <c r="Q197" i="6"/>
  <c r="Q152" i="11"/>
  <c r="Q199" i="4"/>
  <c r="O200" i="4"/>
  <c r="N200" i="4"/>
  <c r="M200" i="4"/>
  <c r="K200" i="4"/>
  <c r="J200" i="4"/>
  <c r="P200" i="4"/>
  <c r="L200" i="4"/>
  <c r="G200" i="4"/>
  <c r="B200" i="4"/>
  <c r="E200" i="4"/>
  <c r="H200" i="4"/>
  <c r="I200" i="4"/>
  <c r="F200" i="4"/>
  <c r="D200" i="4"/>
  <c r="C200" i="4"/>
  <c r="R201" i="4"/>
  <c r="Q200" i="5" l="1"/>
  <c r="M201" i="5"/>
  <c r="K201" i="5"/>
  <c r="J201" i="5"/>
  <c r="Q201" i="5" s="1"/>
  <c r="P201" i="5"/>
  <c r="O201" i="5"/>
  <c r="N201" i="5"/>
  <c r="L201" i="5"/>
  <c r="I201" i="5"/>
  <c r="H201" i="5"/>
  <c r="G201" i="5"/>
  <c r="E201" i="5"/>
  <c r="D201" i="5"/>
  <c r="F201" i="5"/>
  <c r="C201" i="5"/>
  <c r="B201" i="5"/>
  <c r="R202" i="5"/>
  <c r="M199" i="6"/>
  <c r="I199" i="6"/>
  <c r="P199" i="6"/>
  <c r="L199" i="6"/>
  <c r="G199" i="6"/>
  <c r="H199" i="6"/>
  <c r="J199" i="6"/>
  <c r="E199" i="6"/>
  <c r="C199" i="6"/>
  <c r="F199" i="6"/>
  <c r="B199" i="6"/>
  <c r="O199" i="6"/>
  <c r="K199" i="6"/>
  <c r="D199" i="6"/>
  <c r="N199" i="6"/>
  <c r="R200" i="6"/>
  <c r="Q200" i="8"/>
  <c r="Q153" i="11"/>
  <c r="Q200" i="4"/>
  <c r="P201" i="4"/>
  <c r="O201" i="4"/>
  <c r="N201" i="4"/>
  <c r="L201" i="4"/>
  <c r="K201" i="4"/>
  <c r="J201" i="4"/>
  <c r="M201" i="4"/>
  <c r="G201" i="4"/>
  <c r="H201" i="4"/>
  <c r="D201" i="4"/>
  <c r="E201" i="4"/>
  <c r="F201" i="4"/>
  <c r="C201" i="4"/>
  <c r="I201" i="4"/>
  <c r="B201" i="4"/>
  <c r="R202" i="4"/>
  <c r="Q201" i="8" l="1"/>
  <c r="K200" i="6"/>
  <c r="N200" i="6"/>
  <c r="I200" i="6"/>
  <c r="E200" i="6"/>
  <c r="D200" i="6"/>
  <c r="C200" i="6"/>
  <c r="F200" i="6"/>
  <c r="J200" i="6"/>
  <c r="Q200" i="6" s="1"/>
  <c r="M200" i="6"/>
  <c r="G200" i="6"/>
  <c r="B200" i="6"/>
  <c r="P200" i="6"/>
  <c r="H200" i="6"/>
  <c r="L200" i="6"/>
  <c r="O200" i="6"/>
  <c r="R201" i="6"/>
  <c r="N202" i="5"/>
  <c r="L202" i="5"/>
  <c r="K202" i="5"/>
  <c r="J202" i="5"/>
  <c r="P202" i="5"/>
  <c r="O202" i="5"/>
  <c r="M202" i="5"/>
  <c r="G202" i="5"/>
  <c r="B202" i="5"/>
  <c r="F202" i="5"/>
  <c r="D202" i="5"/>
  <c r="E202" i="5"/>
  <c r="I202" i="5"/>
  <c r="C202" i="5"/>
  <c r="H202" i="5"/>
  <c r="R203" i="5"/>
  <c r="Q199" i="6"/>
  <c r="Q154" i="11"/>
  <c r="Q201" i="4"/>
  <c r="P202" i="4"/>
  <c r="O202" i="4"/>
  <c r="N202" i="4"/>
  <c r="M202" i="4"/>
  <c r="L202" i="4"/>
  <c r="K202" i="4"/>
  <c r="J202" i="4"/>
  <c r="C202" i="4"/>
  <c r="D202" i="4"/>
  <c r="B202" i="4"/>
  <c r="H202" i="4"/>
  <c r="E202" i="4"/>
  <c r="F202" i="4"/>
  <c r="I202" i="4"/>
  <c r="G202" i="4"/>
  <c r="R203" i="4"/>
  <c r="Q202" i="5" l="1"/>
  <c r="O203" i="5"/>
  <c r="M203" i="5"/>
  <c r="L203" i="5"/>
  <c r="K203" i="5"/>
  <c r="J203" i="5"/>
  <c r="Q203" i="5" s="1"/>
  <c r="N203" i="5"/>
  <c r="P203" i="5"/>
  <c r="E203" i="5"/>
  <c r="D203" i="5"/>
  <c r="C203" i="5"/>
  <c r="H203" i="5"/>
  <c r="B203" i="5"/>
  <c r="G203" i="5"/>
  <c r="F203" i="5"/>
  <c r="I203" i="5"/>
  <c r="R204" i="5"/>
  <c r="L201" i="6"/>
  <c r="G201" i="6"/>
  <c r="H201" i="6"/>
  <c r="O201" i="6"/>
  <c r="D201" i="6"/>
  <c r="N201" i="6"/>
  <c r="I201" i="6"/>
  <c r="B201" i="6"/>
  <c r="K201" i="6"/>
  <c r="M201" i="6"/>
  <c r="E201" i="6"/>
  <c r="C201" i="6"/>
  <c r="J201" i="6"/>
  <c r="Q201" i="6" s="1"/>
  <c r="F201" i="6"/>
  <c r="P201" i="6"/>
  <c r="R202" i="6"/>
  <c r="Q202" i="8"/>
  <c r="Q155" i="11"/>
  <c r="J203" i="4"/>
  <c r="P203" i="4"/>
  <c r="O203" i="4"/>
  <c r="N203" i="4"/>
  <c r="M203" i="4"/>
  <c r="L203" i="4"/>
  <c r="K203" i="4"/>
  <c r="Q202" i="4"/>
  <c r="C203" i="4"/>
  <c r="G203" i="4"/>
  <c r="D203" i="4"/>
  <c r="E203" i="4"/>
  <c r="B203" i="4"/>
  <c r="I203" i="4"/>
  <c r="H203" i="4"/>
  <c r="F203" i="4"/>
  <c r="R204" i="4"/>
  <c r="Q203" i="8" l="1"/>
  <c r="M202" i="6"/>
  <c r="H202" i="6"/>
  <c r="N202" i="6"/>
  <c r="K202" i="6"/>
  <c r="J202" i="6"/>
  <c r="F202" i="6"/>
  <c r="C202" i="6"/>
  <c r="E202" i="6"/>
  <c r="O202" i="6"/>
  <c r="D202" i="6"/>
  <c r="B202" i="6"/>
  <c r="I202" i="6"/>
  <c r="P202" i="6"/>
  <c r="L202" i="6"/>
  <c r="G202" i="6"/>
  <c r="R203" i="6"/>
  <c r="P204" i="5"/>
  <c r="N204" i="5"/>
  <c r="M204" i="5"/>
  <c r="L204" i="5"/>
  <c r="K204" i="5"/>
  <c r="J204" i="5"/>
  <c r="O204" i="5"/>
  <c r="D204" i="5"/>
  <c r="C204" i="5"/>
  <c r="H204" i="5"/>
  <c r="E204" i="5"/>
  <c r="F204" i="5"/>
  <c r="G204" i="5"/>
  <c r="I204" i="5"/>
  <c r="B204" i="5"/>
  <c r="R205" i="5"/>
  <c r="Q156" i="11"/>
  <c r="Q203" i="4"/>
  <c r="K204" i="4"/>
  <c r="J204" i="4"/>
  <c r="P204" i="4"/>
  <c r="O204" i="4"/>
  <c r="N204" i="4"/>
  <c r="M204" i="4"/>
  <c r="L204" i="4"/>
  <c r="H204" i="4"/>
  <c r="D204" i="4"/>
  <c r="F204" i="4"/>
  <c r="E204" i="4"/>
  <c r="C204" i="4"/>
  <c r="I204" i="4"/>
  <c r="G204" i="4"/>
  <c r="B204" i="4"/>
  <c r="R205" i="4"/>
  <c r="O205" i="5" l="1"/>
  <c r="N205" i="5"/>
  <c r="M205" i="5"/>
  <c r="L205" i="5"/>
  <c r="K205" i="5"/>
  <c r="J205" i="5"/>
  <c r="P205" i="5"/>
  <c r="E205" i="5"/>
  <c r="F205" i="5"/>
  <c r="C205" i="5"/>
  <c r="B205" i="5"/>
  <c r="H205" i="5"/>
  <c r="D205" i="5"/>
  <c r="G205" i="5"/>
  <c r="I205" i="5"/>
  <c r="R206" i="5"/>
  <c r="P203" i="6"/>
  <c r="G203" i="6"/>
  <c r="M203" i="6"/>
  <c r="H203" i="6"/>
  <c r="E203" i="6"/>
  <c r="F203" i="6"/>
  <c r="L203" i="6"/>
  <c r="C203" i="6"/>
  <c r="I203" i="6"/>
  <c r="D203" i="6"/>
  <c r="O203" i="6"/>
  <c r="J203" i="6"/>
  <c r="K203" i="6"/>
  <c r="B203" i="6"/>
  <c r="N203" i="6"/>
  <c r="R204" i="6"/>
  <c r="Q204" i="8"/>
  <c r="Q204" i="5"/>
  <c r="Q202" i="6"/>
  <c r="Q157" i="11"/>
  <c r="Q204" i="4"/>
  <c r="L205" i="4"/>
  <c r="K205" i="4"/>
  <c r="J205" i="4"/>
  <c r="P205" i="4"/>
  <c r="O205" i="4"/>
  <c r="N205" i="4"/>
  <c r="M205" i="4"/>
  <c r="H205" i="4"/>
  <c r="F205" i="4"/>
  <c r="B205" i="4"/>
  <c r="D205" i="4"/>
  <c r="C205" i="4"/>
  <c r="I205" i="4"/>
  <c r="G205" i="4"/>
  <c r="E205" i="4"/>
  <c r="R206" i="4"/>
  <c r="Q205" i="8" l="1"/>
  <c r="B204" i="6"/>
  <c r="H204" i="6"/>
  <c r="E204" i="6"/>
  <c r="C204" i="6"/>
  <c r="O204" i="6"/>
  <c r="N204" i="6"/>
  <c r="I204" i="6"/>
  <c r="L204" i="6"/>
  <c r="K204" i="6"/>
  <c r="J204" i="6"/>
  <c r="F204" i="6"/>
  <c r="G204" i="6"/>
  <c r="M204" i="6"/>
  <c r="D204" i="6"/>
  <c r="P204" i="6"/>
  <c r="R205" i="6"/>
  <c r="J206" i="5"/>
  <c r="P206" i="5"/>
  <c r="O206" i="5"/>
  <c r="N206" i="5"/>
  <c r="M206" i="5"/>
  <c r="L206" i="5"/>
  <c r="K206" i="5"/>
  <c r="H206" i="5"/>
  <c r="I206" i="5"/>
  <c r="G206" i="5"/>
  <c r="E206" i="5"/>
  <c r="C206" i="5"/>
  <c r="F206" i="5"/>
  <c r="D206" i="5"/>
  <c r="B206" i="5"/>
  <c r="R207" i="5"/>
  <c r="Q205" i="5"/>
  <c r="Q203" i="6"/>
  <c r="Q158" i="11"/>
  <c r="Q205" i="4"/>
  <c r="M206" i="4"/>
  <c r="L206" i="4"/>
  <c r="K206" i="4"/>
  <c r="J206" i="4"/>
  <c r="P206" i="4"/>
  <c r="O206" i="4"/>
  <c r="N206" i="4"/>
  <c r="H206" i="4"/>
  <c r="C206" i="4"/>
  <c r="G206" i="4"/>
  <c r="B206" i="4"/>
  <c r="I206" i="4"/>
  <c r="E206" i="4"/>
  <c r="D206" i="4"/>
  <c r="F206" i="4"/>
  <c r="R207" i="4"/>
  <c r="K207" i="5" l="1"/>
  <c r="P207" i="5"/>
  <c r="O207" i="5"/>
  <c r="N207" i="5"/>
  <c r="M207" i="5"/>
  <c r="L207" i="5"/>
  <c r="J207" i="5"/>
  <c r="Q207" i="5" s="1"/>
  <c r="F207" i="5"/>
  <c r="B207" i="5"/>
  <c r="G207" i="5"/>
  <c r="C207" i="5"/>
  <c r="D207" i="5"/>
  <c r="I207" i="5"/>
  <c r="E207" i="5"/>
  <c r="H207" i="5"/>
  <c r="R208" i="5"/>
  <c r="O205" i="6"/>
  <c r="J205" i="6"/>
  <c r="F205" i="6"/>
  <c r="E205" i="6"/>
  <c r="G205" i="6"/>
  <c r="B205" i="6"/>
  <c r="P205" i="6"/>
  <c r="M205" i="6"/>
  <c r="L205" i="6"/>
  <c r="H205" i="6"/>
  <c r="K205" i="6"/>
  <c r="N205" i="6"/>
  <c r="D205" i="6"/>
  <c r="C205" i="6"/>
  <c r="I205" i="6"/>
  <c r="R206" i="6"/>
  <c r="Q206" i="8"/>
  <c r="Q204" i="6"/>
  <c r="Q206" i="5"/>
  <c r="Q159" i="11"/>
  <c r="N207" i="4"/>
  <c r="M207" i="4"/>
  <c r="L207" i="4"/>
  <c r="K207" i="4"/>
  <c r="J207" i="4"/>
  <c r="P207" i="4"/>
  <c r="O207" i="4"/>
  <c r="Q206" i="4"/>
  <c r="B207" i="4"/>
  <c r="F207" i="4"/>
  <c r="E207" i="4"/>
  <c r="D207" i="4"/>
  <c r="I207" i="4"/>
  <c r="C207" i="4"/>
  <c r="G207" i="4"/>
  <c r="H207" i="4"/>
  <c r="R208" i="4"/>
  <c r="Q207" i="8" l="1"/>
  <c r="D206" i="6"/>
  <c r="C206" i="6"/>
  <c r="O206" i="6"/>
  <c r="N206" i="6"/>
  <c r="I206" i="6"/>
  <c r="L206" i="6"/>
  <c r="F206" i="6"/>
  <c r="P206" i="6"/>
  <c r="K206" i="6"/>
  <c r="E206" i="6"/>
  <c r="H206" i="6"/>
  <c r="B206" i="6"/>
  <c r="G206" i="6"/>
  <c r="M206" i="6"/>
  <c r="J206" i="6"/>
  <c r="R207" i="6"/>
  <c r="L208" i="5"/>
  <c r="J208" i="5"/>
  <c r="P208" i="5"/>
  <c r="O208" i="5"/>
  <c r="N208" i="5"/>
  <c r="K208" i="5"/>
  <c r="M208" i="5"/>
  <c r="I208" i="5"/>
  <c r="E208" i="5"/>
  <c r="G208" i="5"/>
  <c r="D208" i="5"/>
  <c r="B208" i="5"/>
  <c r="H208" i="5"/>
  <c r="F208" i="5"/>
  <c r="C208" i="5"/>
  <c r="R209" i="5"/>
  <c r="Q205" i="6"/>
  <c r="Q160" i="11"/>
  <c r="O208" i="4"/>
  <c r="N208" i="4"/>
  <c r="M208" i="4"/>
  <c r="L208" i="4"/>
  <c r="K208" i="4"/>
  <c r="J208" i="4"/>
  <c r="P208" i="4"/>
  <c r="Q207" i="4"/>
  <c r="B208" i="4"/>
  <c r="G208" i="4"/>
  <c r="D208" i="4"/>
  <c r="F208" i="4"/>
  <c r="H208" i="4"/>
  <c r="C208" i="4"/>
  <c r="I208" i="4"/>
  <c r="E208" i="4"/>
  <c r="R209" i="4"/>
  <c r="M209" i="5" l="1"/>
  <c r="K209" i="5"/>
  <c r="J209" i="5"/>
  <c r="P209" i="5"/>
  <c r="O209" i="5"/>
  <c r="N209" i="5"/>
  <c r="L209" i="5"/>
  <c r="I209" i="5"/>
  <c r="G209" i="5"/>
  <c r="B209" i="5"/>
  <c r="F209" i="5"/>
  <c r="D209" i="5"/>
  <c r="C209" i="5"/>
  <c r="E209" i="5"/>
  <c r="H209" i="5"/>
  <c r="R210" i="5"/>
  <c r="L207" i="6"/>
  <c r="P207" i="6"/>
  <c r="H207" i="6"/>
  <c r="G207" i="6"/>
  <c r="N207" i="6"/>
  <c r="C207" i="6"/>
  <c r="B207" i="6"/>
  <c r="M207" i="6"/>
  <c r="K207" i="6"/>
  <c r="I207" i="6"/>
  <c r="D207" i="6"/>
  <c r="J207" i="6"/>
  <c r="F207" i="6"/>
  <c r="E207" i="6"/>
  <c r="O207" i="6"/>
  <c r="R208" i="6"/>
  <c r="Q208" i="8"/>
  <c r="Q206" i="6"/>
  <c r="Q208" i="5"/>
  <c r="Q161" i="11"/>
  <c r="P209" i="4"/>
  <c r="O209" i="4"/>
  <c r="N209" i="4"/>
  <c r="M209" i="4"/>
  <c r="L209" i="4"/>
  <c r="K209" i="4"/>
  <c r="J209" i="4"/>
  <c r="Q208" i="4"/>
  <c r="I209" i="4"/>
  <c r="F209" i="4"/>
  <c r="H209" i="4"/>
  <c r="E209" i="4"/>
  <c r="G209" i="4"/>
  <c r="B209" i="4"/>
  <c r="D209" i="4"/>
  <c r="C209" i="4"/>
  <c r="R210" i="4"/>
  <c r="Q209" i="8" l="1"/>
  <c r="J208" i="6"/>
  <c r="E208" i="6"/>
  <c r="K208" i="6"/>
  <c r="G208" i="6"/>
  <c r="B208" i="6"/>
  <c r="P208" i="6"/>
  <c r="L208" i="6"/>
  <c r="N208" i="6"/>
  <c r="I208" i="6"/>
  <c r="C208" i="6"/>
  <c r="O208" i="6"/>
  <c r="H208" i="6"/>
  <c r="D208" i="6"/>
  <c r="F208" i="6"/>
  <c r="M208" i="6"/>
  <c r="R209" i="6"/>
  <c r="N210" i="5"/>
  <c r="L210" i="5"/>
  <c r="K210" i="5"/>
  <c r="J210" i="5"/>
  <c r="P210" i="5"/>
  <c r="O210" i="5"/>
  <c r="M210" i="5"/>
  <c r="E210" i="5"/>
  <c r="D210" i="5"/>
  <c r="B210" i="5"/>
  <c r="I210" i="5"/>
  <c r="H210" i="5"/>
  <c r="G210" i="5"/>
  <c r="C210" i="5"/>
  <c r="F210" i="5"/>
  <c r="R211" i="5"/>
  <c r="Q207" i="6"/>
  <c r="Q209" i="4"/>
  <c r="Q209" i="5"/>
  <c r="Q162" i="11"/>
  <c r="P210" i="4"/>
  <c r="O210" i="4"/>
  <c r="N210" i="4"/>
  <c r="M210" i="4"/>
  <c r="L210" i="4"/>
  <c r="K210" i="4"/>
  <c r="J210" i="4"/>
  <c r="F210" i="4"/>
  <c r="G210" i="4"/>
  <c r="I210" i="4"/>
  <c r="H210" i="4"/>
  <c r="D210" i="4"/>
  <c r="E210" i="4"/>
  <c r="B210" i="4"/>
  <c r="C210" i="4"/>
  <c r="R211" i="4"/>
  <c r="O211" i="5" l="1"/>
  <c r="M211" i="5"/>
  <c r="L211" i="5"/>
  <c r="K211" i="5"/>
  <c r="J211" i="5"/>
  <c r="P211" i="5"/>
  <c r="N211" i="5"/>
  <c r="E211" i="5"/>
  <c r="I211" i="5"/>
  <c r="B211" i="5"/>
  <c r="C211" i="5"/>
  <c r="G211" i="5"/>
  <c r="H211" i="5"/>
  <c r="F211" i="5"/>
  <c r="D211" i="5"/>
  <c r="R212" i="5"/>
  <c r="K209" i="6"/>
  <c r="N209" i="6"/>
  <c r="L209" i="6"/>
  <c r="P209" i="6"/>
  <c r="O209" i="6"/>
  <c r="C209" i="6"/>
  <c r="F209" i="6"/>
  <c r="M209" i="6"/>
  <c r="B209" i="6"/>
  <c r="E209" i="6"/>
  <c r="H209" i="6"/>
  <c r="I209" i="6"/>
  <c r="D209" i="6"/>
  <c r="G209" i="6"/>
  <c r="J209" i="6"/>
  <c r="Q209" i="6" s="1"/>
  <c r="R210" i="6"/>
  <c r="Q210" i="8"/>
  <c r="Q210" i="5"/>
  <c r="Q208" i="6"/>
  <c r="Q163" i="11"/>
  <c r="Q210" i="4"/>
  <c r="J211" i="4"/>
  <c r="P211" i="4"/>
  <c r="O211" i="4"/>
  <c r="N211" i="4"/>
  <c r="M211" i="4"/>
  <c r="L211" i="4"/>
  <c r="K211" i="4"/>
  <c r="I211" i="4"/>
  <c r="H211" i="4"/>
  <c r="E211" i="4"/>
  <c r="D211" i="4"/>
  <c r="C211" i="4"/>
  <c r="F211" i="4"/>
  <c r="B211" i="4"/>
  <c r="G211" i="4"/>
  <c r="R212" i="4"/>
  <c r="Q211" i="8" l="1"/>
  <c r="L210" i="6"/>
  <c r="G210" i="6"/>
  <c r="I210" i="6"/>
  <c r="D210" i="6"/>
  <c r="F210" i="6"/>
  <c r="E210" i="6"/>
  <c r="P210" i="6"/>
  <c r="K210" i="6"/>
  <c r="M210" i="6"/>
  <c r="H210" i="6"/>
  <c r="C210" i="6"/>
  <c r="B210" i="6"/>
  <c r="N210" i="6"/>
  <c r="J210" i="6"/>
  <c r="O210" i="6"/>
  <c r="R211" i="6"/>
  <c r="P212" i="5"/>
  <c r="N212" i="5"/>
  <c r="M212" i="5"/>
  <c r="L212" i="5"/>
  <c r="K212" i="5"/>
  <c r="J212" i="5"/>
  <c r="O212" i="5"/>
  <c r="C212" i="5"/>
  <c r="I212" i="5"/>
  <c r="H212" i="5"/>
  <c r="D212" i="5"/>
  <c r="E212" i="5"/>
  <c r="G212" i="5"/>
  <c r="F212" i="5"/>
  <c r="B212" i="5"/>
  <c r="R213" i="5"/>
  <c r="Q211" i="5"/>
  <c r="Q164" i="11"/>
  <c r="K212" i="4"/>
  <c r="J212" i="4"/>
  <c r="P212" i="4"/>
  <c r="O212" i="4"/>
  <c r="N212" i="4"/>
  <c r="M212" i="4"/>
  <c r="L212" i="4"/>
  <c r="Q211" i="4"/>
  <c r="I212" i="4"/>
  <c r="C212" i="4"/>
  <c r="F212" i="4"/>
  <c r="D212" i="4"/>
  <c r="G212" i="4"/>
  <c r="B212" i="4"/>
  <c r="E212" i="4"/>
  <c r="H212" i="4"/>
  <c r="R213" i="4"/>
  <c r="O213" i="5" l="1"/>
  <c r="N213" i="5"/>
  <c r="M213" i="5"/>
  <c r="L213" i="5"/>
  <c r="K213" i="5"/>
  <c r="P213" i="5"/>
  <c r="J213" i="5"/>
  <c r="Q213" i="5" s="1"/>
  <c r="H213" i="5"/>
  <c r="B213" i="5"/>
  <c r="C213" i="5"/>
  <c r="G213" i="5"/>
  <c r="F213" i="5"/>
  <c r="I213" i="5"/>
  <c r="D213" i="5"/>
  <c r="E213" i="5"/>
  <c r="R214" i="5"/>
  <c r="L211" i="6"/>
  <c r="G211" i="6"/>
  <c r="J211" i="6"/>
  <c r="C211" i="6"/>
  <c r="B211" i="6"/>
  <c r="N211" i="6"/>
  <c r="O211" i="6"/>
  <c r="D211" i="6"/>
  <c r="M211" i="6"/>
  <c r="F211" i="6"/>
  <c r="I211" i="6"/>
  <c r="E211" i="6"/>
  <c r="H211" i="6"/>
  <c r="K211" i="6"/>
  <c r="P211" i="6"/>
  <c r="R212" i="6"/>
  <c r="Q212" i="8"/>
  <c r="Q212" i="5"/>
  <c r="Q210" i="6"/>
  <c r="Q165" i="11"/>
  <c r="L213" i="4"/>
  <c r="K213" i="4"/>
  <c r="J213" i="4"/>
  <c r="P213" i="4"/>
  <c r="O213" i="4"/>
  <c r="N213" i="4"/>
  <c r="M213" i="4"/>
  <c r="Q212" i="4"/>
  <c r="D213" i="4"/>
  <c r="F213" i="4"/>
  <c r="B213" i="4"/>
  <c r="H213" i="4"/>
  <c r="I213" i="4"/>
  <c r="E213" i="4"/>
  <c r="G213" i="4"/>
  <c r="C213" i="4"/>
  <c r="R214" i="4"/>
  <c r="Q213" i="8" l="1"/>
  <c r="M212" i="6"/>
  <c r="H212" i="6"/>
  <c r="N212" i="6"/>
  <c r="E212" i="6"/>
  <c r="O212" i="6"/>
  <c r="L212" i="6"/>
  <c r="D212" i="6"/>
  <c r="K212" i="6"/>
  <c r="J212" i="6"/>
  <c r="G212" i="6"/>
  <c r="B212" i="6"/>
  <c r="C212" i="6"/>
  <c r="I212" i="6"/>
  <c r="F212" i="6"/>
  <c r="P212" i="6"/>
  <c r="R213" i="6"/>
  <c r="J214" i="5"/>
  <c r="P214" i="5"/>
  <c r="O214" i="5"/>
  <c r="N214" i="5"/>
  <c r="M214" i="5"/>
  <c r="L214" i="5"/>
  <c r="K214" i="5"/>
  <c r="C214" i="5"/>
  <c r="D214" i="5"/>
  <c r="B214" i="5"/>
  <c r="E214" i="5"/>
  <c r="G214" i="5"/>
  <c r="I214" i="5"/>
  <c r="H214" i="5"/>
  <c r="F214" i="5"/>
  <c r="R215" i="5"/>
  <c r="Q211" i="6"/>
  <c r="Q166" i="11"/>
  <c r="Q213" i="4"/>
  <c r="M214" i="4"/>
  <c r="L214" i="4"/>
  <c r="K214" i="4"/>
  <c r="J214" i="4"/>
  <c r="P214" i="4"/>
  <c r="O214" i="4"/>
  <c r="N214" i="4"/>
  <c r="G214" i="4"/>
  <c r="I214" i="4"/>
  <c r="E214" i="4"/>
  <c r="F214" i="4"/>
  <c r="B214" i="4"/>
  <c r="D214" i="4"/>
  <c r="H214" i="4"/>
  <c r="C214" i="4"/>
  <c r="R215" i="4"/>
  <c r="K215" i="5" l="1"/>
  <c r="P215" i="5"/>
  <c r="O215" i="5"/>
  <c r="N215" i="5"/>
  <c r="M215" i="5"/>
  <c r="L215" i="5"/>
  <c r="J215" i="5"/>
  <c r="E215" i="5"/>
  <c r="D215" i="5"/>
  <c r="B215" i="5"/>
  <c r="G215" i="5"/>
  <c r="I215" i="5"/>
  <c r="F215" i="5"/>
  <c r="C215" i="5"/>
  <c r="H215" i="5"/>
  <c r="R216" i="5"/>
  <c r="P213" i="6"/>
  <c r="K213" i="6"/>
  <c r="O213" i="6"/>
  <c r="F213" i="6"/>
  <c r="H213" i="6"/>
  <c r="C213" i="6"/>
  <c r="J213" i="6"/>
  <c r="E213" i="6"/>
  <c r="L213" i="6"/>
  <c r="D213" i="6"/>
  <c r="M213" i="6"/>
  <c r="G213" i="6"/>
  <c r="N213" i="6"/>
  <c r="I213" i="6"/>
  <c r="B213" i="6"/>
  <c r="R214" i="6"/>
  <c r="Q214" i="8"/>
  <c r="Q214" i="5"/>
  <c r="Q212" i="6"/>
  <c r="Q167" i="11"/>
  <c r="Q214" i="4"/>
  <c r="N215" i="4"/>
  <c r="M215" i="4"/>
  <c r="L215" i="4"/>
  <c r="K215" i="4"/>
  <c r="J215" i="4"/>
  <c r="P215" i="4"/>
  <c r="O215" i="4"/>
  <c r="F215" i="4"/>
  <c r="G215" i="4"/>
  <c r="C215" i="4"/>
  <c r="D215" i="4"/>
  <c r="I215" i="4"/>
  <c r="E215" i="4"/>
  <c r="H215" i="4"/>
  <c r="B215" i="4"/>
  <c r="R216" i="4"/>
  <c r="Q213" i="6" l="1"/>
  <c r="Q215" i="5"/>
  <c r="Q215" i="8"/>
  <c r="L214" i="6"/>
  <c r="O214" i="6"/>
  <c r="C214" i="6"/>
  <c r="M214" i="6"/>
  <c r="B214" i="6"/>
  <c r="I214" i="6"/>
  <c r="D214" i="6"/>
  <c r="K214" i="6"/>
  <c r="F214" i="6"/>
  <c r="G214" i="6"/>
  <c r="N214" i="6"/>
  <c r="P214" i="6"/>
  <c r="J214" i="6"/>
  <c r="H214" i="6"/>
  <c r="E214" i="6"/>
  <c r="R215" i="6"/>
  <c r="L216" i="5"/>
  <c r="J216" i="5"/>
  <c r="P216" i="5"/>
  <c r="O216" i="5"/>
  <c r="N216" i="5"/>
  <c r="M216" i="5"/>
  <c r="K216" i="5"/>
  <c r="D216" i="5"/>
  <c r="H216" i="5"/>
  <c r="G216" i="5"/>
  <c r="C216" i="5"/>
  <c r="B216" i="5"/>
  <c r="F216" i="5"/>
  <c r="I216" i="5"/>
  <c r="E216" i="5"/>
  <c r="R217" i="5"/>
  <c r="Q168" i="11"/>
  <c r="Q215" i="4"/>
  <c r="O216" i="4"/>
  <c r="N216" i="4"/>
  <c r="M216" i="4"/>
  <c r="L216" i="4"/>
  <c r="K216" i="4"/>
  <c r="J216" i="4"/>
  <c r="P216" i="4"/>
  <c r="G216" i="4"/>
  <c r="B216" i="4"/>
  <c r="E216" i="4"/>
  <c r="D216" i="4"/>
  <c r="C216" i="4"/>
  <c r="H216" i="4"/>
  <c r="F216" i="4"/>
  <c r="I216" i="4"/>
  <c r="R217" i="4"/>
  <c r="Q214" i="6" l="1"/>
  <c r="Q216" i="5"/>
  <c r="M217" i="5"/>
  <c r="K217" i="5"/>
  <c r="J217" i="5"/>
  <c r="P217" i="5"/>
  <c r="O217" i="5"/>
  <c r="L217" i="5"/>
  <c r="N217" i="5"/>
  <c r="E217" i="5"/>
  <c r="D217" i="5"/>
  <c r="G217" i="5"/>
  <c r="F217" i="5"/>
  <c r="I217" i="5"/>
  <c r="H217" i="5"/>
  <c r="C217" i="5"/>
  <c r="B217" i="5"/>
  <c r="R218" i="5"/>
  <c r="J215" i="6"/>
  <c r="E215" i="6"/>
  <c r="I215" i="6"/>
  <c r="C215" i="6"/>
  <c r="N215" i="6"/>
  <c r="M215" i="6"/>
  <c r="B215" i="6"/>
  <c r="D215" i="6"/>
  <c r="O215" i="6"/>
  <c r="H215" i="6"/>
  <c r="K215" i="6"/>
  <c r="P215" i="6"/>
  <c r="L215" i="6"/>
  <c r="Q215" i="6" s="1"/>
  <c r="F215" i="6"/>
  <c r="G215" i="6"/>
  <c r="R216" i="6"/>
  <c r="Q216" i="8"/>
  <c r="Q169" i="11"/>
  <c r="Q216" i="4"/>
  <c r="P217" i="4"/>
  <c r="O217" i="4"/>
  <c r="N217" i="4"/>
  <c r="M217" i="4"/>
  <c r="L217" i="4"/>
  <c r="K217" i="4"/>
  <c r="J217" i="4"/>
  <c r="I217" i="4"/>
  <c r="D217" i="4"/>
  <c r="E217" i="4"/>
  <c r="F217" i="4"/>
  <c r="B217" i="4"/>
  <c r="G217" i="4"/>
  <c r="H217" i="4"/>
  <c r="C217" i="4"/>
  <c r="R218" i="4"/>
  <c r="Q217" i="4" l="1"/>
  <c r="Q217" i="8"/>
  <c r="K216" i="6"/>
  <c r="F216" i="6"/>
  <c r="B216" i="6"/>
  <c r="D216" i="6"/>
  <c r="O216" i="6"/>
  <c r="N216" i="6"/>
  <c r="C216" i="6"/>
  <c r="L216" i="6"/>
  <c r="H216" i="6"/>
  <c r="M216" i="6"/>
  <c r="G216" i="6"/>
  <c r="J216" i="6"/>
  <c r="Q216" i="6" s="1"/>
  <c r="I216" i="6"/>
  <c r="P216" i="6"/>
  <c r="E216" i="6"/>
  <c r="R217" i="6"/>
  <c r="N218" i="5"/>
  <c r="L218" i="5"/>
  <c r="K218" i="5"/>
  <c r="J218" i="5"/>
  <c r="Q218" i="5" s="1"/>
  <c r="O218" i="5"/>
  <c r="M218" i="5"/>
  <c r="P218" i="5"/>
  <c r="D218" i="5"/>
  <c r="H218" i="5"/>
  <c r="E218" i="5"/>
  <c r="B218" i="5"/>
  <c r="C218" i="5"/>
  <c r="I218" i="5"/>
  <c r="G218" i="5"/>
  <c r="F218" i="5"/>
  <c r="R219" i="5"/>
  <c r="Q217" i="5"/>
  <c r="Q170" i="11"/>
  <c r="P218" i="4"/>
  <c r="O218" i="4"/>
  <c r="N218" i="4"/>
  <c r="M218" i="4"/>
  <c r="L218" i="4"/>
  <c r="K218" i="4"/>
  <c r="J218" i="4"/>
  <c r="E218" i="4"/>
  <c r="I218" i="4"/>
  <c r="H218" i="4"/>
  <c r="C218" i="4"/>
  <c r="D218" i="4"/>
  <c r="F218" i="4"/>
  <c r="G218" i="4"/>
  <c r="B218" i="4"/>
  <c r="R219" i="4"/>
  <c r="P219" i="5" l="1"/>
  <c r="N219" i="5"/>
  <c r="M219" i="5"/>
  <c r="L219" i="5"/>
  <c r="K219" i="5"/>
  <c r="J219" i="5"/>
  <c r="Q219" i="5" s="1"/>
  <c r="O219" i="5"/>
  <c r="F219" i="5"/>
  <c r="B219" i="5"/>
  <c r="H219" i="5"/>
  <c r="G219" i="5"/>
  <c r="D219" i="5"/>
  <c r="E219" i="5"/>
  <c r="C219" i="5"/>
  <c r="I219" i="5"/>
  <c r="R220" i="5"/>
  <c r="L217" i="6"/>
  <c r="O217" i="6"/>
  <c r="N217" i="6"/>
  <c r="E217" i="6"/>
  <c r="D217" i="6"/>
  <c r="G217" i="6"/>
  <c r="I217" i="6"/>
  <c r="F217" i="6"/>
  <c r="K217" i="6"/>
  <c r="C217" i="6"/>
  <c r="B217" i="6"/>
  <c r="J217" i="6"/>
  <c r="P217" i="6"/>
  <c r="H217" i="6"/>
  <c r="M217" i="6"/>
  <c r="R218" i="6"/>
  <c r="Q218" i="8"/>
  <c r="Q171" i="11"/>
  <c r="J219" i="4"/>
  <c r="P219" i="4"/>
  <c r="O219" i="4"/>
  <c r="N219" i="4"/>
  <c r="M219" i="4"/>
  <c r="L219" i="4"/>
  <c r="K219" i="4"/>
  <c r="Q218" i="4"/>
  <c r="E219" i="4"/>
  <c r="B219" i="4"/>
  <c r="H219" i="4"/>
  <c r="D219" i="4"/>
  <c r="F219" i="4"/>
  <c r="G219" i="4"/>
  <c r="I219" i="4"/>
  <c r="C219" i="4"/>
  <c r="R220" i="4"/>
  <c r="Q217" i="6" l="1"/>
  <c r="Q219" i="8"/>
  <c r="P218" i="6"/>
  <c r="B218" i="6"/>
  <c r="N218" i="6"/>
  <c r="M218" i="6"/>
  <c r="H218" i="6"/>
  <c r="D218" i="6"/>
  <c r="J218" i="6"/>
  <c r="F218" i="6"/>
  <c r="I218" i="6"/>
  <c r="E218" i="6"/>
  <c r="L218" i="6"/>
  <c r="O218" i="6"/>
  <c r="K218" i="6"/>
  <c r="C218" i="6"/>
  <c r="G218" i="6"/>
  <c r="R219" i="6"/>
  <c r="O220" i="5"/>
  <c r="N220" i="5"/>
  <c r="M220" i="5"/>
  <c r="L220" i="5"/>
  <c r="K220" i="5"/>
  <c r="P220" i="5"/>
  <c r="J220" i="5"/>
  <c r="Q220" i="5" s="1"/>
  <c r="B220" i="5"/>
  <c r="G220" i="5"/>
  <c r="H220" i="5"/>
  <c r="D220" i="5"/>
  <c r="C220" i="5"/>
  <c r="I220" i="5"/>
  <c r="F220" i="5"/>
  <c r="E220" i="5"/>
  <c r="R221" i="5"/>
  <c r="Q172" i="11"/>
  <c r="Q219" i="4"/>
  <c r="K220" i="4"/>
  <c r="J220" i="4"/>
  <c r="P220" i="4"/>
  <c r="O220" i="4"/>
  <c r="N220" i="4"/>
  <c r="M220" i="4"/>
  <c r="L220" i="4"/>
  <c r="B220" i="4"/>
  <c r="G220" i="4"/>
  <c r="I220" i="4"/>
  <c r="D220" i="4"/>
  <c r="C220" i="4"/>
  <c r="F220" i="4"/>
  <c r="E220" i="4"/>
  <c r="H220" i="4"/>
  <c r="R221" i="4"/>
  <c r="J221" i="5" l="1"/>
  <c r="O221" i="5"/>
  <c r="N221" i="5"/>
  <c r="M221" i="5"/>
  <c r="L221" i="5"/>
  <c r="K221" i="5"/>
  <c r="P221" i="5"/>
  <c r="C221" i="5"/>
  <c r="G221" i="5"/>
  <c r="E221" i="5"/>
  <c r="D221" i="5"/>
  <c r="H221" i="5"/>
  <c r="B221" i="5"/>
  <c r="I221" i="5"/>
  <c r="F221" i="5"/>
  <c r="R222" i="5"/>
  <c r="P219" i="6"/>
  <c r="F219" i="6"/>
  <c r="O219" i="6"/>
  <c r="K219" i="6"/>
  <c r="J219" i="6"/>
  <c r="B219" i="6"/>
  <c r="M219" i="6"/>
  <c r="H219" i="6"/>
  <c r="G219" i="6"/>
  <c r="E219" i="6"/>
  <c r="D219" i="6"/>
  <c r="L219" i="6"/>
  <c r="N219" i="6"/>
  <c r="C219" i="6"/>
  <c r="I219" i="6"/>
  <c r="R220" i="6"/>
  <c r="Q220" i="8"/>
  <c r="Q218" i="6"/>
  <c r="Q173" i="11"/>
  <c r="Q220" i="4"/>
  <c r="L221" i="4"/>
  <c r="K221" i="4"/>
  <c r="J221" i="4"/>
  <c r="P221" i="4"/>
  <c r="O221" i="4"/>
  <c r="N221" i="4"/>
  <c r="M221" i="4"/>
  <c r="E221" i="4"/>
  <c r="H221" i="4"/>
  <c r="F221" i="4"/>
  <c r="C221" i="4"/>
  <c r="D221" i="4"/>
  <c r="G221" i="4"/>
  <c r="B221" i="4"/>
  <c r="I221" i="4"/>
  <c r="R222" i="4"/>
  <c r="Q221" i="8" l="1"/>
  <c r="N220" i="6"/>
  <c r="I220" i="6"/>
  <c r="K220" i="6"/>
  <c r="C220" i="6"/>
  <c r="B220" i="6"/>
  <c r="F220" i="6"/>
  <c r="O220" i="6"/>
  <c r="G220" i="6"/>
  <c r="D220" i="6"/>
  <c r="H220" i="6"/>
  <c r="M220" i="6"/>
  <c r="L220" i="6"/>
  <c r="P220" i="6"/>
  <c r="E220" i="6"/>
  <c r="J220" i="6"/>
  <c r="Q220" i="6" s="1"/>
  <c r="R221" i="6"/>
  <c r="L222" i="5"/>
  <c r="J222" i="5"/>
  <c r="P222" i="5"/>
  <c r="O222" i="5"/>
  <c r="N222" i="5"/>
  <c r="K222" i="5"/>
  <c r="M222" i="5"/>
  <c r="D222" i="5"/>
  <c r="E222" i="5"/>
  <c r="C222" i="5"/>
  <c r="B222" i="5"/>
  <c r="I222" i="5"/>
  <c r="G222" i="5"/>
  <c r="F222" i="5"/>
  <c r="H222" i="5"/>
  <c r="R223" i="5"/>
  <c r="Q219" i="6"/>
  <c r="Q221" i="5"/>
  <c r="Q174" i="11"/>
  <c r="Q221" i="4"/>
  <c r="M222" i="4"/>
  <c r="L222" i="4"/>
  <c r="K222" i="4"/>
  <c r="J222" i="4"/>
  <c r="P222" i="4"/>
  <c r="O222" i="4"/>
  <c r="N222" i="4"/>
  <c r="C222" i="4"/>
  <c r="B222" i="4"/>
  <c r="G222" i="4"/>
  <c r="I222" i="4"/>
  <c r="F222" i="4"/>
  <c r="D222" i="4"/>
  <c r="H222" i="4"/>
  <c r="E222" i="4"/>
  <c r="R223" i="4"/>
  <c r="M223" i="5" l="1"/>
  <c r="K223" i="5"/>
  <c r="J223" i="5"/>
  <c r="O223" i="5"/>
  <c r="N223" i="5"/>
  <c r="L223" i="5"/>
  <c r="P223" i="5"/>
  <c r="D223" i="5"/>
  <c r="I223" i="5"/>
  <c r="C223" i="5"/>
  <c r="H223" i="5"/>
  <c r="E223" i="5"/>
  <c r="B223" i="5"/>
  <c r="G223" i="5"/>
  <c r="F223" i="5"/>
  <c r="R224" i="5"/>
  <c r="O221" i="6"/>
  <c r="J221" i="6"/>
  <c r="B221" i="6"/>
  <c r="N221" i="6"/>
  <c r="L221" i="6"/>
  <c r="F221" i="6"/>
  <c r="M221" i="6"/>
  <c r="H221" i="6"/>
  <c r="E221" i="6"/>
  <c r="K221" i="6"/>
  <c r="G221" i="6"/>
  <c r="I221" i="6"/>
  <c r="P221" i="6"/>
  <c r="C221" i="6"/>
  <c r="D221" i="6"/>
  <c r="R222" i="6"/>
  <c r="Q222" i="8"/>
  <c r="Q222" i="5"/>
  <c r="Q175" i="11"/>
  <c r="Q222" i="4"/>
  <c r="N223" i="4"/>
  <c r="M223" i="4"/>
  <c r="L223" i="4"/>
  <c r="K223" i="4"/>
  <c r="J223" i="4"/>
  <c r="P223" i="4"/>
  <c r="O223" i="4"/>
  <c r="D223" i="4"/>
  <c r="C223" i="4"/>
  <c r="B223" i="4"/>
  <c r="F223" i="4"/>
  <c r="G223" i="4"/>
  <c r="E223" i="4"/>
  <c r="H223" i="4"/>
  <c r="I223" i="4"/>
  <c r="R224" i="4"/>
  <c r="Q223" i="8" l="1"/>
  <c r="D222" i="6"/>
  <c r="G222" i="6"/>
  <c r="P222" i="6"/>
  <c r="K222" i="6"/>
  <c r="C222" i="6"/>
  <c r="E222" i="6"/>
  <c r="B222" i="6"/>
  <c r="M222" i="6"/>
  <c r="J222" i="6"/>
  <c r="I222" i="6"/>
  <c r="H222" i="6"/>
  <c r="N222" i="6"/>
  <c r="L222" i="6"/>
  <c r="O222" i="6"/>
  <c r="F222" i="6"/>
  <c r="R223" i="6"/>
  <c r="O224" i="5"/>
  <c r="M224" i="5"/>
  <c r="L224" i="5"/>
  <c r="K224" i="5"/>
  <c r="J224" i="5"/>
  <c r="P224" i="5"/>
  <c r="N224" i="5"/>
  <c r="D224" i="5"/>
  <c r="G224" i="5"/>
  <c r="F224" i="5"/>
  <c r="B224" i="5"/>
  <c r="E224" i="5"/>
  <c r="I224" i="5"/>
  <c r="C224" i="5"/>
  <c r="H224" i="5"/>
  <c r="R225" i="5"/>
  <c r="Q223" i="5"/>
  <c r="Q221" i="6"/>
  <c r="Q176" i="11"/>
  <c r="Q223" i="4"/>
  <c r="O224" i="4"/>
  <c r="N224" i="4"/>
  <c r="M224" i="4"/>
  <c r="L224" i="4"/>
  <c r="K224" i="4"/>
  <c r="J224" i="4"/>
  <c r="P224" i="4"/>
  <c r="D224" i="4"/>
  <c r="G224" i="4"/>
  <c r="H224" i="4"/>
  <c r="C224" i="4"/>
  <c r="E224" i="4"/>
  <c r="I224" i="4"/>
  <c r="F224" i="4"/>
  <c r="B224" i="4"/>
  <c r="R225" i="4"/>
  <c r="Q224" i="5" l="1"/>
  <c r="Q222" i="6"/>
  <c r="P225" i="5"/>
  <c r="N225" i="5"/>
  <c r="M225" i="5"/>
  <c r="L225" i="5"/>
  <c r="K225" i="5"/>
  <c r="J225" i="5"/>
  <c r="Q225" i="5" s="1"/>
  <c r="O225" i="5"/>
  <c r="I225" i="5"/>
  <c r="E225" i="5"/>
  <c r="G225" i="5"/>
  <c r="D225" i="5"/>
  <c r="C225" i="5"/>
  <c r="H225" i="5"/>
  <c r="F225" i="5"/>
  <c r="B225" i="5"/>
  <c r="R226" i="5"/>
  <c r="J223" i="6"/>
  <c r="E223" i="6"/>
  <c r="L223" i="6"/>
  <c r="I223" i="6"/>
  <c r="P223" i="6"/>
  <c r="N223" i="6"/>
  <c r="F223" i="6"/>
  <c r="C223" i="6"/>
  <c r="G223" i="6"/>
  <c r="B223" i="6"/>
  <c r="K223" i="6"/>
  <c r="D223" i="6"/>
  <c r="H223" i="6"/>
  <c r="O223" i="6"/>
  <c r="M223" i="6"/>
  <c r="R224" i="6"/>
  <c r="Q224" i="8"/>
  <c r="Q177" i="11"/>
  <c r="Q224" i="4"/>
  <c r="P225" i="4"/>
  <c r="O225" i="4"/>
  <c r="N225" i="4"/>
  <c r="M225" i="4"/>
  <c r="L225" i="4"/>
  <c r="K225" i="4"/>
  <c r="J225" i="4"/>
  <c r="D225" i="4"/>
  <c r="F225" i="4"/>
  <c r="G225" i="4"/>
  <c r="I225" i="4"/>
  <c r="E225" i="4"/>
  <c r="C225" i="4"/>
  <c r="B225" i="4"/>
  <c r="H225" i="4"/>
  <c r="R226" i="4"/>
  <c r="Q225" i="4" l="1"/>
  <c r="Q223" i="6"/>
  <c r="Q225" i="8"/>
  <c r="K224" i="6"/>
  <c r="F224" i="6"/>
  <c r="C224" i="6"/>
  <c r="M224" i="6"/>
  <c r="J224" i="6"/>
  <c r="E224" i="6"/>
  <c r="B224" i="6"/>
  <c r="D224" i="6"/>
  <c r="I224" i="6"/>
  <c r="O224" i="6"/>
  <c r="P224" i="6"/>
  <c r="L224" i="6"/>
  <c r="H224" i="6"/>
  <c r="G224" i="6"/>
  <c r="N224" i="6"/>
  <c r="R225" i="6"/>
  <c r="O226" i="5"/>
  <c r="N226" i="5"/>
  <c r="M226" i="5"/>
  <c r="L226" i="5"/>
  <c r="K226" i="5"/>
  <c r="J226" i="5"/>
  <c r="P226" i="5"/>
  <c r="F226" i="5"/>
  <c r="C226" i="5"/>
  <c r="E226" i="5"/>
  <c r="I226" i="5"/>
  <c r="G226" i="5"/>
  <c r="H226" i="5"/>
  <c r="B226" i="5"/>
  <c r="D226" i="5"/>
  <c r="R227" i="5"/>
  <c r="Q178" i="11"/>
  <c r="P226" i="4"/>
  <c r="O226" i="4"/>
  <c r="N226" i="4"/>
  <c r="M226" i="4"/>
  <c r="L226" i="4"/>
  <c r="K226" i="4"/>
  <c r="J226" i="4"/>
  <c r="B226" i="4"/>
  <c r="C226" i="4"/>
  <c r="E226" i="4"/>
  <c r="H226" i="4"/>
  <c r="I226" i="4"/>
  <c r="G226" i="4"/>
  <c r="D226" i="4"/>
  <c r="F226" i="4"/>
  <c r="R227" i="4"/>
  <c r="Q226" i="4" l="1"/>
  <c r="K227" i="5"/>
  <c r="O227" i="5"/>
  <c r="N227" i="5"/>
  <c r="M227" i="5"/>
  <c r="J227" i="5"/>
  <c r="L227" i="5"/>
  <c r="P227" i="5"/>
  <c r="G227" i="5"/>
  <c r="C227" i="5"/>
  <c r="D227" i="5"/>
  <c r="I227" i="5"/>
  <c r="H227" i="5"/>
  <c r="F227" i="5"/>
  <c r="B227" i="5"/>
  <c r="E227" i="5"/>
  <c r="R228" i="5"/>
  <c r="L225" i="6"/>
  <c r="H225" i="6"/>
  <c r="G225" i="6"/>
  <c r="C225" i="6"/>
  <c r="N225" i="6"/>
  <c r="D225" i="6"/>
  <c r="O225" i="6"/>
  <c r="J225" i="6"/>
  <c r="B225" i="6"/>
  <c r="M225" i="6"/>
  <c r="E225" i="6"/>
  <c r="P225" i="6"/>
  <c r="K225" i="6"/>
  <c r="I225" i="6"/>
  <c r="F225" i="6"/>
  <c r="R226" i="6"/>
  <c r="Q226" i="8"/>
  <c r="Q226" i="5"/>
  <c r="Q224" i="6"/>
  <c r="Q179" i="11"/>
  <c r="J227" i="4"/>
  <c r="P227" i="4"/>
  <c r="O227" i="4"/>
  <c r="N227" i="4"/>
  <c r="M227" i="4"/>
  <c r="L227" i="4"/>
  <c r="K227" i="4"/>
  <c r="F227" i="4"/>
  <c r="B227" i="4"/>
  <c r="E227" i="4"/>
  <c r="C227" i="4"/>
  <c r="I227" i="4"/>
  <c r="G227" i="4"/>
  <c r="H227" i="4"/>
  <c r="D227" i="4"/>
  <c r="R228" i="4"/>
  <c r="Q227" i="5" l="1"/>
  <c r="Q227" i="8"/>
  <c r="M226" i="6"/>
  <c r="I226" i="6"/>
  <c r="L226" i="6"/>
  <c r="H226" i="6"/>
  <c r="D226" i="6"/>
  <c r="E226" i="6"/>
  <c r="P226" i="6"/>
  <c r="O226" i="6"/>
  <c r="K226" i="6"/>
  <c r="G226" i="6"/>
  <c r="C226" i="6"/>
  <c r="N226" i="6"/>
  <c r="J226" i="6"/>
  <c r="B226" i="6"/>
  <c r="F226" i="6"/>
  <c r="R227" i="6"/>
  <c r="Q225" i="6"/>
  <c r="M228" i="5"/>
  <c r="K228" i="5"/>
  <c r="J228" i="5"/>
  <c r="O228" i="5"/>
  <c r="N228" i="5"/>
  <c r="L228" i="5"/>
  <c r="P228" i="5"/>
  <c r="C228" i="5"/>
  <c r="B228" i="5"/>
  <c r="H228" i="5"/>
  <c r="E228" i="5"/>
  <c r="I228" i="5"/>
  <c r="G228" i="5"/>
  <c r="F228" i="5"/>
  <c r="D228" i="5"/>
  <c r="R229" i="5"/>
  <c r="Q180" i="11"/>
  <c r="K228" i="4"/>
  <c r="J228" i="4"/>
  <c r="P228" i="4"/>
  <c r="O228" i="4"/>
  <c r="N228" i="4"/>
  <c r="M228" i="4"/>
  <c r="L228" i="4"/>
  <c r="Q227" i="4"/>
  <c r="B228" i="4"/>
  <c r="C228" i="4"/>
  <c r="F228" i="4"/>
  <c r="E228" i="4"/>
  <c r="G228" i="4"/>
  <c r="D228" i="4"/>
  <c r="I228" i="4"/>
  <c r="H228" i="4"/>
  <c r="R229" i="4"/>
  <c r="O229" i="5" l="1"/>
  <c r="M229" i="5"/>
  <c r="L229" i="5"/>
  <c r="K229" i="5"/>
  <c r="J229" i="5"/>
  <c r="N229" i="5"/>
  <c r="P229" i="5"/>
  <c r="B229" i="5"/>
  <c r="G229" i="5"/>
  <c r="F229" i="5"/>
  <c r="I229" i="5"/>
  <c r="H229" i="5"/>
  <c r="C229" i="5"/>
  <c r="E229" i="5"/>
  <c r="D229" i="5"/>
  <c r="R230" i="5"/>
  <c r="B227" i="6"/>
  <c r="P227" i="6"/>
  <c r="K227" i="6"/>
  <c r="C227" i="6"/>
  <c r="M227" i="6"/>
  <c r="I227" i="6"/>
  <c r="L227" i="6"/>
  <c r="D227" i="6"/>
  <c r="G227" i="6"/>
  <c r="F227" i="6"/>
  <c r="N227" i="6"/>
  <c r="E227" i="6"/>
  <c r="H227" i="6"/>
  <c r="J227" i="6"/>
  <c r="Q227" i="6" s="1"/>
  <c r="O227" i="6"/>
  <c r="R228" i="6"/>
  <c r="Q228" i="8"/>
  <c r="Q226" i="6"/>
  <c r="Q228" i="5"/>
  <c r="Q181" i="11"/>
  <c r="L229" i="4"/>
  <c r="K229" i="4"/>
  <c r="J229" i="4"/>
  <c r="P229" i="4"/>
  <c r="O229" i="4"/>
  <c r="N229" i="4"/>
  <c r="M229" i="4"/>
  <c r="Q228" i="4"/>
  <c r="I229" i="4"/>
  <c r="E229" i="4"/>
  <c r="H229" i="4"/>
  <c r="F229" i="4"/>
  <c r="C229" i="4"/>
  <c r="D229" i="4"/>
  <c r="G229" i="4"/>
  <c r="B229" i="4"/>
  <c r="R230" i="4"/>
  <c r="O230" i="5" l="1"/>
  <c r="N230" i="5"/>
  <c r="M230" i="5"/>
  <c r="L230" i="5"/>
  <c r="K230" i="5"/>
  <c r="P230" i="5"/>
  <c r="J230" i="5"/>
  <c r="F230" i="5"/>
  <c r="E230" i="5"/>
  <c r="B230" i="5"/>
  <c r="G230" i="5"/>
  <c r="I230" i="5"/>
  <c r="C230" i="5"/>
  <c r="D230" i="5"/>
  <c r="H230" i="5"/>
  <c r="R231" i="5"/>
  <c r="Q229" i="5"/>
  <c r="Q229" i="8"/>
  <c r="N228" i="6"/>
  <c r="J228" i="6"/>
  <c r="M228" i="6"/>
  <c r="C228" i="6"/>
  <c r="F228" i="6"/>
  <c r="B228" i="6"/>
  <c r="E228" i="6"/>
  <c r="P228" i="6"/>
  <c r="L228" i="6"/>
  <c r="H228" i="6"/>
  <c r="D228" i="6"/>
  <c r="G228" i="6"/>
  <c r="I228" i="6"/>
  <c r="O228" i="6"/>
  <c r="K228" i="6"/>
  <c r="R229" i="6"/>
  <c r="Q182" i="11"/>
  <c r="Q229" i="4"/>
  <c r="M230" i="4"/>
  <c r="L230" i="4"/>
  <c r="K230" i="4"/>
  <c r="J230" i="4"/>
  <c r="P230" i="4"/>
  <c r="O230" i="4"/>
  <c r="N230" i="4"/>
  <c r="C230" i="4"/>
  <c r="B230" i="4"/>
  <c r="I230" i="4"/>
  <c r="G230" i="4"/>
  <c r="F230" i="4"/>
  <c r="D230" i="4"/>
  <c r="E230" i="4"/>
  <c r="H230" i="4"/>
  <c r="R231" i="4"/>
  <c r="O229" i="6" l="1"/>
  <c r="K229" i="6"/>
  <c r="C229" i="6"/>
  <c r="J229" i="6"/>
  <c r="D229" i="6"/>
  <c r="G229" i="6"/>
  <c r="F229" i="6"/>
  <c r="I229" i="6"/>
  <c r="E229" i="6"/>
  <c r="P229" i="6"/>
  <c r="N229" i="6"/>
  <c r="M229" i="6"/>
  <c r="L229" i="6"/>
  <c r="B229" i="6"/>
  <c r="H229" i="6"/>
  <c r="R230" i="6"/>
  <c r="Q230" i="8"/>
  <c r="J231" i="5"/>
  <c r="O231" i="5"/>
  <c r="N231" i="5"/>
  <c r="M231" i="5"/>
  <c r="L231" i="5"/>
  <c r="K231" i="5"/>
  <c r="P231" i="5"/>
  <c r="F231" i="5"/>
  <c r="I231" i="5"/>
  <c r="B231" i="5"/>
  <c r="E231" i="5"/>
  <c r="C231" i="5"/>
  <c r="G231" i="5"/>
  <c r="H231" i="5"/>
  <c r="D231" i="5"/>
  <c r="R232" i="5"/>
  <c r="Q230" i="5"/>
  <c r="Q228" i="6"/>
  <c r="Q183" i="11"/>
  <c r="N231" i="4"/>
  <c r="M231" i="4"/>
  <c r="L231" i="4"/>
  <c r="K231" i="4"/>
  <c r="J231" i="4"/>
  <c r="P231" i="4"/>
  <c r="O231" i="4"/>
  <c r="Q230" i="4"/>
  <c r="D231" i="4"/>
  <c r="I231" i="4"/>
  <c r="F231" i="4"/>
  <c r="H231" i="4"/>
  <c r="G231" i="4"/>
  <c r="B231" i="4"/>
  <c r="E231" i="4"/>
  <c r="C231" i="4"/>
  <c r="R232" i="4"/>
  <c r="Q231" i="8" l="1"/>
  <c r="E230" i="6"/>
  <c r="D230" i="6"/>
  <c r="O230" i="6"/>
  <c r="P230" i="6"/>
  <c r="L230" i="6"/>
  <c r="K230" i="6"/>
  <c r="G230" i="6"/>
  <c r="C230" i="6"/>
  <c r="J230" i="6"/>
  <c r="F230" i="6"/>
  <c r="M230" i="6"/>
  <c r="H230" i="6"/>
  <c r="N230" i="6"/>
  <c r="I230" i="6"/>
  <c r="B230" i="6"/>
  <c r="R231" i="6"/>
  <c r="Q231" i="4"/>
  <c r="Q229" i="6"/>
  <c r="Q231" i="5"/>
  <c r="L232" i="5"/>
  <c r="J232" i="5"/>
  <c r="P232" i="5"/>
  <c r="O232" i="5"/>
  <c r="N232" i="5"/>
  <c r="K232" i="5"/>
  <c r="M232" i="5"/>
  <c r="C232" i="5"/>
  <c r="I232" i="5"/>
  <c r="E232" i="5"/>
  <c r="B232" i="5"/>
  <c r="F232" i="5"/>
  <c r="H232" i="5"/>
  <c r="G232" i="5"/>
  <c r="D232" i="5"/>
  <c r="R233" i="5"/>
  <c r="Q184" i="11"/>
  <c r="O232" i="4"/>
  <c r="N232" i="4"/>
  <c r="M232" i="4"/>
  <c r="L232" i="4"/>
  <c r="K232" i="4"/>
  <c r="J232" i="4"/>
  <c r="P232" i="4"/>
  <c r="G232" i="4"/>
  <c r="B232" i="4"/>
  <c r="C232" i="4"/>
  <c r="F232" i="4"/>
  <c r="I232" i="4"/>
  <c r="H232" i="4"/>
  <c r="D232" i="4"/>
  <c r="E232" i="4"/>
  <c r="R233" i="4"/>
  <c r="M231" i="6" l="1"/>
  <c r="H231" i="6"/>
  <c r="D231" i="6"/>
  <c r="K231" i="6"/>
  <c r="C231" i="6"/>
  <c r="I231" i="6"/>
  <c r="E231" i="6"/>
  <c r="F231" i="6"/>
  <c r="P231" i="6"/>
  <c r="L231" i="6"/>
  <c r="O231" i="6"/>
  <c r="G231" i="6"/>
  <c r="J231" i="6"/>
  <c r="B231" i="6"/>
  <c r="N231" i="6"/>
  <c r="R232" i="6"/>
  <c r="Q232" i="8"/>
  <c r="Q232" i="5"/>
  <c r="M233" i="5"/>
  <c r="K233" i="5"/>
  <c r="J233" i="5"/>
  <c r="P233" i="5"/>
  <c r="O233" i="5"/>
  <c r="N233" i="5"/>
  <c r="L233" i="5"/>
  <c r="I233" i="5"/>
  <c r="G233" i="5"/>
  <c r="H233" i="5"/>
  <c r="D233" i="5"/>
  <c r="F233" i="5"/>
  <c r="B233" i="5"/>
  <c r="E233" i="5"/>
  <c r="C233" i="5"/>
  <c r="R234" i="5"/>
  <c r="Q230" i="6"/>
  <c r="Q185" i="11"/>
  <c r="P233" i="4"/>
  <c r="O233" i="4"/>
  <c r="N233" i="4"/>
  <c r="M233" i="4"/>
  <c r="L233" i="4"/>
  <c r="K233" i="4"/>
  <c r="J233" i="4"/>
  <c r="Q232" i="4"/>
  <c r="B233" i="4"/>
  <c r="D233" i="4"/>
  <c r="C233" i="4"/>
  <c r="H233" i="4"/>
  <c r="F233" i="4"/>
  <c r="I233" i="4"/>
  <c r="E233" i="4"/>
  <c r="G233" i="4"/>
  <c r="R234" i="4"/>
  <c r="Q231" i="6" l="1"/>
  <c r="Q233" i="5"/>
  <c r="Q233" i="4"/>
  <c r="N234" i="5"/>
  <c r="L234" i="5"/>
  <c r="K234" i="5"/>
  <c r="J234" i="5"/>
  <c r="O234" i="5"/>
  <c r="M234" i="5"/>
  <c r="P234" i="5"/>
  <c r="D234" i="5"/>
  <c r="C234" i="5"/>
  <c r="H234" i="5"/>
  <c r="G234" i="5"/>
  <c r="F234" i="5"/>
  <c r="I234" i="5"/>
  <c r="E234" i="5"/>
  <c r="B234" i="5"/>
  <c r="R235" i="5"/>
  <c r="Q233" i="8"/>
  <c r="J232" i="6"/>
  <c r="F232" i="6"/>
  <c r="M232" i="6"/>
  <c r="E232" i="6"/>
  <c r="C232" i="6"/>
  <c r="B232" i="6"/>
  <c r="P232" i="6"/>
  <c r="H232" i="6"/>
  <c r="N232" i="6"/>
  <c r="I232" i="6"/>
  <c r="L232" i="6"/>
  <c r="D232" i="6"/>
  <c r="O232" i="6"/>
  <c r="K232" i="6"/>
  <c r="G232" i="6"/>
  <c r="R233" i="6"/>
  <c r="Q186" i="11"/>
  <c r="P234" i="4"/>
  <c r="O234" i="4"/>
  <c r="N234" i="4"/>
  <c r="M234" i="4"/>
  <c r="L234" i="4"/>
  <c r="K234" i="4"/>
  <c r="J234" i="4"/>
  <c r="C234" i="4"/>
  <c r="I234" i="4"/>
  <c r="H234" i="4"/>
  <c r="D234" i="4"/>
  <c r="B234" i="4"/>
  <c r="F234" i="4"/>
  <c r="G234" i="4"/>
  <c r="E234" i="4"/>
  <c r="R235" i="4"/>
  <c r="O235" i="5" l="1"/>
  <c r="N235" i="5"/>
  <c r="M235" i="5"/>
  <c r="L235" i="5"/>
  <c r="K235" i="5"/>
  <c r="J235" i="5"/>
  <c r="P235" i="5"/>
  <c r="G235" i="5"/>
  <c r="H235" i="5"/>
  <c r="D235" i="5"/>
  <c r="C235" i="5"/>
  <c r="F235" i="5"/>
  <c r="I235" i="5"/>
  <c r="E235" i="5"/>
  <c r="B235" i="5"/>
  <c r="R236" i="5"/>
  <c r="Q232" i="6"/>
  <c r="K233" i="6"/>
  <c r="G233" i="6"/>
  <c r="N233" i="6"/>
  <c r="M233" i="6"/>
  <c r="I233" i="6"/>
  <c r="D233" i="6"/>
  <c r="C233" i="6"/>
  <c r="E233" i="6"/>
  <c r="P233" i="6"/>
  <c r="O233" i="6"/>
  <c r="J233" i="6"/>
  <c r="F233" i="6"/>
  <c r="B233" i="6"/>
  <c r="L233" i="6"/>
  <c r="H233" i="6"/>
  <c r="R234" i="6"/>
  <c r="Q234" i="8"/>
  <c r="Q234" i="5"/>
  <c r="Q187" i="11"/>
  <c r="J235" i="4"/>
  <c r="P235" i="4"/>
  <c r="O235" i="4"/>
  <c r="N235" i="4"/>
  <c r="M235" i="4"/>
  <c r="L235" i="4"/>
  <c r="K235" i="4"/>
  <c r="Q234" i="4"/>
  <c r="D235" i="4"/>
  <c r="C235" i="4"/>
  <c r="H235" i="4"/>
  <c r="E235" i="4"/>
  <c r="F235" i="4"/>
  <c r="B235" i="4"/>
  <c r="G235" i="4"/>
  <c r="I235" i="4"/>
  <c r="R236" i="4"/>
  <c r="J236" i="5" l="1"/>
  <c r="O236" i="5"/>
  <c r="N236" i="5"/>
  <c r="M236" i="5"/>
  <c r="L236" i="5"/>
  <c r="K236" i="5"/>
  <c r="P236" i="5"/>
  <c r="C236" i="5"/>
  <c r="G236" i="5"/>
  <c r="I236" i="5"/>
  <c r="F236" i="5"/>
  <c r="B236" i="5"/>
  <c r="E236" i="5"/>
  <c r="D236" i="5"/>
  <c r="H236" i="5"/>
  <c r="R237" i="5"/>
  <c r="Q235" i="5"/>
  <c r="Q233" i="6"/>
  <c r="Q235" i="8"/>
  <c r="L234" i="6"/>
  <c r="H234" i="6"/>
  <c r="O234" i="6"/>
  <c r="M234" i="6"/>
  <c r="D234" i="6"/>
  <c r="C234" i="6"/>
  <c r="I234" i="6"/>
  <c r="K234" i="6"/>
  <c r="G234" i="6"/>
  <c r="N234" i="6"/>
  <c r="P234" i="6"/>
  <c r="J234" i="6"/>
  <c r="F234" i="6"/>
  <c r="B234" i="6"/>
  <c r="E234" i="6"/>
  <c r="R235" i="6"/>
  <c r="Q188" i="11"/>
  <c r="Q235" i="4"/>
  <c r="K236" i="4"/>
  <c r="J236" i="4"/>
  <c r="P236" i="4"/>
  <c r="O236" i="4"/>
  <c r="N236" i="4"/>
  <c r="M236" i="4"/>
  <c r="L236" i="4"/>
  <c r="C236" i="4"/>
  <c r="E236" i="4"/>
  <c r="H236" i="4"/>
  <c r="B236" i="4"/>
  <c r="I236" i="4"/>
  <c r="G236" i="4"/>
  <c r="D236" i="4"/>
  <c r="F236" i="4"/>
  <c r="R237" i="4"/>
  <c r="L237" i="5" l="1"/>
  <c r="K237" i="5"/>
  <c r="J237" i="5"/>
  <c r="O237" i="5"/>
  <c r="N237" i="5"/>
  <c r="M237" i="5"/>
  <c r="P237" i="5"/>
  <c r="B237" i="5"/>
  <c r="E237" i="5"/>
  <c r="D237" i="5"/>
  <c r="H237" i="5"/>
  <c r="G237" i="5"/>
  <c r="I237" i="5"/>
  <c r="F237" i="5"/>
  <c r="C237" i="5"/>
  <c r="R238" i="5"/>
  <c r="L235" i="6"/>
  <c r="H235" i="6"/>
  <c r="O235" i="6"/>
  <c r="G235" i="6"/>
  <c r="D235" i="6"/>
  <c r="C235" i="6"/>
  <c r="N235" i="6"/>
  <c r="B235" i="6"/>
  <c r="E235" i="6"/>
  <c r="P235" i="6"/>
  <c r="K235" i="6"/>
  <c r="J235" i="6"/>
  <c r="Q235" i="6" s="1"/>
  <c r="F235" i="6"/>
  <c r="M235" i="6"/>
  <c r="I235" i="6"/>
  <c r="R236" i="6"/>
  <c r="Q236" i="8"/>
  <c r="Q234" i="6"/>
  <c r="Q236" i="5"/>
  <c r="Q189" i="11"/>
  <c r="Q236" i="4"/>
  <c r="L237" i="4"/>
  <c r="K237" i="4"/>
  <c r="J237" i="4"/>
  <c r="P237" i="4"/>
  <c r="O237" i="4"/>
  <c r="N237" i="4"/>
  <c r="M237" i="4"/>
  <c r="G237" i="4"/>
  <c r="D237" i="4"/>
  <c r="F237" i="4"/>
  <c r="I237" i="4"/>
  <c r="E237" i="4"/>
  <c r="B237" i="4"/>
  <c r="H237" i="4"/>
  <c r="C237" i="4"/>
  <c r="R238" i="4"/>
  <c r="Q237" i="8" l="1"/>
  <c r="B236" i="6"/>
  <c r="I236" i="6"/>
  <c r="M236" i="6"/>
  <c r="P236" i="6"/>
  <c r="O236" i="6"/>
  <c r="K236" i="6"/>
  <c r="C236" i="6"/>
  <c r="J236" i="6"/>
  <c r="Q236" i="6" s="1"/>
  <c r="E236" i="6"/>
  <c r="L236" i="6"/>
  <c r="H236" i="6"/>
  <c r="D236" i="6"/>
  <c r="G236" i="6"/>
  <c r="F236" i="6"/>
  <c r="N236" i="6"/>
  <c r="R237" i="6"/>
  <c r="N238" i="5"/>
  <c r="M238" i="5"/>
  <c r="L238" i="5"/>
  <c r="K238" i="5"/>
  <c r="J238" i="5"/>
  <c r="P238" i="5"/>
  <c r="O238" i="5"/>
  <c r="E238" i="5"/>
  <c r="D238" i="5"/>
  <c r="C238" i="5"/>
  <c r="B238" i="5"/>
  <c r="H238" i="5"/>
  <c r="I238" i="5"/>
  <c r="F238" i="5"/>
  <c r="G238" i="5"/>
  <c r="R239" i="5"/>
  <c r="Q237" i="5"/>
  <c r="Q190" i="11"/>
  <c r="Q237" i="4"/>
  <c r="M238" i="4"/>
  <c r="L238" i="4"/>
  <c r="K238" i="4"/>
  <c r="J238" i="4"/>
  <c r="P238" i="4"/>
  <c r="O238" i="4"/>
  <c r="N238" i="4"/>
  <c r="B238" i="4"/>
  <c r="F238" i="4"/>
  <c r="D238" i="4"/>
  <c r="G238" i="4"/>
  <c r="C238" i="4"/>
  <c r="E238" i="4"/>
  <c r="I238" i="4"/>
  <c r="H238" i="4"/>
  <c r="R239" i="4"/>
  <c r="Q238" i="5" l="1"/>
  <c r="O239" i="5"/>
  <c r="N239" i="5"/>
  <c r="M239" i="5"/>
  <c r="L239" i="5"/>
  <c r="K239" i="5"/>
  <c r="J239" i="5"/>
  <c r="P239" i="5"/>
  <c r="B239" i="5"/>
  <c r="I239" i="5"/>
  <c r="C239" i="5"/>
  <c r="E239" i="5"/>
  <c r="H239" i="5"/>
  <c r="G239" i="5"/>
  <c r="F239" i="5"/>
  <c r="D239" i="5"/>
  <c r="R240" i="5"/>
  <c r="N237" i="6"/>
  <c r="J237" i="6"/>
  <c r="H237" i="6"/>
  <c r="F237" i="6"/>
  <c r="B237" i="6"/>
  <c r="G237" i="6"/>
  <c r="M237" i="6"/>
  <c r="I237" i="6"/>
  <c r="D237" i="6"/>
  <c r="C237" i="6"/>
  <c r="E237" i="6"/>
  <c r="P237" i="6"/>
  <c r="L237" i="6"/>
  <c r="O237" i="6"/>
  <c r="K237" i="6"/>
  <c r="R238" i="6"/>
  <c r="Q238" i="8"/>
  <c r="Q191" i="11"/>
  <c r="Q238" i="4"/>
  <c r="N239" i="4"/>
  <c r="M239" i="4"/>
  <c r="L239" i="4"/>
  <c r="K239" i="4"/>
  <c r="J239" i="4"/>
  <c r="P239" i="4"/>
  <c r="O239" i="4"/>
  <c r="G239" i="4"/>
  <c r="H239" i="4"/>
  <c r="E239" i="4"/>
  <c r="C239" i="4"/>
  <c r="F239" i="4"/>
  <c r="D239" i="4"/>
  <c r="B239" i="4"/>
  <c r="I239" i="4"/>
  <c r="R240" i="4"/>
  <c r="Q237" i="6" l="1"/>
  <c r="O238" i="6"/>
  <c r="K238" i="6"/>
  <c r="I238" i="6"/>
  <c r="E238" i="6"/>
  <c r="L238" i="6"/>
  <c r="G238" i="6"/>
  <c r="C238" i="6"/>
  <c r="M238" i="6"/>
  <c r="H238" i="6"/>
  <c r="N238" i="6"/>
  <c r="J238" i="6"/>
  <c r="Q238" i="6" s="1"/>
  <c r="F238" i="6"/>
  <c r="P238" i="6"/>
  <c r="B238" i="6"/>
  <c r="D238" i="6"/>
  <c r="R239" i="6"/>
  <c r="P240" i="5"/>
  <c r="O240" i="5"/>
  <c r="N240" i="5"/>
  <c r="M240" i="5"/>
  <c r="L240" i="5"/>
  <c r="K240" i="5"/>
  <c r="J240" i="5"/>
  <c r="D240" i="5"/>
  <c r="I240" i="5"/>
  <c r="G240" i="5"/>
  <c r="F240" i="5"/>
  <c r="E240" i="5"/>
  <c r="C240" i="5"/>
  <c r="B240" i="5"/>
  <c r="H240" i="5"/>
  <c r="R241" i="5"/>
  <c r="Q239" i="5"/>
  <c r="Q239" i="8"/>
  <c r="Q192" i="11"/>
  <c r="O240" i="4"/>
  <c r="N240" i="4"/>
  <c r="M240" i="4"/>
  <c r="L240" i="4"/>
  <c r="K240" i="4"/>
  <c r="J240" i="4"/>
  <c r="P240" i="4"/>
  <c r="Q239" i="4"/>
  <c r="G240" i="4"/>
  <c r="I240" i="4"/>
  <c r="F240" i="4"/>
  <c r="D240" i="4"/>
  <c r="H240" i="4"/>
  <c r="C240" i="4"/>
  <c r="B240" i="4"/>
  <c r="E240" i="4"/>
  <c r="R241" i="4"/>
  <c r="Q240" i="5" l="1"/>
  <c r="Q240" i="8"/>
  <c r="J241" i="5"/>
  <c r="P241" i="5"/>
  <c r="O241" i="5"/>
  <c r="N241" i="5"/>
  <c r="M241" i="5"/>
  <c r="L241" i="5"/>
  <c r="K241" i="5"/>
  <c r="F241" i="5"/>
  <c r="E241" i="5"/>
  <c r="H241" i="5"/>
  <c r="G241" i="5"/>
  <c r="D241" i="5"/>
  <c r="C241" i="5"/>
  <c r="I241" i="5"/>
  <c r="B241" i="5"/>
  <c r="R242" i="5"/>
  <c r="E239" i="6"/>
  <c r="D239" i="6"/>
  <c r="O239" i="6"/>
  <c r="K239" i="6"/>
  <c r="C239" i="6"/>
  <c r="N239" i="6"/>
  <c r="J239" i="6"/>
  <c r="B239" i="6"/>
  <c r="M239" i="6"/>
  <c r="P239" i="6"/>
  <c r="L239" i="6"/>
  <c r="F239" i="6"/>
  <c r="H239" i="6"/>
  <c r="G239" i="6"/>
  <c r="I239" i="6"/>
  <c r="R240" i="6"/>
  <c r="Q193" i="11"/>
  <c r="Q240" i="4"/>
  <c r="P241" i="4"/>
  <c r="O241" i="4"/>
  <c r="N241" i="4"/>
  <c r="M241" i="4"/>
  <c r="L241" i="4"/>
  <c r="K241" i="4"/>
  <c r="J241" i="4"/>
  <c r="G241" i="4"/>
  <c r="B241" i="4"/>
  <c r="I241" i="4"/>
  <c r="H241" i="4"/>
  <c r="C241" i="4"/>
  <c r="E241" i="4"/>
  <c r="D241" i="4"/>
  <c r="F241" i="4"/>
  <c r="R242" i="4"/>
  <c r="Q241" i="5" l="1"/>
  <c r="I240" i="6"/>
  <c r="E240" i="6"/>
  <c r="H240" i="6"/>
  <c r="K240" i="6"/>
  <c r="M240" i="6"/>
  <c r="P240" i="6"/>
  <c r="L240" i="6"/>
  <c r="O240" i="6"/>
  <c r="G240" i="6"/>
  <c r="C240" i="6"/>
  <c r="N240" i="6"/>
  <c r="J240" i="6"/>
  <c r="F240" i="6"/>
  <c r="D240" i="6"/>
  <c r="B240" i="6"/>
  <c r="R241" i="6"/>
  <c r="K242" i="5"/>
  <c r="J242" i="5"/>
  <c r="O242" i="5"/>
  <c r="N242" i="5"/>
  <c r="M242" i="5"/>
  <c r="L242" i="5"/>
  <c r="P242" i="5"/>
  <c r="G242" i="5"/>
  <c r="F242" i="5"/>
  <c r="I242" i="5"/>
  <c r="C242" i="5"/>
  <c r="B242" i="5"/>
  <c r="H242" i="5"/>
  <c r="E242" i="5"/>
  <c r="D242" i="5"/>
  <c r="R243" i="5"/>
  <c r="Q239" i="6"/>
  <c r="Q241" i="8"/>
  <c r="Q194" i="11"/>
  <c r="Q241" i="4"/>
  <c r="P242" i="4"/>
  <c r="O242" i="4"/>
  <c r="N242" i="4"/>
  <c r="M242" i="4"/>
  <c r="L242" i="4"/>
  <c r="K242" i="4"/>
  <c r="J242" i="4"/>
  <c r="D242" i="4"/>
  <c r="F242" i="4"/>
  <c r="I242" i="4"/>
  <c r="C242" i="4"/>
  <c r="B242" i="4"/>
  <c r="E242" i="4"/>
  <c r="H242" i="4"/>
  <c r="G242" i="4"/>
  <c r="R243" i="4"/>
  <c r="Q240" i="6" l="1"/>
  <c r="Q242" i="5"/>
  <c r="Q242" i="8"/>
  <c r="M243" i="5"/>
  <c r="L243" i="5"/>
  <c r="K243" i="5"/>
  <c r="J243" i="5"/>
  <c r="O243" i="5"/>
  <c r="N243" i="5"/>
  <c r="P243" i="5"/>
  <c r="B243" i="5"/>
  <c r="C243" i="5"/>
  <c r="G243" i="5"/>
  <c r="F243" i="5"/>
  <c r="I243" i="5"/>
  <c r="H243" i="5"/>
  <c r="D243" i="5"/>
  <c r="E243" i="5"/>
  <c r="R244" i="5"/>
  <c r="N241" i="6"/>
  <c r="I241" i="6"/>
  <c r="G241" i="6"/>
  <c r="J241" i="6"/>
  <c r="F241" i="6"/>
  <c r="B241" i="6"/>
  <c r="M241" i="6"/>
  <c r="E241" i="6"/>
  <c r="P241" i="6"/>
  <c r="L241" i="6"/>
  <c r="H241" i="6"/>
  <c r="K241" i="6"/>
  <c r="C241" i="6"/>
  <c r="O241" i="6"/>
  <c r="D241" i="6"/>
  <c r="R242" i="6"/>
  <c r="Q195" i="11"/>
  <c r="J243" i="4"/>
  <c r="P243" i="4"/>
  <c r="O243" i="4"/>
  <c r="N243" i="4"/>
  <c r="M243" i="4"/>
  <c r="L243" i="4"/>
  <c r="K243" i="4"/>
  <c r="Q242" i="4"/>
  <c r="I243" i="4"/>
  <c r="F243" i="4"/>
  <c r="C243" i="4"/>
  <c r="G243" i="4"/>
  <c r="E243" i="4"/>
  <c r="B243" i="4"/>
  <c r="D243" i="4"/>
  <c r="H243" i="4"/>
  <c r="R244" i="4"/>
  <c r="Q241" i="6" l="1"/>
  <c r="Q243" i="5"/>
  <c r="O242" i="6"/>
  <c r="C242" i="6"/>
  <c r="J242" i="6"/>
  <c r="H242" i="6"/>
  <c r="K242" i="6"/>
  <c r="G242" i="6"/>
  <c r="F242" i="6"/>
  <c r="M242" i="6"/>
  <c r="P242" i="6"/>
  <c r="N242" i="6"/>
  <c r="B242" i="6"/>
  <c r="E242" i="6"/>
  <c r="L242" i="6"/>
  <c r="D242" i="6"/>
  <c r="I242" i="6"/>
  <c r="R243" i="6"/>
  <c r="O244" i="5"/>
  <c r="N244" i="5"/>
  <c r="M244" i="5"/>
  <c r="L244" i="5"/>
  <c r="K244" i="5"/>
  <c r="J244" i="5"/>
  <c r="P244" i="5"/>
  <c r="I244" i="5"/>
  <c r="B244" i="5"/>
  <c r="H244" i="5"/>
  <c r="G244" i="5"/>
  <c r="F244" i="5"/>
  <c r="E244" i="5"/>
  <c r="D244" i="5"/>
  <c r="C244" i="5"/>
  <c r="R245" i="5"/>
  <c r="Q243" i="8"/>
  <c r="Q196" i="11"/>
  <c r="K244" i="4"/>
  <c r="J244" i="4"/>
  <c r="Q244" i="4" s="1"/>
  <c r="P244" i="4"/>
  <c r="O244" i="4"/>
  <c r="N244" i="4"/>
  <c r="M244" i="4"/>
  <c r="L244" i="4"/>
  <c r="Q243" i="4"/>
  <c r="B244" i="4"/>
  <c r="F244" i="4"/>
  <c r="C244" i="4"/>
  <c r="E244" i="4"/>
  <c r="I244" i="4"/>
  <c r="H244" i="4"/>
  <c r="G244" i="4"/>
  <c r="D244" i="4"/>
  <c r="R245" i="4"/>
  <c r="Q244" i="5" l="1"/>
  <c r="Q242" i="6"/>
  <c r="Q244" i="8"/>
  <c r="O245" i="5"/>
  <c r="N245" i="5"/>
  <c r="M245" i="5"/>
  <c r="L245" i="5"/>
  <c r="K245" i="5"/>
  <c r="J245" i="5"/>
  <c r="P245" i="5"/>
  <c r="I245" i="5"/>
  <c r="B245" i="5"/>
  <c r="G245" i="5"/>
  <c r="E245" i="5"/>
  <c r="D245" i="5"/>
  <c r="C245" i="5"/>
  <c r="F245" i="5"/>
  <c r="H245" i="5"/>
  <c r="R246" i="5"/>
  <c r="O243" i="6"/>
  <c r="C243" i="6"/>
  <c r="J243" i="6"/>
  <c r="L243" i="6"/>
  <c r="K243" i="6"/>
  <c r="G243" i="6"/>
  <c r="F243" i="6"/>
  <c r="M243" i="6"/>
  <c r="I243" i="6"/>
  <c r="P243" i="6"/>
  <c r="D243" i="6"/>
  <c r="N243" i="6"/>
  <c r="B243" i="6"/>
  <c r="E243" i="6"/>
  <c r="H243" i="6"/>
  <c r="R244" i="6"/>
  <c r="Q197" i="11"/>
  <c r="L245" i="4"/>
  <c r="K245" i="4"/>
  <c r="J245" i="4"/>
  <c r="P245" i="4"/>
  <c r="O245" i="4"/>
  <c r="N245" i="4"/>
  <c r="M245" i="4"/>
  <c r="C245" i="4"/>
  <c r="F245" i="4"/>
  <c r="E245" i="4"/>
  <c r="D245" i="4"/>
  <c r="B245" i="4"/>
  <c r="G245" i="4"/>
  <c r="I245" i="4"/>
  <c r="H245" i="4"/>
  <c r="R246" i="4"/>
  <c r="Q245" i="5" l="1"/>
  <c r="Q243" i="6"/>
  <c r="P244" i="6"/>
  <c r="O244" i="6"/>
  <c r="K244" i="6"/>
  <c r="G244" i="6"/>
  <c r="L244" i="6"/>
  <c r="H244" i="6"/>
  <c r="D244" i="6"/>
  <c r="N244" i="6"/>
  <c r="F244" i="6"/>
  <c r="M244" i="6"/>
  <c r="E244" i="6"/>
  <c r="C244" i="6"/>
  <c r="B244" i="6"/>
  <c r="J244" i="6"/>
  <c r="Q244" i="6" s="1"/>
  <c r="I244" i="6"/>
  <c r="R245" i="6"/>
  <c r="K246" i="5"/>
  <c r="J246" i="5"/>
  <c r="P246" i="5"/>
  <c r="O246" i="5"/>
  <c r="N246" i="5"/>
  <c r="M246" i="5"/>
  <c r="L246" i="5"/>
  <c r="G246" i="5"/>
  <c r="F246" i="5"/>
  <c r="E246" i="5"/>
  <c r="D246" i="5"/>
  <c r="I246" i="5"/>
  <c r="H246" i="5"/>
  <c r="B246" i="5"/>
  <c r="C246" i="5"/>
  <c r="R247" i="5"/>
  <c r="Q245" i="8"/>
  <c r="Q198" i="11"/>
  <c r="Q245" i="4"/>
  <c r="M246" i="4"/>
  <c r="L246" i="4"/>
  <c r="K246" i="4"/>
  <c r="J246" i="4"/>
  <c r="P246" i="4"/>
  <c r="O246" i="4"/>
  <c r="N246" i="4"/>
  <c r="E246" i="4"/>
  <c r="D246" i="4"/>
  <c r="B246" i="4"/>
  <c r="I246" i="4"/>
  <c r="G246" i="4"/>
  <c r="H246" i="4"/>
  <c r="C246" i="4"/>
  <c r="F246" i="4"/>
  <c r="R247" i="4"/>
  <c r="Q246" i="5" l="1"/>
  <c r="Q246" i="8"/>
  <c r="L247" i="5"/>
  <c r="K247" i="5"/>
  <c r="J247" i="5"/>
  <c r="O247" i="5"/>
  <c r="N247" i="5"/>
  <c r="M247" i="5"/>
  <c r="P247" i="5"/>
  <c r="E247" i="5"/>
  <c r="D247" i="5"/>
  <c r="F247" i="5"/>
  <c r="C247" i="5"/>
  <c r="H247" i="5"/>
  <c r="B247" i="5"/>
  <c r="G247" i="5"/>
  <c r="I247" i="5"/>
  <c r="R248" i="5"/>
  <c r="B245" i="6"/>
  <c r="L245" i="6"/>
  <c r="M245" i="6"/>
  <c r="I245" i="6"/>
  <c r="P245" i="6"/>
  <c r="H245" i="6"/>
  <c r="C245" i="6"/>
  <c r="F245" i="6"/>
  <c r="E245" i="6"/>
  <c r="D245" i="6"/>
  <c r="O245" i="6"/>
  <c r="G245" i="6"/>
  <c r="N245" i="6"/>
  <c r="K245" i="6"/>
  <c r="J245" i="6"/>
  <c r="R246" i="6"/>
  <c r="Q199" i="11"/>
  <c r="Q246" i="4"/>
  <c r="N247" i="4"/>
  <c r="M247" i="4"/>
  <c r="L247" i="4"/>
  <c r="K247" i="4"/>
  <c r="J247" i="4"/>
  <c r="P247" i="4"/>
  <c r="O247" i="4"/>
  <c r="F247" i="4"/>
  <c r="G247" i="4"/>
  <c r="D247" i="4"/>
  <c r="E247" i="4"/>
  <c r="B247" i="4"/>
  <c r="H247" i="4"/>
  <c r="I247" i="4"/>
  <c r="C247" i="4"/>
  <c r="R248" i="4"/>
  <c r="Q245" i="6" l="1"/>
  <c r="Q247" i="5"/>
  <c r="N246" i="6"/>
  <c r="J246" i="6"/>
  <c r="I246" i="6"/>
  <c r="P246" i="6"/>
  <c r="H246" i="6"/>
  <c r="F246" i="6"/>
  <c r="B246" i="6"/>
  <c r="M246" i="6"/>
  <c r="E246" i="6"/>
  <c r="D246" i="6"/>
  <c r="O246" i="6"/>
  <c r="K246" i="6"/>
  <c r="G246" i="6"/>
  <c r="L246" i="6"/>
  <c r="C246" i="6"/>
  <c r="R247" i="6"/>
  <c r="N248" i="5"/>
  <c r="M248" i="5"/>
  <c r="L248" i="5"/>
  <c r="K248" i="5"/>
  <c r="J248" i="5"/>
  <c r="Q248" i="5" s="1"/>
  <c r="P248" i="5"/>
  <c r="O248" i="5"/>
  <c r="E248" i="5"/>
  <c r="C248" i="5"/>
  <c r="D248" i="5"/>
  <c r="G248" i="5"/>
  <c r="F248" i="5"/>
  <c r="B248" i="5"/>
  <c r="I248" i="5"/>
  <c r="H248" i="5"/>
  <c r="R249" i="5"/>
  <c r="Q247" i="8"/>
  <c r="Q200" i="11"/>
  <c r="Q247" i="4"/>
  <c r="O248" i="4"/>
  <c r="N248" i="4"/>
  <c r="M248" i="4"/>
  <c r="L248" i="4"/>
  <c r="K248" i="4"/>
  <c r="J248" i="4"/>
  <c r="P248" i="4"/>
  <c r="I248" i="4"/>
  <c r="E248" i="4"/>
  <c r="B248" i="4"/>
  <c r="G248" i="4"/>
  <c r="H248" i="4"/>
  <c r="F248" i="4"/>
  <c r="D248" i="4"/>
  <c r="C248" i="4"/>
  <c r="R249" i="4"/>
  <c r="Q246" i="6" l="1"/>
  <c r="Q248" i="8"/>
  <c r="O249" i="5"/>
  <c r="N249" i="5"/>
  <c r="M249" i="5"/>
  <c r="L249" i="5"/>
  <c r="K249" i="5"/>
  <c r="J249" i="5"/>
  <c r="P249" i="5"/>
  <c r="I249" i="5"/>
  <c r="H249" i="5"/>
  <c r="B249" i="5"/>
  <c r="F249" i="5"/>
  <c r="G249" i="5"/>
  <c r="E249" i="5"/>
  <c r="D249" i="5"/>
  <c r="C249" i="5"/>
  <c r="R250" i="5"/>
  <c r="D247" i="6"/>
  <c r="J247" i="6"/>
  <c r="P247" i="6"/>
  <c r="H247" i="6"/>
  <c r="O247" i="6"/>
  <c r="K247" i="6"/>
  <c r="M247" i="6"/>
  <c r="G247" i="6"/>
  <c r="C247" i="6"/>
  <c r="N247" i="6"/>
  <c r="F247" i="6"/>
  <c r="B247" i="6"/>
  <c r="I247" i="6"/>
  <c r="E247" i="6"/>
  <c r="L247" i="6"/>
  <c r="R248" i="6"/>
  <c r="Q201" i="11"/>
  <c r="Q248" i="4"/>
  <c r="P249" i="4"/>
  <c r="O249" i="4"/>
  <c r="N249" i="4"/>
  <c r="M249" i="4"/>
  <c r="L249" i="4"/>
  <c r="K249" i="4"/>
  <c r="J249" i="4"/>
  <c r="D249" i="4"/>
  <c r="I249" i="4"/>
  <c r="B249" i="4"/>
  <c r="G249" i="4"/>
  <c r="E249" i="4"/>
  <c r="C249" i="4"/>
  <c r="F249" i="4"/>
  <c r="H249" i="4"/>
  <c r="R250" i="4"/>
  <c r="Q249" i="5" l="1"/>
  <c r="Q247" i="6"/>
  <c r="E248" i="6"/>
  <c r="H248" i="6"/>
  <c r="D248" i="6"/>
  <c r="K248" i="6"/>
  <c r="G248" i="6"/>
  <c r="C248" i="6"/>
  <c r="N248" i="6"/>
  <c r="F248" i="6"/>
  <c r="B248" i="6"/>
  <c r="M248" i="6"/>
  <c r="P248" i="6"/>
  <c r="L248" i="6"/>
  <c r="O248" i="6"/>
  <c r="J248" i="6"/>
  <c r="I248" i="6"/>
  <c r="R249" i="6"/>
  <c r="O250" i="5"/>
  <c r="N250" i="5"/>
  <c r="M250" i="5"/>
  <c r="L250" i="5"/>
  <c r="K250" i="5"/>
  <c r="J250" i="5"/>
  <c r="P250" i="5"/>
  <c r="F250" i="5"/>
  <c r="I250" i="5"/>
  <c r="G250" i="5"/>
  <c r="B250" i="5"/>
  <c r="H250" i="5"/>
  <c r="E250" i="5"/>
  <c r="D250" i="5"/>
  <c r="C250" i="5"/>
  <c r="R251" i="5"/>
  <c r="Q249" i="8"/>
  <c r="Q202" i="11"/>
  <c r="P250" i="4"/>
  <c r="O250" i="4"/>
  <c r="N250" i="4"/>
  <c r="M250" i="4"/>
  <c r="L250" i="4"/>
  <c r="K250" i="4"/>
  <c r="J250" i="4"/>
  <c r="Q249" i="4"/>
  <c r="H250" i="4"/>
  <c r="I250" i="4"/>
  <c r="D250" i="4"/>
  <c r="G250" i="4"/>
  <c r="B250" i="4"/>
  <c r="C250" i="4"/>
  <c r="F250" i="4"/>
  <c r="E250" i="4"/>
  <c r="R251" i="4"/>
  <c r="Q250" i="5" l="1"/>
  <c r="Q248" i="6"/>
  <c r="Q250" i="8"/>
  <c r="J251" i="5"/>
  <c r="O251" i="5"/>
  <c r="N251" i="5"/>
  <c r="M251" i="5"/>
  <c r="L251" i="5"/>
  <c r="K251" i="5"/>
  <c r="P251" i="5"/>
  <c r="D251" i="5"/>
  <c r="F251" i="5"/>
  <c r="B251" i="5"/>
  <c r="E251" i="5"/>
  <c r="G251" i="5"/>
  <c r="I251" i="5"/>
  <c r="H251" i="5"/>
  <c r="C251" i="5"/>
  <c r="R252" i="5"/>
  <c r="M249" i="6"/>
  <c r="E249" i="6"/>
  <c r="P249" i="6"/>
  <c r="D249" i="6"/>
  <c r="K249" i="6"/>
  <c r="G249" i="6"/>
  <c r="N249" i="6"/>
  <c r="I249" i="6"/>
  <c r="H249" i="6"/>
  <c r="O249" i="6"/>
  <c r="C249" i="6"/>
  <c r="J249" i="6"/>
  <c r="Q249" i="6" s="1"/>
  <c r="L249" i="6"/>
  <c r="B249" i="6"/>
  <c r="F249" i="6"/>
  <c r="R250" i="6"/>
  <c r="Q203" i="11"/>
  <c r="Q250" i="4"/>
  <c r="J251" i="4"/>
  <c r="P251" i="4"/>
  <c r="O251" i="4"/>
  <c r="N251" i="4"/>
  <c r="M251" i="4"/>
  <c r="L251" i="4"/>
  <c r="K251" i="4"/>
  <c r="B251" i="4"/>
  <c r="I251" i="4"/>
  <c r="G251" i="4"/>
  <c r="F251" i="4"/>
  <c r="H251" i="4"/>
  <c r="C251" i="4"/>
  <c r="E251" i="4"/>
  <c r="D251" i="4"/>
  <c r="R252" i="4"/>
  <c r="Q251" i="4" l="1"/>
  <c r="Q251" i="5"/>
  <c r="N250" i="6"/>
  <c r="F250" i="6"/>
  <c r="M250" i="6"/>
  <c r="E250" i="6"/>
  <c r="P250" i="6"/>
  <c r="H250" i="6"/>
  <c r="O250" i="6"/>
  <c r="G250" i="6"/>
  <c r="J250" i="6"/>
  <c r="I250" i="6"/>
  <c r="L250" i="6"/>
  <c r="B250" i="6"/>
  <c r="D250" i="6"/>
  <c r="K250" i="6"/>
  <c r="C250" i="6"/>
  <c r="R251" i="6"/>
  <c r="L252" i="5"/>
  <c r="K252" i="5"/>
  <c r="J252" i="5"/>
  <c r="O252" i="5"/>
  <c r="N252" i="5"/>
  <c r="M252" i="5"/>
  <c r="P252" i="5"/>
  <c r="B252" i="5"/>
  <c r="C252" i="5"/>
  <c r="D252" i="5"/>
  <c r="I252" i="5"/>
  <c r="H252" i="5"/>
  <c r="E252" i="5"/>
  <c r="F252" i="5"/>
  <c r="G252" i="5"/>
  <c r="R253" i="5"/>
  <c r="Q251" i="8"/>
  <c r="Q204" i="11"/>
  <c r="K252" i="4"/>
  <c r="J252" i="4"/>
  <c r="P252" i="4"/>
  <c r="O252" i="4"/>
  <c r="N252" i="4"/>
  <c r="M252" i="4"/>
  <c r="L252" i="4"/>
  <c r="B252" i="4"/>
  <c r="F252" i="4"/>
  <c r="C252" i="4"/>
  <c r="I252" i="4"/>
  <c r="D252" i="4"/>
  <c r="H252" i="4"/>
  <c r="E252" i="4"/>
  <c r="G252" i="4"/>
  <c r="R253" i="4"/>
  <c r="Q252" i="5" l="1"/>
  <c r="Q250" i="6"/>
  <c r="Q252" i="8"/>
  <c r="N253" i="5"/>
  <c r="M253" i="5"/>
  <c r="L253" i="5"/>
  <c r="K253" i="5"/>
  <c r="J253" i="5"/>
  <c r="Q253" i="5" s="1"/>
  <c r="O253" i="5"/>
  <c r="P253" i="5"/>
  <c r="H253" i="5"/>
  <c r="C253" i="5"/>
  <c r="F253" i="5"/>
  <c r="D253" i="5"/>
  <c r="G253" i="5"/>
  <c r="B253" i="5"/>
  <c r="E253" i="5"/>
  <c r="I253" i="5"/>
  <c r="R254" i="5"/>
  <c r="J251" i="6"/>
  <c r="F251" i="6"/>
  <c r="M251" i="6"/>
  <c r="E251" i="6"/>
  <c r="L251" i="6"/>
  <c r="H251" i="6"/>
  <c r="K251" i="6"/>
  <c r="G251" i="6"/>
  <c r="N251" i="6"/>
  <c r="B251" i="6"/>
  <c r="P251" i="6"/>
  <c r="D251" i="6"/>
  <c r="O251" i="6"/>
  <c r="C251" i="6"/>
  <c r="I251" i="6"/>
  <c r="R252" i="6"/>
  <c r="Q205" i="11"/>
  <c r="Q252" i="4"/>
  <c r="L253" i="4"/>
  <c r="K253" i="4"/>
  <c r="J253" i="4"/>
  <c r="P253" i="4"/>
  <c r="O253" i="4"/>
  <c r="N253" i="4"/>
  <c r="M253" i="4"/>
  <c r="G253" i="4"/>
  <c r="I253" i="4"/>
  <c r="F253" i="4"/>
  <c r="H253" i="4"/>
  <c r="C253" i="4"/>
  <c r="B253" i="4"/>
  <c r="E253" i="4"/>
  <c r="D253" i="4"/>
  <c r="R254" i="4"/>
  <c r="Q251" i="6" l="1"/>
  <c r="O252" i="6"/>
  <c r="P252" i="6"/>
  <c r="K252" i="6"/>
  <c r="G252" i="6"/>
  <c r="I252" i="6"/>
  <c r="C252" i="6"/>
  <c r="N252" i="6"/>
  <c r="D252" i="6"/>
  <c r="J252" i="6"/>
  <c r="F252" i="6"/>
  <c r="E252" i="6"/>
  <c r="L252" i="6"/>
  <c r="B252" i="6"/>
  <c r="M252" i="6"/>
  <c r="H252" i="6"/>
  <c r="R253" i="6"/>
  <c r="P254" i="5"/>
  <c r="O254" i="5"/>
  <c r="N254" i="5"/>
  <c r="M254" i="5"/>
  <c r="L254" i="5"/>
  <c r="K254" i="5"/>
  <c r="J254" i="5"/>
  <c r="G254" i="5"/>
  <c r="B254" i="5"/>
  <c r="F254" i="5"/>
  <c r="D254" i="5"/>
  <c r="I254" i="5"/>
  <c r="H254" i="5"/>
  <c r="E254" i="5"/>
  <c r="C254" i="5"/>
  <c r="R255" i="5"/>
  <c r="Q253" i="8"/>
  <c r="Q206" i="11"/>
  <c r="Q253" i="4"/>
  <c r="M254" i="4"/>
  <c r="L254" i="4"/>
  <c r="K254" i="4"/>
  <c r="J254" i="4"/>
  <c r="P254" i="4"/>
  <c r="O254" i="4"/>
  <c r="N254" i="4"/>
  <c r="E254" i="4"/>
  <c r="G254" i="4"/>
  <c r="I254" i="4"/>
  <c r="C254" i="4"/>
  <c r="H254" i="4"/>
  <c r="B254" i="4"/>
  <c r="F254" i="4"/>
  <c r="D254" i="4"/>
  <c r="R255" i="4"/>
  <c r="Q252" i="6" l="1"/>
  <c r="Q254" i="8"/>
  <c r="O255" i="5"/>
  <c r="N255" i="5"/>
  <c r="M255" i="5"/>
  <c r="L255" i="5"/>
  <c r="K255" i="5"/>
  <c r="J255" i="5"/>
  <c r="P255" i="5"/>
  <c r="C255" i="5"/>
  <c r="B255" i="5"/>
  <c r="I255" i="5"/>
  <c r="H255" i="5"/>
  <c r="D255" i="5"/>
  <c r="G255" i="5"/>
  <c r="E255" i="5"/>
  <c r="F255" i="5"/>
  <c r="R256" i="5"/>
  <c r="P253" i="6"/>
  <c r="H253" i="6"/>
  <c r="D253" i="6"/>
  <c r="K253" i="6"/>
  <c r="G253" i="6"/>
  <c r="N253" i="6"/>
  <c r="F253" i="6"/>
  <c r="B253" i="6"/>
  <c r="L253" i="6"/>
  <c r="C253" i="6"/>
  <c r="M253" i="6"/>
  <c r="O253" i="6"/>
  <c r="E253" i="6"/>
  <c r="J253" i="6"/>
  <c r="I253" i="6"/>
  <c r="R254" i="6"/>
  <c r="Q254" i="5"/>
  <c r="Q207" i="11"/>
  <c r="Q254" i="4"/>
  <c r="N255" i="4"/>
  <c r="M255" i="4"/>
  <c r="L255" i="4"/>
  <c r="K255" i="4"/>
  <c r="J255" i="4"/>
  <c r="Q255" i="4" s="1"/>
  <c r="P255" i="4"/>
  <c r="O255" i="4"/>
  <c r="I255" i="4"/>
  <c r="E255" i="4"/>
  <c r="B255" i="4"/>
  <c r="H255" i="4"/>
  <c r="F255" i="4"/>
  <c r="G255" i="4"/>
  <c r="C255" i="4"/>
  <c r="D255" i="4"/>
  <c r="R256" i="4"/>
  <c r="Q253" i="6" l="1"/>
  <c r="Q255" i="5"/>
  <c r="B254" i="6"/>
  <c r="E254" i="6"/>
  <c r="L254" i="6"/>
  <c r="H254" i="6"/>
  <c r="K254" i="6"/>
  <c r="N254" i="6"/>
  <c r="F254" i="6"/>
  <c r="M254" i="6"/>
  <c r="I254" i="6"/>
  <c r="D254" i="6"/>
  <c r="C254" i="6"/>
  <c r="P254" i="6"/>
  <c r="O254" i="6"/>
  <c r="G254" i="6"/>
  <c r="J254" i="6"/>
  <c r="R255" i="6"/>
  <c r="K256" i="5"/>
  <c r="J256" i="5"/>
  <c r="P256" i="5"/>
  <c r="O256" i="5"/>
  <c r="N256" i="5"/>
  <c r="M256" i="5"/>
  <c r="L256" i="5"/>
  <c r="I256" i="5"/>
  <c r="E256" i="5"/>
  <c r="H256" i="5"/>
  <c r="G256" i="5"/>
  <c r="F256" i="5"/>
  <c r="C256" i="5"/>
  <c r="B256" i="5"/>
  <c r="D256" i="5"/>
  <c r="R257" i="5"/>
  <c r="Q255" i="8"/>
  <c r="Q208" i="11"/>
  <c r="O256" i="4"/>
  <c r="N256" i="4"/>
  <c r="M256" i="4"/>
  <c r="L256" i="4"/>
  <c r="K256" i="4"/>
  <c r="J256" i="4"/>
  <c r="P256" i="4"/>
  <c r="E256" i="4"/>
  <c r="C256" i="4"/>
  <c r="H256" i="4"/>
  <c r="B256" i="4"/>
  <c r="G256" i="4"/>
  <c r="I256" i="4"/>
  <c r="F256" i="4"/>
  <c r="D256" i="4"/>
  <c r="R257" i="4"/>
  <c r="Q256" i="5" l="1"/>
  <c r="Q256" i="8"/>
  <c r="L257" i="5"/>
  <c r="K257" i="5"/>
  <c r="J257" i="5"/>
  <c r="O257" i="5"/>
  <c r="N257" i="5"/>
  <c r="M257" i="5"/>
  <c r="P257" i="5"/>
  <c r="B257" i="5"/>
  <c r="G257" i="5"/>
  <c r="F257" i="5"/>
  <c r="E257" i="5"/>
  <c r="I257" i="5"/>
  <c r="H257" i="5"/>
  <c r="C257" i="5"/>
  <c r="D257" i="5"/>
  <c r="N255" i="6"/>
  <c r="J255" i="6"/>
  <c r="M255" i="6"/>
  <c r="I255" i="6"/>
  <c r="P255" i="6"/>
  <c r="L255" i="6"/>
  <c r="H255" i="6"/>
  <c r="D255" i="6"/>
  <c r="K255" i="6"/>
  <c r="C255" i="6"/>
  <c r="F255" i="6"/>
  <c r="B255" i="6"/>
  <c r="E255" i="6"/>
  <c r="G255" i="6"/>
  <c r="O255" i="6"/>
  <c r="R256" i="6"/>
  <c r="Q254" i="6"/>
  <c r="Q209" i="11"/>
  <c r="Q256" i="4"/>
  <c r="P257" i="4"/>
  <c r="O257" i="4"/>
  <c r="N257" i="4"/>
  <c r="M257" i="4"/>
  <c r="L257" i="4"/>
  <c r="K257" i="4"/>
  <c r="J257" i="4"/>
  <c r="C257" i="4"/>
  <c r="H257" i="4"/>
  <c r="B257" i="4"/>
  <c r="G257" i="4"/>
  <c r="E257" i="4"/>
  <c r="F257" i="4"/>
  <c r="I257" i="4"/>
  <c r="D257" i="4"/>
  <c r="Q257" i="4" l="1"/>
  <c r="Q257" i="5"/>
  <c r="O256" i="6"/>
  <c r="K256" i="6"/>
  <c r="J256" i="6"/>
  <c r="I256" i="6"/>
  <c r="P256" i="6"/>
  <c r="G256" i="6"/>
  <c r="C256" i="6"/>
  <c r="F256" i="6"/>
  <c r="H256" i="6"/>
  <c r="N256" i="6"/>
  <c r="M256" i="6"/>
  <c r="E256" i="6"/>
  <c r="D256" i="6"/>
  <c r="B256" i="6"/>
  <c r="L256" i="6"/>
  <c r="R257" i="6"/>
  <c r="Q255" i="6"/>
  <c r="Q257" i="8"/>
  <c r="A256" i="5"/>
  <c r="A249" i="5"/>
  <c r="A246" i="5"/>
  <c r="A254" i="5"/>
  <c r="A253" i="5"/>
  <c r="A252" i="5"/>
  <c r="A251" i="5"/>
  <c r="A250" i="5"/>
  <c r="A247" i="5"/>
  <c r="Q210" i="11"/>
  <c r="A257" i="4"/>
  <c r="A5" i="4"/>
  <c r="J256" i="8" s="1"/>
  <c r="A6" i="4"/>
  <c r="A8" i="4"/>
  <c r="B256" i="8" s="1"/>
  <c r="A7" i="4"/>
  <c r="A11" i="4"/>
  <c r="A13" i="4"/>
  <c r="A9" i="4"/>
  <c r="A10" i="4"/>
  <c r="A15" i="4"/>
  <c r="A12" i="4"/>
  <c r="A14" i="4"/>
  <c r="A17" i="4"/>
  <c r="A18" i="4"/>
  <c r="A16" i="4"/>
  <c r="A19" i="4"/>
  <c r="A20" i="4"/>
  <c r="A21" i="4"/>
  <c r="A22" i="4"/>
  <c r="A23" i="4"/>
  <c r="A29" i="4"/>
  <c r="A26" i="4"/>
  <c r="A27" i="4"/>
  <c r="A24" i="4"/>
  <c r="A25" i="4"/>
  <c r="A28" i="4"/>
  <c r="A30" i="4"/>
  <c r="A34" i="4"/>
  <c r="A32" i="4"/>
  <c r="A31" i="4"/>
  <c r="A33" i="4"/>
  <c r="A35" i="4"/>
  <c r="A37" i="4"/>
  <c r="A38" i="4"/>
  <c r="A39" i="4"/>
  <c r="A36" i="4"/>
  <c r="A40" i="4"/>
  <c r="A41" i="4"/>
  <c r="A42" i="4"/>
  <c r="A43" i="4"/>
  <c r="A44" i="4"/>
  <c r="A45" i="4"/>
  <c r="A48" i="4"/>
  <c r="A46" i="4"/>
  <c r="A47" i="4"/>
  <c r="A50" i="4"/>
  <c r="A51" i="4"/>
  <c r="A49" i="4"/>
  <c r="A54" i="4"/>
  <c r="A52" i="4"/>
  <c r="A53" i="4"/>
  <c r="A58" i="4"/>
  <c r="A55" i="4"/>
  <c r="A57" i="4"/>
  <c r="A56" i="4"/>
  <c r="A60" i="4"/>
  <c r="A62" i="4"/>
  <c r="A59" i="4"/>
  <c r="A61" i="4"/>
  <c r="A65" i="4"/>
  <c r="A63" i="4"/>
  <c r="A64" i="4"/>
  <c r="A67" i="4"/>
  <c r="A66" i="4"/>
  <c r="A68" i="4"/>
  <c r="A69" i="4"/>
  <c r="A70" i="4"/>
  <c r="A71" i="4"/>
  <c r="A74" i="4"/>
  <c r="A72" i="4"/>
  <c r="A76" i="4"/>
  <c r="A73" i="4"/>
  <c r="A75" i="4"/>
  <c r="A78" i="4"/>
  <c r="A80" i="4"/>
  <c r="A77" i="4"/>
  <c r="A79" i="4"/>
  <c r="A81" i="4"/>
  <c r="A83" i="4"/>
  <c r="A82" i="4"/>
  <c r="A85" i="4"/>
  <c r="A84" i="4"/>
  <c r="A89" i="4"/>
  <c r="A86" i="4"/>
  <c r="A87" i="4"/>
  <c r="A88" i="4"/>
  <c r="A90" i="4"/>
  <c r="A91" i="4"/>
  <c r="A93" i="4"/>
  <c r="A92" i="4"/>
  <c r="A94" i="4"/>
  <c r="A97" i="4"/>
  <c r="A95" i="4"/>
  <c r="A96" i="4"/>
  <c r="A98" i="4"/>
  <c r="A99" i="4"/>
  <c r="A101" i="4"/>
  <c r="A100" i="4"/>
  <c r="A104" i="4"/>
  <c r="A103" i="4"/>
  <c r="A102" i="4"/>
  <c r="A106" i="4"/>
  <c r="A108" i="4"/>
  <c r="A105" i="4"/>
  <c r="A107" i="4"/>
  <c r="A114" i="4"/>
  <c r="A109" i="4"/>
  <c r="A112" i="4"/>
  <c r="A110" i="4"/>
  <c r="A111" i="4"/>
  <c r="A115" i="4"/>
  <c r="A113" i="4"/>
  <c r="A116" i="4"/>
  <c r="A118" i="4"/>
  <c r="A117" i="4"/>
  <c r="A120" i="4"/>
  <c r="A119" i="4"/>
  <c r="A122" i="4"/>
  <c r="A123" i="4"/>
  <c r="A121" i="4"/>
  <c r="A125" i="4"/>
  <c r="A124" i="4"/>
  <c r="A128" i="4"/>
  <c r="A126" i="4"/>
  <c r="A127" i="4"/>
  <c r="A129" i="4"/>
  <c r="A130" i="4"/>
  <c r="A132" i="4"/>
  <c r="A133" i="4"/>
  <c r="A134" i="4"/>
  <c r="A131" i="4"/>
  <c r="A136" i="4"/>
  <c r="A135" i="4"/>
  <c r="A137" i="4"/>
  <c r="A138" i="4"/>
  <c r="A139" i="4"/>
  <c r="A141" i="4"/>
  <c r="A143" i="4"/>
  <c r="A140" i="4"/>
  <c r="A142" i="4"/>
  <c r="A145" i="4"/>
  <c r="A144" i="4"/>
  <c r="A146" i="4"/>
  <c r="A147" i="4"/>
  <c r="A148" i="4"/>
  <c r="A150" i="4"/>
  <c r="A151" i="4"/>
  <c r="A153" i="4"/>
  <c r="A149" i="4"/>
  <c r="A152" i="4"/>
  <c r="A154" i="4"/>
  <c r="A158" i="4"/>
  <c r="A156" i="4"/>
  <c r="A159" i="4"/>
  <c r="A157" i="4"/>
  <c r="A155" i="4"/>
  <c r="A161" i="4"/>
  <c r="A162" i="4"/>
  <c r="A160" i="4"/>
  <c r="A163" i="4"/>
  <c r="A164" i="4"/>
  <c r="A165" i="4"/>
  <c r="A167" i="4"/>
  <c r="A169" i="4"/>
  <c r="A166" i="4"/>
  <c r="A170" i="4"/>
  <c r="A172" i="4"/>
  <c r="A168" i="4"/>
  <c r="A173" i="4"/>
  <c r="A174" i="4"/>
  <c r="A171" i="4"/>
  <c r="A175" i="4"/>
  <c r="A176" i="4"/>
  <c r="A178" i="4"/>
  <c r="A177" i="4"/>
  <c r="A179" i="4"/>
  <c r="A180" i="4"/>
  <c r="A184" i="4"/>
  <c r="A182" i="4"/>
  <c r="A181" i="4"/>
  <c r="A183" i="4"/>
  <c r="A186" i="4"/>
  <c r="A185" i="4"/>
  <c r="A187" i="4"/>
  <c r="A188" i="4"/>
  <c r="A191" i="4"/>
  <c r="A189" i="4"/>
  <c r="A190" i="4"/>
  <c r="A193" i="4"/>
  <c r="A196" i="4"/>
  <c r="A192" i="4"/>
  <c r="A194" i="4"/>
  <c r="A198" i="4"/>
  <c r="A195" i="4"/>
  <c r="A197" i="4"/>
  <c r="A200" i="4"/>
  <c r="A199" i="4"/>
  <c r="A202" i="4"/>
  <c r="A201" i="4"/>
  <c r="A203" i="4"/>
  <c r="A204" i="4"/>
  <c r="A205" i="4"/>
  <c r="A207" i="4"/>
  <c r="A209" i="4"/>
  <c r="A206" i="4"/>
  <c r="A210" i="4"/>
  <c r="A208" i="4"/>
  <c r="A211" i="4"/>
  <c r="A213" i="4"/>
  <c r="A212" i="4"/>
  <c r="A215" i="4"/>
  <c r="A217" i="4"/>
  <c r="A214" i="4"/>
  <c r="A219" i="4"/>
  <c r="A216" i="4"/>
  <c r="A221" i="4"/>
  <c r="A218" i="4"/>
  <c r="A220" i="4"/>
  <c r="A223" i="4"/>
  <c r="A222" i="4"/>
  <c r="A225" i="4"/>
  <c r="A226" i="4"/>
  <c r="A224" i="4"/>
  <c r="A228" i="4"/>
  <c r="A227" i="4"/>
  <c r="A231" i="4"/>
  <c r="A229" i="4"/>
  <c r="A233" i="4"/>
  <c r="A230" i="4"/>
  <c r="A232" i="4"/>
  <c r="A235" i="4"/>
  <c r="A234" i="4"/>
  <c r="A236" i="4"/>
  <c r="A237" i="4"/>
  <c r="A238" i="4"/>
  <c r="A239" i="4"/>
  <c r="A240" i="4"/>
  <c r="A241" i="4"/>
  <c r="A244" i="4"/>
  <c r="A242" i="4"/>
  <c r="A243" i="4"/>
  <c r="A246" i="4"/>
  <c r="A245" i="4"/>
  <c r="A248" i="4"/>
  <c r="A247" i="4"/>
  <c r="A256" i="4"/>
  <c r="A255" i="4"/>
  <c r="A253" i="4"/>
  <c r="A254" i="4"/>
  <c r="A249" i="4"/>
  <c r="A252" i="4"/>
  <c r="A251" i="4"/>
  <c r="A250" i="4"/>
  <c r="H256" i="8" l="1"/>
  <c r="K5" i="8"/>
  <c r="J5" i="8"/>
  <c r="H5" i="8"/>
  <c r="G5" i="8"/>
  <c r="O5" i="8"/>
  <c r="A5" i="8"/>
  <c r="N5" i="8"/>
  <c r="M5" i="8"/>
  <c r="L5" i="8"/>
  <c r="I5" i="8"/>
  <c r="H6" i="8"/>
  <c r="M6" i="8"/>
  <c r="O6" i="8"/>
  <c r="K6" i="8"/>
  <c r="G6" i="8"/>
  <c r="C6" i="8"/>
  <c r="D6" i="8"/>
  <c r="J6" i="8"/>
  <c r="N6" i="8"/>
  <c r="B6" i="8"/>
  <c r="L6" i="8"/>
  <c r="I6" i="8"/>
  <c r="F6" i="8"/>
  <c r="A6" i="8"/>
  <c r="E6" i="8"/>
  <c r="J7" i="8"/>
  <c r="O7" i="8"/>
  <c r="B7" i="8"/>
  <c r="N7" i="8"/>
  <c r="I7" i="8"/>
  <c r="M7" i="8"/>
  <c r="A7" i="8"/>
  <c r="L7" i="8"/>
  <c r="H7" i="8"/>
  <c r="D7" i="8"/>
  <c r="G7" i="8"/>
  <c r="K7" i="8"/>
  <c r="F7" i="8"/>
  <c r="C7" i="8"/>
  <c r="E7" i="8"/>
  <c r="J10" i="8"/>
  <c r="H10" i="8"/>
  <c r="E9" i="8"/>
  <c r="O9" i="8"/>
  <c r="L8" i="8"/>
  <c r="O8" i="8"/>
  <c r="L10" i="8"/>
  <c r="I9" i="8"/>
  <c r="H9" i="8"/>
  <c r="D8" i="8"/>
  <c r="N8" i="8"/>
  <c r="O10" i="8"/>
  <c r="D10" i="8"/>
  <c r="L9" i="8"/>
  <c r="G9" i="8"/>
  <c r="K8" i="8"/>
  <c r="H8" i="8"/>
  <c r="G10" i="8"/>
  <c r="B10" i="8"/>
  <c r="D9" i="8"/>
  <c r="C8" i="8"/>
  <c r="F8" i="8"/>
  <c r="N10" i="8"/>
  <c r="K10" i="8"/>
  <c r="N9" i="8"/>
  <c r="K9" i="8"/>
  <c r="J8" i="8"/>
  <c r="G8" i="8"/>
  <c r="F10" i="8"/>
  <c r="C10" i="8"/>
  <c r="F9" i="8"/>
  <c r="C9" i="8"/>
  <c r="B8" i="8"/>
  <c r="M10" i="8"/>
  <c r="I10" i="8"/>
  <c r="A9" i="8"/>
  <c r="J9" i="8"/>
  <c r="M8" i="8"/>
  <c r="I8" i="8"/>
  <c r="P8" i="8" s="1"/>
  <c r="E10" i="8"/>
  <c r="A10" i="8"/>
  <c r="M9" i="8"/>
  <c r="B9" i="8"/>
  <c r="E8" i="8"/>
  <c r="A8" i="8"/>
  <c r="G11" i="8"/>
  <c r="B11" i="8"/>
  <c r="N11" i="8"/>
  <c r="A11" i="8"/>
  <c r="F11" i="8"/>
  <c r="J11" i="8"/>
  <c r="M11" i="8"/>
  <c r="I11" i="8"/>
  <c r="E11" i="8"/>
  <c r="H11" i="8"/>
  <c r="L11" i="8"/>
  <c r="K11" i="8"/>
  <c r="D11" i="8"/>
  <c r="O11" i="8"/>
  <c r="C11" i="8"/>
  <c r="G12" i="8"/>
  <c r="J12" i="8"/>
  <c r="D12" i="8"/>
  <c r="C12" i="8"/>
  <c r="N12" i="8"/>
  <c r="B12" i="8"/>
  <c r="F12" i="8"/>
  <c r="I12" i="8"/>
  <c r="L12" i="8"/>
  <c r="A12" i="8"/>
  <c r="M12" i="8"/>
  <c r="H12" i="8"/>
  <c r="E12" i="8"/>
  <c r="O12" i="8"/>
  <c r="K12" i="8"/>
  <c r="N13" i="8"/>
  <c r="J13" i="8"/>
  <c r="F13" i="8"/>
  <c r="B13" i="8"/>
  <c r="E13" i="8"/>
  <c r="I13" i="8"/>
  <c r="M13" i="8"/>
  <c r="A13" i="8"/>
  <c r="D13" i="8"/>
  <c r="H13" i="8"/>
  <c r="C13" i="8"/>
  <c r="O13" i="8"/>
  <c r="L13" i="8"/>
  <c r="G13" i="8"/>
  <c r="K13" i="8"/>
  <c r="C14" i="8"/>
  <c r="O14" i="8"/>
  <c r="J14" i="8"/>
  <c r="G14" i="8"/>
  <c r="B14" i="8"/>
  <c r="M14" i="8"/>
  <c r="I14" i="8"/>
  <c r="P14" i="8" s="1"/>
  <c r="E14" i="8"/>
  <c r="A14" i="8"/>
  <c r="L14" i="8"/>
  <c r="N14" i="8"/>
  <c r="D14" i="8"/>
  <c r="H14" i="8"/>
  <c r="K14" i="8"/>
  <c r="F14" i="8"/>
  <c r="J15" i="8"/>
  <c r="M15" i="8"/>
  <c r="B15" i="8"/>
  <c r="L15" i="8"/>
  <c r="I15" i="8"/>
  <c r="D15" i="8"/>
  <c r="A15" i="8"/>
  <c r="G15" i="8"/>
  <c r="H15" i="8"/>
  <c r="K15" i="8"/>
  <c r="F15" i="8"/>
  <c r="C15" i="8"/>
  <c r="E15" i="8"/>
  <c r="O15" i="8"/>
  <c r="N15" i="8"/>
  <c r="M16" i="8"/>
  <c r="H16" i="8"/>
  <c r="E16" i="8"/>
  <c r="I16" i="8"/>
  <c r="L16" i="8"/>
  <c r="A16" i="8"/>
  <c r="D16" i="8"/>
  <c r="O16" i="8"/>
  <c r="K16" i="8"/>
  <c r="N16" i="8"/>
  <c r="C16" i="8"/>
  <c r="G16" i="8"/>
  <c r="J16" i="8"/>
  <c r="F16" i="8"/>
  <c r="B16" i="8"/>
  <c r="K17" i="8"/>
  <c r="N17" i="8"/>
  <c r="C17" i="8"/>
  <c r="F17" i="8"/>
  <c r="J17" i="8"/>
  <c r="M17" i="8"/>
  <c r="B17" i="8"/>
  <c r="E17" i="8"/>
  <c r="I17" i="8"/>
  <c r="L17" i="8"/>
  <c r="H17" i="8"/>
  <c r="D17" i="8"/>
  <c r="G17" i="8"/>
  <c r="A17" i="8"/>
  <c r="O17" i="8"/>
  <c r="F18" i="8"/>
  <c r="C18" i="8"/>
  <c r="M18" i="8"/>
  <c r="A18" i="8"/>
  <c r="E18" i="8"/>
  <c r="I18" i="8"/>
  <c r="J18" i="8"/>
  <c r="H18" i="8"/>
  <c r="L18" i="8"/>
  <c r="O18" i="8"/>
  <c r="D18" i="8"/>
  <c r="G18" i="8"/>
  <c r="B18" i="8"/>
  <c r="N18" i="8"/>
  <c r="K18" i="8"/>
  <c r="G19" i="8"/>
  <c r="D19" i="8"/>
  <c r="N19" i="8"/>
  <c r="J19" i="8"/>
  <c r="F19" i="8"/>
  <c r="B19" i="8"/>
  <c r="C19" i="8"/>
  <c r="I19" i="8"/>
  <c r="M19" i="8"/>
  <c r="A19" i="8"/>
  <c r="E19" i="8"/>
  <c r="H19" i="8"/>
  <c r="K19" i="8"/>
  <c r="O19" i="8"/>
  <c r="L19" i="8"/>
  <c r="A20" i="8"/>
  <c r="E20" i="8"/>
  <c r="L20" i="8"/>
  <c r="D20" i="8"/>
  <c r="H20" i="8"/>
  <c r="K20" i="8"/>
  <c r="O20" i="8"/>
  <c r="C20" i="8"/>
  <c r="G20" i="8"/>
  <c r="J20" i="8"/>
  <c r="N20" i="8"/>
  <c r="B20" i="8"/>
  <c r="F20" i="8"/>
  <c r="I20" i="8"/>
  <c r="M20" i="8"/>
  <c r="B21" i="8"/>
  <c r="N21" i="8"/>
  <c r="I21" i="8"/>
  <c r="F21" i="8"/>
  <c r="A21" i="8"/>
  <c r="L21" i="8"/>
  <c r="H21" i="8"/>
  <c r="D21" i="8"/>
  <c r="E21" i="8"/>
  <c r="K21" i="8"/>
  <c r="O21" i="8"/>
  <c r="C21" i="8"/>
  <c r="G21" i="8"/>
  <c r="J21" i="8"/>
  <c r="M21" i="8"/>
  <c r="L22" i="8"/>
  <c r="A22" i="8"/>
  <c r="D22" i="8"/>
  <c r="H22" i="8"/>
  <c r="K22" i="8"/>
  <c r="O22" i="8"/>
  <c r="C22" i="8"/>
  <c r="G22" i="8"/>
  <c r="J22" i="8"/>
  <c r="F22" i="8"/>
  <c r="N22" i="8"/>
  <c r="B22" i="8"/>
  <c r="M22" i="8"/>
  <c r="E22" i="8"/>
  <c r="I22" i="8"/>
  <c r="E23" i="8"/>
  <c r="I23" i="8"/>
  <c r="L23" i="8"/>
  <c r="A23" i="8"/>
  <c r="D23" i="8"/>
  <c r="O23" i="8"/>
  <c r="K23" i="8"/>
  <c r="H23" i="8"/>
  <c r="C23" i="8"/>
  <c r="N23" i="8"/>
  <c r="J23" i="8"/>
  <c r="F23" i="8"/>
  <c r="B23" i="8"/>
  <c r="M23" i="8"/>
  <c r="G23" i="8"/>
  <c r="N24" i="8"/>
  <c r="C24" i="8"/>
  <c r="F24" i="8"/>
  <c r="J24" i="8"/>
  <c r="M24" i="8"/>
  <c r="B24" i="8"/>
  <c r="E24" i="8"/>
  <c r="I24" i="8"/>
  <c r="H24" i="8"/>
  <c r="A24" i="8"/>
  <c r="L24" i="8"/>
  <c r="O24" i="8"/>
  <c r="D24" i="8"/>
  <c r="G24" i="8"/>
  <c r="K24" i="8"/>
  <c r="M25" i="8"/>
  <c r="J25" i="8"/>
  <c r="E25" i="8"/>
  <c r="B25" i="8"/>
  <c r="L25" i="8"/>
  <c r="H25" i="8"/>
  <c r="D25" i="8"/>
  <c r="O25" i="8"/>
  <c r="I25" i="8"/>
  <c r="G25" i="8"/>
  <c r="K25" i="8"/>
  <c r="N25" i="8"/>
  <c r="C25" i="8"/>
  <c r="F25" i="8"/>
  <c r="A25" i="8"/>
  <c r="N26" i="8"/>
  <c r="B26" i="8"/>
  <c r="F26" i="8"/>
  <c r="J26" i="8"/>
  <c r="M26" i="8"/>
  <c r="I26" i="8"/>
  <c r="E26" i="8"/>
  <c r="A26" i="8"/>
  <c r="L26" i="8"/>
  <c r="H26" i="8"/>
  <c r="D26" i="8"/>
  <c r="O26" i="8"/>
  <c r="K26" i="8"/>
  <c r="G26" i="8"/>
  <c r="C26" i="8"/>
  <c r="H27" i="8"/>
  <c r="C27" i="8"/>
  <c r="K27" i="8"/>
  <c r="L27" i="8"/>
  <c r="O27" i="8"/>
  <c r="D27" i="8"/>
  <c r="G27" i="8"/>
  <c r="J27" i="8"/>
  <c r="N27" i="8"/>
  <c r="B27" i="8"/>
  <c r="F27" i="8"/>
  <c r="I27" i="8"/>
  <c r="P27" i="8" s="1"/>
  <c r="M27" i="8"/>
  <c r="A27" i="8"/>
  <c r="E27" i="8"/>
  <c r="A28" i="8"/>
  <c r="M28" i="8"/>
  <c r="H28" i="8"/>
  <c r="E28" i="8"/>
  <c r="L28" i="8"/>
  <c r="K28" i="8"/>
  <c r="O28" i="8"/>
  <c r="C28" i="8"/>
  <c r="G28" i="8"/>
  <c r="J28" i="8"/>
  <c r="D28" i="8"/>
  <c r="B28" i="8"/>
  <c r="N28" i="8"/>
  <c r="I28" i="8"/>
  <c r="F28" i="8"/>
  <c r="C29" i="8"/>
  <c r="G29" i="8"/>
  <c r="J29" i="8"/>
  <c r="E29" i="8"/>
  <c r="B29" i="8"/>
  <c r="N29" i="8"/>
  <c r="I29" i="8"/>
  <c r="F29" i="8"/>
  <c r="A29" i="8"/>
  <c r="L29" i="8"/>
  <c r="H29" i="8"/>
  <c r="D29" i="8"/>
  <c r="M29" i="8"/>
  <c r="K29" i="8"/>
  <c r="O29" i="8"/>
  <c r="K30" i="8"/>
  <c r="O30" i="8"/>
  <c r="C30" i="8"/>
  <c r="G30" i="8"/>
  <c r="N30" i="8"/>
  <c r="F30" i="8"/>
  <c r="J30" i="8"/>
  <c r="M30" i="8"/>
  <c r="B30" i="8"/>
  <c r="E30" i="8"/>
  <c r="I30" i="8"/>
  <c r="L30" i="8"/>
  <c r="A30" i="8"/>
  <c r="D30" i="8"/>
  <c r="H30" i="8"/>
  <c r="E31" i="8"/>
  <c r="A31" i="8"/>
  <c r="L31" i="8"/>
  <c r="G31" i="8"/>
  <c r="D31" i="8"/>
  <c r="H31" i="8"/>
  <c r="K31" i="8"/>
  <c r="O31" i="8"/>
  <c r="C31" i="8"/>
  <c r="N31" i="8"/>
  <c r="J31" i="8"/>
  <c r="F31" i="8"/>
  <c r="B31" i="8"/>
  <c r="M31" i="8"/>
  <c r="I31" i="8"/>
  <c r="M32" i="8"/>
  <c r="B32" i="8"/>
  <c r="E32" i="8"/>
  <c r="I32" i="8"/>
  <c r="L32" i="8"/>
  <c r="A32" i="8"/>
  <c r="D32" i="8"/>
  <c r="O32" i="8"/>
  <c r="K32" i="8"/>
  <c r="G32" i="8"/>
  <c r="C32" i="8"/>
  <c r="N32" i="8"/>
  <c r="H32" i="8"/>
  <c r="F32" i="8"/>
  <c r="J32" i="8"/>
  <c r="E33" i="8"/>
  <c r="A33" i="8"/>
  <c r="L33" i="8"/>
  <c r="H33" i="8"/>
  <c r="D33" i="8"/>
  <c r="O33" i="8"/>
  <c r="K33" i="8"/>
  <c r="G33" i="8"/>
  <c r="C33" i="8"/>
  <c r="N33" i="8"/>
  <c r="I33" i="8"/>
  <c r="P33" i="8" s="1"/>
  <c r="F33" i="8"/>
  <c r="J33" i="8"/>
  <c r="M33" i="8"/>
  <c r="B33" i="8"/>
  <c r="I34" i="8"/>
  <c r="P34" i="8" s="1"/>
  <c r="M34" i="8"/>
  <c r="A34" i="8"/>
  <c r="E34" i="8"/>
  <c r="H34" i="8"/>
  <c r="J34" i="8"/>
  <c r="O34" i="8"/>
  <c r="L34" i="8"/>
  <c r="G34" i="8"/>
  <c r="D34" i="8"/>
  <c r="N34" i="8"/>
  <c r="K34" i="8"/>
  <c r="F34" i="8"/>
  <c r="C34" i="8"/>
  <c r="B34" i="8"/>
  <c r="G35" i="8"/>
  <c r="J35" i="8"/>
  <c r="N35" i="8"/>
  <c r="B35" i="8"/>
  <c r="F35" i="8"/>
  <c r="I35" i="8"/>
  <c r="M35" i="8"/>
  <c r="A35" i="8"/>
  <c r="E35" i="8"/>
  <c r="H35" i="8"/>
  <c r="L35" i="8"/>
  <c r="K35" i="8"/>
  <c r="D35" i="8"/>
  <c r="O35" i="8"/>
  <c r="C35" i="8"/>
  <c r="O36" i="8"/>
  <c r="K36" i="8"/>
  <c r="G36" i="8"/>
  <c r="C36" i="8"/>
  <c r="N36" i="8"/>
  <c r="J36" i="8"/>
  <c r="F36" i="8"/>
  <c r="B36" i="8"/>
  <c r="M36" i="8"/>
  <c r="I36" i="8"/>
  <c r="E36" i="8"/>
  <c r="A36" i="8"/>
  <c r="D36" i="8"/>
  <c r="H36" i="8"/>
  <c r="L36" i="8"/>
  <c r="K37" i="8"/>
  <c r="O37" i="8"/>
  <c r="C37" i="8"/>
  <c r="G37" i="8"/>
  <c r="J37" i="8"/>
  <c r="E37" i="8"/>
  <c r="B37" i="8"/>
  <c r="N37" i="8"/>
  <c r="I37" i="8"/>
  <c r="F37" i="8"/>
  <c r="A37" i="8"/>
  <c r="L37" i="8"/>
  <c r="H37" i="8"/>
  <c r="D37" i="8"/>
  <c r="M37" i="8"/>
  <c r="J38" i="8"/>
  <c r="F38" i="8"/>
  <c r="B38" i="8"/>
  <c r="M38" i="8"/>
  <c r="I38" i="8"/>
  <c r="P38" i="8" s="1"/>
  <c r="E38" i="8"/>
  <c r="A38" i="8"/>
  <c r="L38" i="8"/>
  <c r="H38" i="8"/>
  <c r="D38" i="8"/>
  <c r="O38" i="8"/>
  <c r="K38" i="8"/>
  <c r="G38" i="8"/>
  <c r="C38" i="8"/>
  <c r="N38" i="8"/>
  <c r="D39" i="8"/>
  <c r="O39" i="8"/>
  <c r="K39" i="8"/>
  <c r="G39" i="8"/>
  <c r="C39" i="8"/>
  <c r="N39" i="8"/>
  <c r="J39" i="8"/>
  <c r="F39" i="8"/>
  <c r="B39" i="8"/>
  <c r="M39" i="8"/>
  <c r="I39" i="8"/>
  <c r="E39" i="8"/>
  <c r="A39" i="8"/>
  <c r="L39" i="8"/>
  <c r="H39" i="8"/>
  <c r="F40" i="8"/>
  <c r="B40" i="8"/>
  <c r="M40" i="8"/>
  <c r="I40" i="8"/>
  <c r="E40" i="8"/>
  <c r="A40" i="8"/>
  <c r="L40" i="8"/>
  <c r="H40" i="8"/>
  <c r="D40" i="8"/>
  <c r="O40" i="8"/>
  <c r="K40" i="8"/>
  <c r="G40" i="8"/>
  <c r="C40" i="8"/>
  <c r="N40" i="8"/>
  <c r="J40" i="8"/>
  <c r="F41" i="8"/>
  <c r="B41" i="8"/>
  <c r="M41" i="8"/>
  <c r="A41" i="8"/>
  <c r="E41" i="8"/>
  <c r="I41" i="8"/>
  <c r="L41" i="8"/>
  <c r="H41" i="8"/>
  <c r="D41" i="8"/>
  <c r="O41" i="8"/>
  <c r="K41" i="8"/>
  <c r="G41" i="8"/>
  <c r="C41" i="8"/>
  <c r="N41" i="8"/>
  <c r="J41" i="8"/>
  <c r="I42" i="8"/>
  <c r="P42" i="8" s="1"/>
  <c r="M42" i="8"/>
  <c r="A42" i="8"/>
  <c r="E42" i="8"/>
  <c r="H42" i="8"/>
  <c r="L42" i="8"/>
  <c r="O42" i="8"/>
  <c r="D42" i="8"/>
  <c r="G42" i="8"/>
  <c r="K42" i="8"/>
  <c r="J42" i="8"/>
  <c r="C42" i="8"/>
  <c r="N42" i="8"/>
  <c r="B42" i="8"/>
  <c r="F42" i="8"/>
  <c r="C43" i="8"/>
  <c r="J43" i="8"/>
  <c r="N43" i="8"/>
  <c r="B43" i="8"/>
  <c r="F43" i="8"/>
  <c r="I43" i="8"/>
  <c r="K43" i="8"/>
  <c r="A43" i="8"/>
  <c r="M43" i="8"/>
  <c r="H43" i="8"/>
  <c r="E43" i="8"/>
  <c r="O43" i="8"/>
  <c r="L43" i="8"/>
  <c r="G43" i="8"/>
  <c r="D43" i="8"/>
  <c r="J44" i="8"/>
  <c r="F44" i="8"/>
  <c r="B44" i="8"/>
  <c r="D44" i="8"/>
  <c r="I44" i="8"/>
  <c r="M44" i="8"/>
  <c r="G44" i="8"/>
  <c r="A44" i="8"/>
  <c r="E44" i="8"/>
  <c r="H44" i="8"/>
  <c r="L44" i="8"/>
  <c r="O44" i="8"/>
  <c r="K44" i="8"/>
  <c r="C44" i="8"/>
  <c r="N44" i="8"/>
  <c r="I45" i="8"/>
  <c r="E45" i="8"/>
  <c r="A45" i="8"/>
  <c r="L45" i="8"/>
  <c r="H45" i="8"/>
  <c r="D45" i="8"/>
  <c r="O45" i="8"/>
  <c r="K45" i="8"/>
  <c r="G45" i="8"/>
  <c r="C45" i="8"/>
  <c r="N45" i="8"/>
  <c r="J45" i="8"/>
  <c r="F45" i="8"/>
  <c r="B45" i="8"/>
  <c r="M45" i="8"/>
  <c r="J46" i="8"/>
  <c r="F46" i="8"/>
  <c r="B46" i="8"/>
  <c r="M46" i="8"/>
  <c r="I46" i="8"/>
  <c r="P46" i="8" s="1"/>
  <c r="E46" i="8"/>
  <c r="A46" i="8"/>
  <c r="L46" i="8"/>
  <c r="H46" i="8"/>
  <c r="D46" i="8"/>
  <c r="O46" i="8"/>
  <c r="K46" i="8"/>
  <c r="G46" i="8"/>
  <c r="C46" i="8"/>
  <c r="N46" i="8"/>
  <c r="L47" i="8"/>
  <c r="H47" i="8"/>
  <c r="D47" i="8"/>
  <c r="O47" i="8"/>
  <c r="K47" i="8"/>
  <c r="G47" i="8"/>
  <c r="C47" i="8"/>
  <c r="N47" i="8"/>
  <c r="J47" i="8"/>
  <c r="F47" i="8"/>
  <c r="B47" i="8"/>
  <c r="M47" i="8"/>
  <c r="I47" i="8"/>
  <c r="E47" i="8"/>
  <c r="A47" i="8"/>
  <c r="N48" i="8"/>
  <c r="J48" i="8"/>
  <c r="F48" i="8"/>
  <c r="B48" i="8"/>
  <c r="M48" i="8"/>
  <c r="I48" i="8"/>
  <c r="E48" i="8"/>
  <c r="A48" i="8"/>
  <c r="L48" i="8"/>
  <c r="H48" i="8"/>
  <c r="D48" i="8"/>
  <c r="O48" i="8"/>
  <c r="K48" i="8"/>
  <c r="G48" i="8"/>
  <c r="C48" i="8"/>
  <c r="E49" i="8"/>
  <c r="A49" i="8"/>
  <c r="L49" i="8"/>
  <c r="H49" i="8"/>
  <c r="D49" i="8"/>
  <c r="O49" i="8"/>
  <c r="K49" i="8"/>
  <c r="G49" i="8"/>
  <c r="C49" i="8"/>
  <c r="N49" i="8"/>
  <c r="J49" i="8"/>
  <c r="F49" i="8"/>
  <c r="B49" i="8"/>
  <c r="M49" i="8"/>
  <c r="I49" i="8"/>
  <c r="O50" i="8"/>
  <c r="K50" i="8"/>
  <c r="G50" i="8"/>
  <c r="C50" i="8"/>
  <c r="N50" i="8"/>
  <c r="J50" i="8"/>
  <c r="F50" i="8"/>
  <c r="B50" i="8"/>
  <c r="M50" i="8"/>
  <c r="I50" i="8"/>
  <c r="E50" i="8"/>
  <c r="A50" i="8"/>
  <c r="L50" i="8"/>
  <c r="H50" i="8"/>
  <c r="D50" i="8"/>
  <c r="N51" i="8"/>
  <c r="J51" i="8"/>
  <c r="F51" i="8"/>
  <c r="B51" i="8"/>
  <c r="M51" i="8"/>
  <c r="I51" i="8"/>
  <c r="E51" i="8"/>
  <c r="A51" i="8"/>
  <c r="L51" i="8"/>
  <c r="H51" i="8"/>
  <c r="D51" i="8"/>
  <c r="O51" i="8"/>
  <c r="K51" i="8"/>
  <c r="G51" i="8"/>
  <c r="C51" i="8"/>
  <c r="K52" i="8"/>
  <c r="G52" i="8"/>
  <c r="C52" i="8"/>
  <c r="N52" i="8"/>
  <c r="J52" i="8"/>
  <c r="F52" i="8"/>
  <c r="B52" i="8"/>
  <c r="M52" i="8"/>
  <c r="I52" i="8"/>
  <c r="E52" i="8"/>
  <c r="A52" i="8"/>
  <c r="L52" i="8"/>
  <c r="H52" i="8"/>
  <c r="D52" i="8"/>
  <c r="O52" i="8"/>
  <c r="A53" i="8"/>
  <c r="L53" i="8"/>
  <c r="H53" i="8"/>
  <c r="D53" i="8"/>
  <c r="O53" i="8"/>
  <c r="K53" i="8"/>
  <c r="G53" i="8"/>
  <c r="C53" i="8"/>
  <c r="N53" i="8"/>
  <c r="J53" i="8"/>
  <c r="F53" i="8"/>
  <c r="B53" i="8"/>
  <c r="M53" i="8"/>
  <c r="I53" i="8"/>
  <c r="P53" i="8" s="1"/>
  <c r="E53" i="8"/>
  <c r="C54" i="8"/>
  <c r="N54" i="8"/>
  <c r="J54" i="8"/>
  <c r="F54" i="8"/>
  <c r="B54" i="8"/>
  <c r="M54" i="8"/>
  <c r="I54" i="8"/>
  <c r="E54" i="8"/>
  <c r="A54" i="8"/>
  <c r="L54" i="8"/>
  <c r="H54" i="8"/>
  <c r="D54" i="8"/>
  <c r="O54" i="8"/>
  <c r="K54" i="8"/>
  <c r="G54" i="8"/>
  <c r="K55" i="8"/>
  <c r="G55" i="8"/>
  <c r="C55" i="8"/>
  <c r="N55" i="8"/>
  <c r="J55" i="8"/>
  <c r="F55" i="8"/>
  <c r="B55" i="8"/>
  <c r="M55" i="8"/>
  <c r="I55" i="8"/>
  <c r="E55" i="8"/>
  <c r="A55" i="8"/>
  <c r="L55" i="8"/>
  <c r="H55" i="8"/>
  <c r="D55" i="8"/>
  <c r="O55" i="8"/>
  <c r="E56" i="8"/>
  <c r="A56" i="8"/>
  <c r="L56" i="8"/>
  <c r="H56" i="8"/>
  <c r="D56" i="8"/>
  <c r="O56" i="8"/>
  <c r="K56" i="8"/>
  <c r="G56" i="8"/>
  <c r="C56" i="8"/>
  <c r="N56" i="8"/>
  <c r="J56" i="8"/>
  <c r="F56" i="8"/>
  <c r="B56" i="8"/>
  <c r="M56" i="8"/>
  <c r="I56" i="8"/>
  <c r="P56" i="8" s="1"/>
  <c r="G57" i="8"/>
  <c r="C57" i="8"/>
  <c r="N57" i="8"/>
  <c r="J57" i="8"/>
  <c r="F57" i="8"/>
  <c r="B57" i="8"/>
  <c r="M57" i="8"/>
  <c r="I57" i="8"/>
  <c r="P57" i="8" s="1"/>
  <c r="E57" i="8"/>
  <c r="A57" i="8"/>
  <c r="L57" i="8"/>
  <c r="H57" i="8"/>
  <c r="D57" i="8"/>
  <c r="O57" i="8"/>
  <c r="K57" i="8"/>
  <c r="G58" i="8"/>
  <c r="C58" i="8"/>
  <c r="N58" i="8"/>
  <c r="J58" i="8"/>
  <c r="F58" i="8"/>
  <c r="B58" i="8"/>
  <c r="M58" i="8"/>
  <c r="I58" i="8"/>
  <c r="E58" i="8"/>
  <c r="A58" i="8"/>
  <c r="L58" i="8"/>
  <c r="H58" i="8"/>
  <c r="D58" i="8"/>
  <c r="O58" i="8"/>
  <c r="K58" i="8"/>
  <c r="O59" i="8"/>
  <c r="K59" i="8"/>
  <c r="G59" i="8"/>
  <c r="C59" i="8"/>
  <c r="N59" i="8"/>
  <c r="J59" i="8"/>
  <c r="F59" i="8"/>
  <c r="B59" i="8"/>
  <c r="M59" i="8"/>
  <c r="I59" i="8"/>
  <c r="P59" i="8" s="1"/>
  <c r="E59" i="8"/>
  <c r="A59" i="8"/>
  <c r="L59" i="8"/>
  <c r="H59" i="8"/>
  <c r="D59" i="8"/>
  <c r="A60" i="8"/>
  <c r="L60" i="8"/>
  <c r="H60" i="8"/>
  <c r="D60" i="8"/>
  <c r="O60" i="8"/>
  <c r="K60" i="8"/>
  <c r="G60" i="8"/>
  <c r="C60" i="8"/>
  <c r="N60" i="8"/>
  <c r="J60" i="8"/>
  <c r="F60" i="8"/>
  <c r="B60" i="8"/>
  <c r="M60" i="8"/>
  <c r="I60" i="8"/>
  <c r="E60" i="8"/>
  <c r="J61" i="8"/>
  <c r="F61" i="8"/>
  <c r="B61" i="8"/>
  <c r="M61" i="8"/>
  <c r="I61" i="8"/>
  <c r="E61" i="8"/>
  <c r="A61" i="8"/>
  <c r="L61" i="8"/>
  <c r="H61" i="8"/>
  <c r="D61" i="8"/>
  <c r="O61" i="8"/>
  <c r="K61" i="8"/>
  <c r="G61" i="8"/>
  <c r="C61" i="8"/>
  <c r="N61" i="8"/>
  <c r="J62" i="8"/>
  <c r="F62" i="8"/>
  <c r="B62" i="8"/>
  <c r="M62" i="8"/>
  <c r="I62" i="8"/>
  <c r="P62" i="8" s="1"/>
  <c r="E62" i="8"/>
  <c r="A62" i="8"/>
  <c r="L62" i="8"/>
  <c r="H62" i="8"/>
  <c r="D62" i="8"/>
  <c r="O62" i="8"/>
  <c r="K62" i="8"/>
  <c r="G62" i="8"/>
  <c r="C62" i="8"/>
  <c r="N62" i="8"/>
  <c r="K63" i="8"/>
  <c r="G63" i="8"/>
  <c r="C63" i="8"/>
  <c r="N63" i="8"/>
  <c r="J63" i="8"/>
  <c r="F63" i="8"/>
  <c r="B63" i="8"/>
  <c r="M63" i="8"/>
  <c r="I63" i="8"/>
  <c r="E63" i="8"/>
  <c r="A63" i="8"/>
  <c r="L63" i="8"/>
  <c r="H63" i="8"/>
  <c r="D63" i="8"/>
  <c r="O63" i="8"/>
  <c r="F64" i="8"/>
  <c r="B64" i="8"/>
  <c r="M64" i="8"/>
  <c r="I64" i="8"/>
  <c r="E64" i="8"/>
  <c r="A64" i="8"/>
  <c r="L64" i="8"/>
  <c r="H64" i="8"/>
  <c r="D64" i="8"/>
  <c r="O64" i="8"/>
  <c r="K64" i="8"/>
  <c r="G64" i="8"/>
  <c r="C64" i="8"/>
  <c r="N64" i="8"/>
  <c r="J64" i="8"/>
  <c r="L65" i="8"/>
  <c r="H65" i="8"/>
  <c r="D65" i="8"/>
  <c r="O65" i="8"/>
  <c r="K65" i="8"/>
  <c r="G65" i="8"/>
  <c r="C65" i="8"/>
  <c r="N65" i="8"/>
  <c r="J65" i="8"/>
  <c r="F65" i="8"/>
  <c r="B65" i="8"/>
  <c r="M65" i="8"/>
  <c r="I65" i="8"/>
  <c r="E65" i="8"/>
  <c r="A65" i="8"/>
  <c r="H66" i="8"/>
  <c r="D66" i="8"/>
  <c r="O66" i="8"/>
  <c r="K66" i="8"/>
  <c r="G66" i="8"/>
  <c r="C66" i="8"/>
  <c r="N66" i="8"/>
  <c r="J66" i="8"/>
  <c r="F66" i="8"/>
  <c r="B66" i="8"/>
  <c r="M66" i="8"/>
  <c r="I66" i="8"/>
  <c r="E66" i="8"/>
  <c r="A66" i="8"/>
  <c r="L66" i="8"/>
  <c r="G67" i="8"/>
  <c r="C67" i="8"/>
  <c r="N67" i="8"/>
  <c r="J67" i="8"/>
  <c r="F67" i="8"/>
  <c r="B67" i="8"/>
  <c r="M67" i="8"/>
  <c r="I67" i="8"/>
  <c r="E67" i="8"/>
  <c r="A67" i="8"/>
  <c r="L67" i="8"/>
  <c r="H67" i="8"/>
  <c r="D67" i="8"/>
  <c r="O67" i="8"/>
  <c r="K67" i="8"/>
  <c r="O68" i="8"/>
  <c r="K68" i="8"/>
  <c r="G68" i="8"/>
  <c r="C68" i="8"/>
  <c r="N68" i="8"/>
  <c r="J68" i="8"/>
  <c r="F68" i="8"/>
  <c r="B68" i="8"/>
  <c r="M68" i="8"/>
  <c r="I68" i="8"/>
  <c r="E68" i="8"/>
  <c r="A68" i="8"/>
  <c r="L68" i="8"/>
  <c r="H68" i="8"/>
  <c r="D68" i="8"/>
  <c r="A69" i="8"/>
  <c r="L69" i="8"/>
  <c r="H69" i="8"/>
  <c r="D69" i="8"/>
  <c r="O69" i="8"/>
  <c r="K69" i="8"/>
  <c r="G69" i="8"/>
  <c r="C69" i="8"/>
  <c r="N69" i="8"/>
  <c r="J69" i="8"/>
  <c r="F69" i="8"/>
  <c r="B69" i="8"/>
  <c r="M69" i="8"/>
  <c r="I69" i="8"/>
  <c r="P69" i="8" s="1"/>
  <c r="E69" i="8"/>
  <c r="K70" i="8"/>
  <c r="G70" i="8"/>
  <c r="C70" i="8"/>
  <c r="N70" i="8"/>
  <c r="J70" i="8"/>
  <c r="F70" i="8"/>
  <c r="B70" i="8"/>
  <c r="M70" i="8"/>
  <c r="I70" i="8"/>
  <c r="E70" i="8"/>
  <c r="A70" i="8"/>
  <c r="L70" i="8"/>
  <c r="H70" i="8"/>
  <c r="D70" i="8"/>
  <c r="O70" i="8"/>
  <c r="D71" i="8"/>
  <c r="O71" i="8"/>
  <c r="K71" i="8"/>
  <c r="G71" i="8"/>
  <c r="C71" i="8"/>
  <c r="N71" i="8"/>
  <c r="J71" i="8"/>
  <c r="F71" i="8"/>
  <c r="B71" i="8"/>
  <c r="M71" i="8"/>
  <c r="I71" i="8"/>
  <c r="E71" i="8"/>
  <c r="A71" i="8"/>
  <c r="L71" i="8"/>
  <c r="H71" i="8"/>
  <c r="E72" i="8"/>
  <c r="A72" i="8"/>
  <c r="L72" i="8"/>
  <c r="H72" i="8"/>
  <c r="D72" i="8"/>
  <c r="O72" i="8"/>
  <c r="K72" i="8"/>
  <c r="G72" i="8"/>
  <c r="C72" i="8"/>
  <c r="N72" i="8"/>
  <c r="J72" i="8"/>
  <c r="F72" i="8"/>
  <c r="B72" i="8"/>
  <c r="M72" i="8"/>
  <c r="I72" i="8"/>
  <c r="P72" i="8" s="1"/>
  <c r="L73" i="8"/>
  <c r="O73" i="8"/>
  <c r="D73" i="8"/>
  <c r="N73" i="8"/>
  <c r="K73" i="8"/>
  <c r="H73" i="8"/>
  <c r="C73" i="8"/>
  <c r="G73" i="8"/>
  <c r="J73" i="8"/>
  <c r="F73" i="8"/>
  <c r="B73" i="8"/>
  <c r="M73" i="8"/>
  <c r="I73" i="8"/>
  <c r="E73" i="8"/>
  <c r="A73" i="8"/>
  <c r="J74" i="8"/>
  <c r="E74" i="8"/>
  <c r="B74" i="8"/>
  <c r="A74" i="8"/>
  <c r="H74" i="8"/>
  <c r="M74" i="8"/>
  <c r="O74" i="8"/>
  <c r="L74" i="8"/>
  <c r="G74" i="8"/>
  <c r="D74" i="8"/>
  <c r="N74" i="8"/>
  <c r="K74" i="8"/>
  <c r="F74" i="8"/>
  <c r="C74" i="8"/>
  <c r="I74" i="8"/>
  <c r="L75" i="8"/>
  <c r="G75" i="8"/>
  <c r="D75" i="8"/>
  <c r="N75" i="8"/>
  <c r="K75" i="8"/>
  <c r="J75" i="8"/>
  <c r="C75" i="8"/>
  <c r="F75" i="8"/>
  <c r="I75" i="8"/>
  <c r="B75" i="8"/>
  <c r="A75" i="8"/>
  <c r="M75" i="8"/>
  <c r="H75" i="8"/>
  <c r="E75" i="8"/>
  <c r="O75" i="8"/>
  <c r="D76" i="8"/>
  <c r="C76" i="8"/>
  <c r="J76" i="8"/>
  <c r="O76" i="8"/>
  <c r="B76" i="8"/>
  <c r="N76" i="8"/>
  <c r="I76" i="8"/>
  <c r="F76" i="8"/>
  <c r="A76" i="8"/>
  <c r="M76" i="8"/>
  <c r="H76" i="8"/>
  <c r="E76" i="8"/>
  <c r="K76" i="8"/>
  <c r="L76" i="8"/>
  <c r="G76" i="8"/>
  <c r="O77" i="8"/>
  <c r="J77" i="8"/>
  <c r="G77" i="8"/>
  <c r="B77" i="8"/>
  <c r="N77" i="8"/>
  <c r="I77" i="8"/>
  <c r="P77" i="8" s="1"/>
  <c r="F77" i="8"/>
  <c r="A77" i="8"/>
  <c r="M77" i="8"/>
  <c r="L77" i="8"/>
  <c r="E77" i="8"/>
  <c r="H77" i="8"/>
  <c r="K77" i="8"/>
  <c r="D77" i="8"/>
  <c r="C77" i="8"/>
  <c r="D78" i="8"/>
  <c r="A78" i="8"/>
  <c r="K78" i="8"/>
  <c r="H78" i="8"/>
  <c r="C78" i="8"/>
  <c r="O78" i="8"/>
  <c r="J78" i="8"/>
  <c r="G78" i="8"/>
  <c r="B78" i="8"/>
  <c r="N78" i="8"/>
  <c r="M78" i="8"/>
  <c r="F78" i="8"/>
  <c r="I78" i="8"/>
  <c r="P78" i="8" s="1"/>
  <c r="L78" i="8"/>
  <c r="E78" i="8"/>
  <c r="M79" i="8"/>
  <c r="F79" i="8"/>
  <c r="E79" i="8"/>
  <c r="B79" i="8"/>
  <c r="L79" i="8"/>
  <c r="I79" i="8"/>
  <c r="P79" i="8" s="1"/>
  <c r="D79" i="8"/>
  <c r="A79" i="8"/>
  <c r="K79" i="8"/>
  <c r="N79" i="8"/>
  <c r="H79" i="8"/>
  <c r="C79" i="8"/>
  <c r="O79" i="8"/>
  <c r="G79" i="8"/>
  <c r="J79" i="8"/>
  <c r="J80" i="8"/>
  <c r="E80" i="8"/>
  <c r="B80" i="8"/>
  <c r="L80" i="8"/>
  <c r="I80" i="8"/>
  <c r="D80" i="8"/>
  <c r="A80" i="8"/>
  <c r="O80" i="8"/>
  <c r="H80" i="8"/>
  <c r="K80" i="8"/>
  <c r="N80" i="8"/>
  <c r="G80" i="8"/>
  <c r="F80" i="8"/>
  <c r="C80" i="8"/>
  <c r="M80" i="8"/>
  <c r="O81" i="8"/>
  <c r="D81" i="8"/>
  <c r="G81" i="8"/>
  <c r="K81" i="8"/>
  <c r="N81" i="8"/>
  <c r="C81" i="8"/>
  <c r="F81" i="8"/>
  <c r="J81" i="8"/>
  <c r="M81" i="8"/>
  <c r="B81" i="8"/>
  <c r="E81" i="8"/>
  <c r="I81" i="8"/>
  <c r="L81" i="8"/>
  <c r="A81" i="8"/>
  <c r="H81" i="8"/>
  <c r="B82" i="8"/>
  <c r="E82" i="8"/>
  <c r="H82" i="8"/>
  <c r="A82" i="8"/>
  <c r="O82" i="8"/>
  <c r="L82" i="8"/>
  <c r="G82" i="8"/>
  <c r="D82" i="8"/>
  <c r="N82" i="8"/>
  <c r="K82" i="8"/>
  <c r="F82" i="8"/>
  <c r="C82" i="8"/>
  <c r="M82" i="8"/>
  <c r="J82" i="8"/>
  <c r="I82" i="8"/>
  <c r="K83" i="8"/>
  <c r="N83" i="8"/>
  <c r="C83" i="8"/>
  <c r="J83" i="8"/>
  <c r="I83" i="8"/>
  <c r="F83" i="8"/>
  <c r="A83" i="8"/>
  <c r="M83" i="8"/>
  <c r="H83" i="8"/>
  <c r="E83" i="8"/>
  <c r="O83" i="8"/>
  <c r="L83" i="8"/>
  <c r="G83" i="8"/>
  <c r="D83" i="8"/>
  <c r="B83" i="8"/>
  <c r="B84" i="8"/>
  <c r="N84" i="8"/>
  <c r="I84" i="8"/>
  <c r="F84" i="8"/>
  <c r="A84" i="8"/>
  <c r="M84" i="8"/>
  <c r="H84" i="8"/>
  <c r="E84" i="8"/>
  <c r="O84" i="8"/>
  <c r="L84" i="8"/>
  <c r="K84" i="8"/>
  <c r="D84" i="8"/>
  <c r="G84" i="8"/>
  <c r="J84" i="8"/>
  <c r="C84" i="8"/>
  <c r="E85" i="8"/>
  <c r="L85" i="8"/>
  <c r="K85" i="8"/>
  <c r="H85" i="8"/>
  <c r="C85" i="8"/>
  <c r="O85" i="8"/>
  <c r="J85" i="8"/>
  <c r="G85" i="8"/>
  <c r="B85" i="8"/>
  <c r="N85" i="8"/>
  <c r="I85" i="8"/>
  <c r="F85" i="8"/>
  <c r="A85" i="8"/>
  <c r="M85" i="8"/>
  <c r="D85" i="8"/>
  <c r="N86" i="8"/>
  <c r="M86" i="8"/>
  <c r="F86" i="8"/>
  <c r="I86" i="8"/>
  <c r="L86" i="8"/>
  <c r="E86" i="8"/>
  <c r="D86" i="8"/>
  <c r="A86" i="8"/>
  <c r="K86" i="8"/>
  <c r="H86" i="8"/>
  <c r="C86" i="8"/>
  <c r="O86" i="8"/>
  <c r="J86" i="8"/>
  <c r="G86" i="8"/>
  <c r="B86" i="8"/>
  <c r="O87" i="8"/>
  <c r="F87" i="8"/>
  <c r="G87" i="8"/>
  <c r="B87" i="8"/>
  <c r="M87" i="8"/>
  <c r="N87" i="8"/>
  <c r="E87" i="8"/>
  <c r="J87" i="8"/>
  <c r="L87" i="8"/>
  <c r="I87" i="8"/>
  <c r="D87" i="8"/>
  <c r="A87" i="8"/>
  <c r="K87" i="8"/>
  <c r="H87" i="8"/>
  <c r="C87" i="8"/>
  <c r="M88" i="8"/>
  <c r="J88" i="8"/>
  <c r="E88" i="8"/>
  <c r="B88" i="8"/>
  <c r="L88" i="8"/>
  <c r="I88" i="8"/>
  <c r="D88" i="8"/>
  <c r="A88" i="8"/>
  <c r="O88" i="8"/>
  <c r="H88" i="8"/>
  <c r="K88" i="8"/>
  <c r="N88" i="8"/>
  <c r="G88" i="8"/>
  <c r="F88" i="8"/>
  <c r="C88" i="8"/>
  <c r="B89" i="8"/>
  <c r="E89" i="8"/>
  <c r="I89" i="8"/>
  <c r="H89" i="8"/>
  <c r="A89" i="8"/>
  <c r="D89" i="8"/>
  <c r="O89" i="8"/>
  <c r="L89" i="8"/>
  <c r="G89" i="8"/>
  <c r="K89" i="8"/>
  <c r="N89" i="8"/>
  <c r="C89" i="8"/>
  <c r="F89" i="8"/>
  <c r="J89" i="8"/>
  <c r="M89" i="8"/>
  <c r="O90" i="8"/>
  <c r="L90" i="8"/>
  <c r="G90" i="8"/>
  <c r="D90" i="8"/>
  <c r="N90" i="8"/>
  <c r="K90" i="8"/>
  <c r="F90" i="8"/>
  <c r="C90" i="8"/>
  <c r="M90" i="8"/>
  <c r="J90" i="8"/>
  <c r="I90" i="8"/>
  <c r="B90" i="8"/>
  <c r="E90" i="8"/>
  <c r="H90" i="8"/>
  <c r="A90" i="8"/>
  <c r="E91" i="8"/>
  <c r="O91" i="8"/>
  <c r="L91" i="8"/>
  <c r="G91" i="8"/>
  <c r="D91" i="8"/>
  <c r="J91" i="8"/>
  <c r="K91" i="8"/>
  <c r="F91" i="8"/>
  <c r="C91" i="8"/>
  <c r="B91" i="8"/>
  <c r="I91" i="8"/>
  <c r="N91" i="8"/>
  <c r="A91" i="8"/>
  <c r="M91" i="8"/>
  <c r="H91" i="8"/>
  <c r="B92" i="8"/>
  <c r="N92" i="8"/>
  <c r="I92" i="8"/>
  <c r="F92" i="8"/>
  <c r="A92" i="8"/>
  <c r="M92" i="8"/>
  <c r="H92" i="8"/>
  <c r="E92" i="8"/>
  <c r="O92" i="8"/>
  <c r="L92" i="8"/>
  <c r="K92" i="8"/>
  <c r="D92" i="8"/>
  <c r="G92" i="8"/>
  <c r="J92" i="8"/>
  <c r="C92" i="8"/>
  <c r="K93" i="8"/>
  <c r="D93" i="8"/>
  <c r="C93" i="8"/>
  <c r="O93" i="8"/>
  <c r="J93" i="8"/>
  <c r="G93" i="8"/>
  <c r="B93" i="8"/>
  <c r="N93" i="8"/>
  <c r="I93" i="8"/>
  <c r="F93" i="8"/>
  <c r="A93" i="8"/>
  <c r="M93" i="8"/>
  <c r="L93" i="8"/>
  <c r="E93" i="8"/>
  <c r="H93" i="8"/>
  <c r="D94" i="8"/>
  <c r="A94" i="8"/>
  <c r="K94" i="8"/>
  <c r="H94" i="8"/>
  <c r="C94" i="8"/>
  <c r="O94" i="8"/>
  <c r="J94" i="8"/>
  <c r="G94" i="8"/>
  <c r="B94" i="8"/>
  <c r="N94" i="8"/>
  <c r="M94" i="8"/>
  <c r="F94" i="8"/>
  <c r="I94" i="8"/>
  <c r="P94" i="8" s="1"/>
  <c r="L94" i="8"/>
  <c r="E94" i="8"/>
  <c r="O95" i="8"/>
  <c r="N95" i="8"/>
  <c r="G95" i="8"/>
  <c r="J95" i="8"/>
  <c r="M95" i="8"/>
  <c r="F95" i="8"/>
  <c r="E95" i="8"/>
  <c r="B95" i="8"/>
  <c r="L95" i="8"/>
  <c r="I95" i="8"/>
  <c r="P95" i="8" s="1"/>
  <c r="D95" i="8"/>
  <c r="A95" i="8"/>
  <c r="K95" i="8"/>
  <c r="H95" i="8"/>
  <c r="C95" i="8"/>
  <c r="K96" i="8"/>
  <c r="M96" i="8"/>
  <c r="J96" i="8"/>
  <c r="E96" i="8"/>
  <c r="B96" i="8"/>
  <c r="L96" i="8"/>
  <c r="I96" i="8"/>
  <c r="P96" i="8" s="1"/>
  <c r="D96" i="8"/>
  <c r="A96" i="8"/>
  <c r="O96" i="8"/>
  <c r="H96" i="8"/>
  <c r="G96" i="8"/>
  <c r="N96" i="8"/>
  <c r="C96" i="8"/>
  <c r="F96" i="8"/>
  <c r="A97" i="8"/>
  <c r="L97" i="8"/>
  <c r="O97" i="8"/>
  <c r="D97" i="8"/>
  <c r="G97" i="8"/>
  <c r="K97" i="8"/>
  <c r="N97" i="8"/>
  <c r="C97" i="8"/>
  <c r="F97" i="8"/>
  <c r="J97" i="8"/>
  <c r="M97" i="8"/>
  <c r="B97" i="8"/>
  <c r="E97" i="8"/>
  <c r="I97" i="8"/>
  <c r="H97" i="8"/>
  <c r="L98" i="8"/>
  <c r="G98" i="8"/>
  <c r="D98" i="8"/>
  <c r="N98" i="8"/>
  <c r="K98" i="8"/>
  <c r="F98" i="8"/>
  <c r="C98" i="8"/>
  <c r="I98" i="8"/>
  <c r="J98" i="8"/>
  <c r="A98" i="8"/>
  <c r="B98" i="8"/>
  <c r="M98" i="8"/>
  <c r="H98" i="8"/>
  <c r="E98" i="8"/>
  <c r="O98" i="8"/>
  <c r="K99" i="8"/>
  <c r="B99" i="8"/>
  <c r="C99" i="8"/>
  <c r="N99" i="8"/>
  <c r="I99" i="8"/>
  <c r="F99" i="8"/>
  <c r="A99" i="8"/>
  <c r="M99" i="8"/>
  <c r="H99" i="8"/>
  <c r="E99" i="8"/>
  <c r="O99" i="8"/>
  <c r="L99" i="8"/>
  <c r="G99" i="8"/>
  <c r="D99" i="8"/>
  <c r="J99" i="8"/>
  <c r="L100" i="8"/>
  <c r="C100" i="8"/>
  <c r="D100" i="8"/>
  <c r="O100" i="8"/>
  <c r="J100" i="8"/>
  <c r="G100" i="8"/>
  <c r="B100" i="8"/>
  <c r="N100" i="8"/>
  <c r="I100" i="8"/>
  <c r="F100" i="8"/>
  <c r="A100" i="8"/>
  <c r="M100" i="8"/>
  <c r="H100" i="8"/>
  <c r="E100" i="8"/>
  <c r="K100" i="8"/>
  <c r="E101" i="8"/>
  <c r="D101" i="8"/>
  <c r="K101" i="8"/>
  <c r="H101" i="8"/>
  <c r="C101" i="8"/>
  <c r="O101" i="8"/>
  <c r="J101" i="8"/>
  <c r="G101" i="8"/>
  <c r="B101" i="8"/>
  <c r="N101" i="8"/>
  <c r="I101" i="8"/>
  <c r="F101" i="8"/>
  <c r="A101" i="8"/>
  <c r="M101" i="8"/>
  <c r="L101" i="8"/>
  <c r="L102" i="8"/>
  <c r="I102" i="8"/>
  <c r="D102" i="8"/>
  <c r="A102" i="8"/>
  <c r="K102" i="8"/>
  <c r="H102" i="8"/>
  <c r="C102" i="8"/>
  <c r="O102" i="8"/>
  <c r="J102" i="8"/>
  <c r="G102" i="8"/>
  <c r="B102" i="8"/>
  <c r="N102" i="8"/>
  <c r="M102" i="8"/>
  <c r="F102" i="8"/>
  <c r="E102" i="8"/>
  <c r="H103" i="8"/>
  <c r="C103" i="8"/>
  <c r="O103" i="8"/>
  <c r="N103" i="8"/>
  <c r="G103" i="8"/>
  <c r="F103" i="8"/>
  <c r="M103" i="8"/>
  <c r="J103" i="8"/>
  <c r="E103" i="8"/>
  <c r="B103" i="8"/>
  <c r="L103" i="8"/>
  <c r="I103" i="8"/>
  <c r="D103" i="8"/>
  <c r="A103" i="8"/>
  <c r="K103" i="8"/>
  <c r="N104" i="8"/>
  <c r="K104" i="8"/>
  <c r="F104" i="8"/>
  <c r="C104" i="8"/>
  <c r="M104" i="8"/>
  <c r="J104" i="8"/>
  <c r="E104" i="8"/>
  <c r="B104" i="8"/>
  <c r="L104" i="8"/>
  <c r="I104" i="8"/>
  <c r="P104" i="8" s="1"/>
  <c r="D104" i="8"/>
  <c r="A104" i="8"/>
  <c r="O104" i="8"/>
  <c r="H104" i="8"/>
  <c r="G104" i="8"/>
  <c r="I105" i="8"/>
  <c r="H105" i="8"/>
  <c r="A105" i="8"/>
  <c r="L105" i="8"/>
  <c r="O105" i="8"/>
  <c r="D105" i="8"/>
  <c r="G105" i="8"/>
  <c r="K105" i="8"/>
  <c r="N105" i="8"/>
  <c r="C105" i="8"/>
  <c r="F105" i="8"/>
  <c r="J105" i="8"/>
  <c r="M105" i="8"/>
  <c r="B105" i="8"/>
  <c r="E105" i="8"/>
  <c r="L106" i="8"/>
  <c r="G106" i="8"/>
  <c r="D106" i="8"/>
  <c r="N106" i="8"/>
  <c r="K106" i="8"/>
  <c r="F106" i="8"/>
  <c r="C106" i="8"/>
  <c r="I106" i="8"/>
  <c r="J106" i="8"/>
  <c r="A106" i="8"/>
  <c r="B106" i="8"/>
  <c r="M106" i="8"/>
  <c r="H106" i="8"/>
  <c r="E106" i="8"/>
  <c r="O106" i="8"/>
  <c r="C107" i="8"/>
  <c r="N107" i="8"/>
  <c r="I107" i="8"/>
  <c r="F107" i="8"/>
  <c r="A107" i="8"/>
  <c r="M107" i="8"/>
  <c r="H107" i="8"/>
  <c r="E107" i="8"/>
  <c r="O107" i="8"/>
  <c r="L107" i="8"/>
  <c r="G107" i="8"/>
  <c r="D107" i="8"/>
  <c r="J107" i="8"/>
  <c r="K107" i="8"/>
  <c r="B107" i="8"/>
  <c r="E108" i="8"/>
  <c r="C108" i="8"/>
  <c r="L108" i="8"/>
  <c r="K108" i="8"/>
  <c r="D108" i="8"/>
  <c r="O108" i="8"/>
  <c r="J108" i="8"/>
  <c r="G108" i="8"/>
  <c r="B108" i="8"/>
  <c r="N108" i="8"/>
  <c r="I108" i="8"/>
  <c r="P108" i="8" s="1"/>
  <c r="A108" i="8"/>
  <c r="F108" i="8"/>
  <c r="M108" i="8"/>
  <c r="H108" i="8"/>
  <c r="E109" i="8"/>
  <c r="D109" i="8"/>
  <c r="K109" i="8"/>
  <c r="H109" i="8"/>
  <c r="C109" i="8"/>
  <c r="O109" i="8"/>
  <c r="J109" i="8"/>
  <c r="G109" i="8"/>
  <c r="B109" i="8"/>
  <c r="N109" i="8"/>
  <c r="I109" i="8"/>
  <c r="F109" i="8"/>
  <c r="A109" i="8"/>
  <c r="M109" i="8"/>
  <c r="L109" i="8"/>
  <c r="A110" i="8"/>
  <c r="K110" i="8"/>
  <c r="H110" i="8"/>
  <c r="C110" i="8"/>
  <c r="O110" i="8"/>
  <c r="J110" i="8"/>
  <c r="G110" i="8"/>
  <c r="B110" i="8"/>
  <c r="N110" i="8"/>
  <c r="M110" i="8"/>
  <c r="F110" i="8"/>
  <c r="E110" i="8"/>
  <c r="L110" i="8"/>
  <c r="I110" i="8"/>
  <c r="D110" i="8"/>
  <c r="O111" i="8"/>
  <c r="N111" i="8"/>
  <c r="G111" i="8"/>
  <c r="F111" i="8"/>
  <c r="M111" i="8"/>
  <c r="J111" i="8"/>
  <c r="E111" i="8"/>
  <c r="B111" i="8"/>
  <c r="L111" i="8"/>
  <c r="H111" i="8"/>
  <c r="I111" i="8"/>
  <c r="D111" i="8"/>
  <c r="C111" i="8"/>
  <c r="A111" i="8"/>
  <c r="K111" i="8"/>
  <c r="B112" i="8"/>
  <c r="L112" i="8"/>
  <c r="I112" i="8"/>
  <c r="D112" i="8"/>
  <c r="E112" i="8"/>
  <c r="A112" i="8"/>
  <c r="G112" i="8"/>
  <c r="H112" i="8"/>
  <c r="O112" i="8"/>
  <c r="N112" i="8"/>
  <c r="J112" i="8"/>
  <c r="K112" i="8"/>
  <c r="F112" i="8"/>
  <c r="C112" i="8"/>
  <c r="M112" i="8"/>
  <c r="C113" i="8"/>
  <c r="F113" i="8"/>
  <c r="J113" i="8"/>
  <c r="M113" i="8"/>
  <c r="N113" i="8"/>
  <c r="B113" i="8"/>
  <c r="E113" i="8"/>
  <c r="I113" i="8"/>
  <c r="P113" i="8" s="1"/>
  <c r="H113" i="8"/>
  <c r="A113" i="8"/>
  <c r="L113" i="8"/>
  <c r="O113" i="8"/>
  <c r="D113" i="8"/>
  <c r="G113" i="8"/>
  <c r="K113" i="8"/>
  <c r="B114" i="8"/>
  <c r="M114" i="8"/>
  <c r="H114" i="8"/>
  <c r="E114" i="8"/>
  <c r="O114" i="8"/>
  <c r="L114" i="8"/>
  <c r="G114" i="8"/>
  <c r="D114" i="8"/>
  <c r="N114" i="8"/>
  <c r="K114" i="8"/>
  <c r="F114" i="8"/>
  <c r="J114" i="8"/>
  <c r="C114" i="8"/>
  <c r="I114" i="8"/>
  <c r="A114" i="8"/>
  <c r="C115" i="8"/>
  <c r="N115" i="8"/>
  <c r="I115" i="8"/>
  <c r="F115" i="8"/>
  <c r="A115" i="8"/>
  <c r="M115" i="8"/>
  <c r="H115" i="8"/>
  <c r="B115" i="8"/>
  <c r="E115" i="8"/>
  <c r="O115" i="8"/>
  <c r="K115" i="8"/>
  <c r="L115" i="8"/>
  <c r="G115" i="8"/>
  <c r="D115" i="8"/>
  <c r="J115" i="8"/>
  <c r="D116" i="8"/>
  <c r="O116" i="8"/>
  <c r="J116" i="8"/>
  <c r="G116" i="8"/>
  <c r="B116" i="8"/>
  <c r="N116" i="8"/>
  <c r="I116" i="8"/>
  <c r="F116" i="8"/>
  <c r="A116" i="8"/>
  <c r="M116" i="8"/>
  <c r="H116" i="8"/>
  <c r="E116" i="8"/>
  <c r="K116" i="8"/>
  <c r="L116" i="8"/>
  <c r="C116" i="8"/>
  <c r="M117" i="8"/>
  <c r="L117" i="8"/>
  <c r="E117" i="8"/>
  <c r="D117" i="8"/>
  <c r="K117" i="8"/>
  <c r="H117" i="8"/>
  <c r="C117" i="8"/>
  <c r="A117" i="8"/>
  <c r="O117" i="8"/>
  <c r="J117" i="8"/>
  <c r="G117" i="8"/>
  <c r="B117" i="8"/>
  <c r="N117" i="8"/>
  <c r="I117" i="8"/>
  <c r="P117" i="8" s="1"/>
  <c r="F117" i="8"/>
  <c r="I118" i="8"/>
  <c r="D118" i="8"/>
  <c r="A118" i="8"/>
  <c r="K118" i="8"/>
  <c r="H118" i="8"/>
  <c r="C118" i="8"/>
  <c r="O118" i="8"/>
  <c r="J118" i="8"/>
  <c r="G118" i="8"/>
  <c r="B118" i="8"/>
  <c r="L118" i="8"/>
  <c r="N118" i="8"/>
  <c r="M118" i="8"/>
  <c r="F118" i="8"/>
  <c r="E118" i="8"/>
  <c r="M119" i="8"/>
  <c r="J119" i="8"/>
  <c r="E119" i="8"/>
  <c r="G119" i="8"/>
  <c r="B119" i="8"/>
  <c r="L119" i="8"/>
  <c r="I119" i="8"/>
  <c r="D119" i="8"/>
  <c r="A119" i="8"/>
  <c r="K119" i="8"/>
  <c r="H119" i="8"/>
  <c r="C119" i="8"/>
  <c r="F119" i="8"/>
  <c r="O119" i="8"/>
  <c r="N119" i="8"/>
  <c r="H120" i="8"/>
  <c r="G120" i="8"/>
  <c r="N120" i="8"/>
  <c r="O120" i="8"/>
  <c r="K120" i="8"/>
  <c r="F120" i="8"/>
  <c r="C120" i="8"/>
  <c r="M120" i="8"/>
  <c r="D120" i="8"/>
  <c r="J120" i="8"/>
  <c r="E120" i="8"/>
  <c r="B120" i="8"/>
  <c r="L120" i="8"/>
  <c r="I120" i="8"/>
  <c r="A120" i="8"/>
  <c r="L121" i="8"/>
  <c r="O121" i="8"/>
  <c r="D121" i="8"/>
  <c r="G121" i="8"/>
  <c r="K121" i="8"/>
  <c r="N121" i="8"/>
  <c r="C121" i="8"/>
  <c r="F121" i="8"/>
  <c r="J121" i="8"/>
  <c r="M121" i="8"/>
  <c r="B121" i="8"/>
  <c r="E121" i="8"/>
  <c r="I121" i="8"/>
  <c r="H121" i="8"/>
  <c r="A121" i="8"/>
  <c r="C122" i="8"/>
  <c r="I122" i="8"/>
  <c r="J122" i="8"/>
  <c r="A122" i="8"/>
  <c r="B122" i="8"/>
  <c r="M122" i="8"/>
  <c r="H122" i="8"/>
  <c r="E122" i="8"/>
  <c r="O122" i="8"/>
  <c r="K122" i="8"/>
  <c r="L122" i="8"/>
  <c r="G122" i="8"/>
  <c r="D122" i="8"/>
  <c r="N122" i="8"/>
  <c r="F122" i="8"/>
  <c r="N123" i="8"/>
  <c r="I123" i="8"/>
  <c r="F123" i="8"/>
  <c r="A123" i="8"/>
  <c r="M123" i="8"/>
  <c r="H123" i="8"/>
  <c r="C123" i="8"/>
  <c r="E123" i="8"/>
  <c r="O123" i="8"/>
  <c r="L123" i="8"/>
  <c r="G123" i="8"/>
  <c r="D123" i="8"/>
  <c r="J123" i="8"/>
  <c r="K123" i="8"/>
  <c r="B123" i="8"/>
  <c r="D124" i="8"/>
  <c r="O124" i="8"/>
  <c r="J124" i="8"/>
  <c r="G124" i="8"/>
  <c r="B124" i="8"/>
  <c r="C124" i="8"/>
  <c r="N124" i="8"/>
  <c r="I124" i="8"/>
  <c r="F124" i="8"/>
  <c r="A124" i="8"/>
  <c r="M124" i="8"/>
  <c r="H124" i="8"/>
  <c r="E124" i="8"/>
  <c r="K124" i="8"/>
  <c r="L124" i="8"/>
  <c r="K125" i="8"/>
  <c r="H125" i="8"/>
  <c r="C125" i="8"/>
  <c r="O125" i="8"/>
  <c r="J125" i="8"/>
  <c r="G125" i="8"/>
  <c r="B125" i="8"/>
  <c r="L125" i="8"/>
  <c r="N125" i="8"/>
  <c r="I125" i="8"/>
  <c r="E125" i="8"/>
  <c r="F125" i="8"/>
  <c r="A125" i="8"/>
  <c r="M125" i="8"/>
  <c r="D125" i="8"/>
  <c r="L126" i="8"/>
  <c r="I126" i="8"/>
  <c r="D126" i="8"/>
  <c r="A126" i="8"/>
  <c r="K126" i="8"/>
  <c r="H126" i="8"/>
  <c r="C126" i="8"/>
  <c r="F126" i="8"/>
  <c r="O126" i="8"/>
  <c r="J126" i="8"/>
  <c r="G126" i="8"/>
  <c r="B126" i="8"/>
  <c r="E126" i="8"/>
  <c r="N126" i="8"/>
  <c r="M126" i="8"/>
  <c r="M127" i="8"/>
  <c r="G127" i="8"/>
  <c r="J127" i="8"/>
  <c r="E127" i="8"/>
  <c r="F127" i="8"/>
  <c r="B127" i="8"/>
  <c r="L127" i="8"/>
  <c r="I127" i="8"/>
  <c r="D127" i="8"/>
  <c r="A127" i="8"/>
  <c r="K127" i="8"/>
  <c r="H127" i="8"/>
  <c r="C127" i="8"/>
  <c r="O127" i="8"/>
  <c r="N127" i="8"/>
  <c r="J128" i="8"/>
  <c r="E128" i="8"/>
  <c r="C128" i="8"/>
  <c r="B128" i="8"/>
  <c r="L128" i="8"/>
  <c r="I128" i="8"/>
  <c r="D128" i="8"/>
  <c r="A128" i="8"/>
  <c r="O128" i="8"/>
  <c r="H128" i="8"/>
  <c r="G128" i="8"/>
  <c r="N128" i="8"/>
  <c r="K128" i="8"/>
  <c r="F128" i="8"/>
  <c r="M128" i="8"/>
  <c r="I129" i="8"/>
  <c r="H129" i="8"/>
  <c r="A129" i="8"/>
  <c r="L129" i="8"/>
  <c r="O129" i="8"/>
  <c r="E129" i="8"/>
  <c r="D129" i="8"/>
  <c r="G129" i="8"/>
  <c r="K129" i="8"/>
  <c r="N129" i="8"/>
  <c r="C129" i="8"/>
  <c r="F129" i="8"/>
  <c r="J129" i="8"/>
  <c r="M129" i="8"/>
  <c r="B129" i="8"/>
  <c r="D130" i="8"/>
  <c r="N130" i="8"/>
  <c r="K130" i="8"/>
  <c r="F130" i="8"/>
  <c r="G130" i="8"/>
  <c r="C130" i="8"/>
  <c r="I130" i="8"/>
  <c r="L130" i="8"/>
  <c r="J130" i="8"/>
  <c r="A130" i="8"/>
  <c r="B130" i="8"/>
  <c r="M130" i="8"/>
  <c r="H130" i="8"/>
  <c r="E130" i="8"/>
  <c r="O130" i="8"/>
  <c r="K131" i="8"/>
  <c r="B131" i="8"/>
  <c r="C131" i="8"/>
  <c r="N131" i="8"/>
  <c r="I131" i="8"/>
  <c r="O131" i="8"/>
  <c r="F131" i="8"/>
  <c r="A131" i="8"/>
  <c r="M131" i="8"/>
  <c r="H131" i="8"/>
  <c r="E131" i="8"/>
  <c r="L131" i="8"/>
  <c r="G131" i="8"/>
  <c r="D131" i="8"/>
  <c r="J131" i="8"/>
  <c r="N132" i="8"/>
  <c r="I132" i="8"/>
  <c r="C132" i="8"/>
  <c r="F132" i="8"/>
  <c r="A132" i="8"/>
  <c r="M132" i="8"/>
  <c r="H132" i="8"/>
  <c r="E132" i="8"/>
  <c r="K132" i="8"/>
  <c r="D132" i="8"/>
  <c r="L132" i="8"/>
  <c r="O132" i="8"/>
  <c r="J132" i="8"/>
  <c r="G132" i="8"/>
  <c r="B132" i="8"/>
  <c r="F133" i="8"/>
  <c r="A133" i="8"/>
  <c r="M133" i="8"/>
  <c r="L133" i="8"/>
  <c r="O133" i="8"/>
  <c r="E133" i="8"/>
  <c r="D133" i="8"/>
  <c r="K133" i="8"/>
  <c r="J133" i="8"/>
  <c r="N133" i="8"/>
  <c r="H133" i="8"/>
  <c r="C133" i="8"/>
  <c r="I133" i="8"/>
  <c r="G133" i="8"/>
  <c r="B133" i="8"/>
  <c r="L134" i="8"/>
  <c r="I134" i="8"/>
  <c r="D134" i="8"/>
  <c r="A134" i="8"/>
  <c r="K134" i="8"/>
  <c r="H134" i="8"/>
  <c r="C134" i="8"/>
  <c r="O134" i="8"/>
  <c r="J134" i="8"/>
  <c r="G134" i="8"/>
  <c r="B134" i="8"/>
  <c r="N134" i="8"/>
  <c r="M134" i="8"/>
  <c r="F134" i="8"/>
  <c r="E134" i="8"/>
  <c r="B135" i="8"/>
  <c r="L135" i="8"/>
  <c r="J135" i="8"/>
  <c r="I135" i="8"/>
  <c r="D135" i="8"/>
  <c r="H135" i="8"/>
  <c r="C135" i="8"/>
  <c r="A135" i="8"/>
  <c r="K135" i="8"/>
  <c r="E135" i="8"/>
  <c r="O135" i="8"/>
  <c r="N135" i="8"/>
  <c r="G135" i="8"/>
  <c r="F135" i="8"/>
  <c r="M135" i="8"/>
  <c r="K136" i="8"/>
  <c r="F136" i="8"/>
  <c r="C136" i="8"/>
  <c r="M136" i="8"/>
  <c r="J136" i="8"/>
  <c r="E136" i="8"/>
  <c r="N136" i="8"/>
  <c r="B136" i="8"/>
  <c r="L136" i="8"/>
  <c r="I136" i="8"/>
  <c r="D136" i="8"/>
  <c r="A136" i="8"/>
  <c r="O136" i="8"/>
  <c r="H136" i="8"/>
  <c r="G136" i="8"/>
  <c r="D137" i="8"/>
  <c r="G137" i="8"/>
  <c r="O137" i="8"/>
  <c r="K137" i="8"/>
  <c r="N137" i="8"/>
  <c r="C137" i="8"/>
  <c r="F137" i="8"/>
  <c r="J137" i="8"/>
  <c r="M137" i="8"/>
  <c r="B137" i="8"/>
  <c r="E137" i="8"/>
  <c r="I137" i="8"/>
  <c r="H137" i="8"/>
  <c r="A137" i="8"/>
  <c r="L137" i="8"/>
  <c r="B138" i="8"/>
  <c r="M138" i="8"/>
  <c r="H138" i="8"/>
  <c r="E138" i="8"/>
  <c r="O138" i="8"/>
  <c r="L138" i="8"/>
  <c r="G138" i="8"/>
  <c r="D138" i="8"/>
  <c r="N138" i="8"/>
  <c r="K138" i="8"/>
  <c r="F138" i="8"/>
  <c r="C138" i="8"/>
  <c r="A138" i="8"/>
  <c r="J138" i="8"/>
  <c r="I138" i="8"/>
  <c r="M139" i="8"/>
  <c r="H139" i="8"/>
  <c r="E139" i="8"/>
  <c r="O139" i="8"/>
  <c r="L139" i="8"/>
  <c r="G139" i="8"/>
  <c r="D139" i="8"/>
  <c r="J139" i="8"/>
  <c r="K139" i="8"/>
  <c r="B139" i="8"/>
  <c r="C139" i="8"/>
  <c r="N139" i="8"/>
  <c r="I139" i="8"/>
  <c r="P139" i="8" s="1"/>
  <c r="F139" i="8"/>
  <c r="A139" i="8"/>
  <c r="D140" i="8"/>
  <c r="O140" i="8"/>
  <c r="J140" i="8"/>
  <c r="G140" i="8"/>
  <c r="B140" i="8"/>
  <c r="N140" i="8"/>
  <c r="I140" i="8"/>
  <c r="F140" i="8"/>
  <c r="A140" i="8"/>
  <c r="M140" i="8"/>
  <c r="H140" i="8"/>
  <c r="E140" i="8"/>
  <c r="K140" i="8"/>
  <c r="L140" i="8"/>
  <c r="C140" i="8"/>
  <c r="O141" i="8"/>
  <c r="J141" i="8"/>
  <c r="G141" i="8"/>
  <c r="B141" i="8"/>
  <c r="N141" i="8"/>
  <c r="I141" i="8"/>
  <c r="P141" i="8" s="1"/>
  <c r="F141" i="8"/>
  <c r="A141" i="8"/>
  <c r="M141" i="8"/>
  <c r="L141" i="8"/>
  <c r="E141" i="8"/>
  <c r="D141" i="8"/>
  <c r="K141" i="8"/>
  <c r="H141" i="8"/>
  <c r="C141" i="8"/>
  <c r="L142" i="8"/>
  <c r="I142" i="8"/>
  <c r="D142" i="8"/>
  <c r="A142" i="8"/>
  <c r="K142" i="8"/>
  <c r="H142" i="8"/>
  <c r="C142" i="8"/>
  <c r="O142" i="8"/>
  <c r="J142" i="8"/>
  <c r="G142" i="8"/>
  <c r="B142" i="8"/>
  <c r="N142" i="8"/>
  <c r="E142" i="8"/>
  <c r="F142" i="8"/>
  <c r="M142" i="8"/>
  <c r="B143" i="8"/>
  <c r="L143" i="8"/>
  <c r="I143" i="8"/>
  <c r="D143" i="8"/>
  <c r="A143" i="8"/>
  <c r="K143" i="8"/>
  <c r="H143" i="8"/>
  <c r="C143" i="8"/>
  <c r="O143" i="8"/>
  <c r="N143" i="8"/>
  <c r="G143" i="8"/>
  <c r="F143" i="8"/>
  <c r="M143" i="8"/>
  <c r="J143" i="8"/>
  <c r="E143" i="8"/>
  <c r="N144" i="8"/>
  <c r="K144" i="8"/>
  <c r="F144" i="8"/>
  <c r="C144" i="8"/>
  <c r="M144" i="8"/>
  <c r="J144" i="8"/>
  <c r="E144" i="8"/>
  <c r="B144" i="8"/>
  <c r="L144" i="8"/>
  <c r="I144" i="8"/>
  <c r="D144" i="8"/>
  <c r="A144" i="8"/>
  <c r="O144" i="8"/>
  <c r="H144" i="8"/>
  <c r="G144" i="8"/>
  <c r="I145" i="8"/>
  <c r="H145" i="8"/>
  <c r="A145" i="8"/>
  <c r="L145" i="8"/>
  <c r="O145" i="8"/>
  <c r="D145" i="8"/>
  <c r="G145" i="8"/>
  <c r="K145" i="8"/>
  <c r="N145" i="8"/>
  <c r="C145" i="8"/>
  <c r="F145" i="8"/>
  <c r="J145" i="8"/>
  <c r="M145" i="8"/>
  <c r="B145" i="8"/>
  <c r="E145" i="8"/>
  <c r="C146" i="8"/>
  <c r="I146" i="8"/>
  <c r="J146" i="8"/>
  <c r="A146" i="8"/>
  <c r="B146" i="8"/>
  <c r="M146" i="8"/>
  <c r="H146" i="8"/>
  <c r="E146" i="8"/>
  <c r="O146" i="8"/>
  <c r="L146" i="8"/>
  <c r="G146" i="8"/>
  <c r="D146" i="8"/>
  <c r="N146" i="8"/>
  <c r="K146" i="8"/>
  <c r="F146" i="8"/>
  <c r="K147" i="8"/>
  <c r="B147" i="8"/>
  <c r="C147" i="8"/>
  <c r="N147" i="8"/>
  <c r="I147" i="8"/>
  <c r="F147" i="8"/>
  <c r="A147" i="8"/>
  <c r="M147" i="8"/>
  <c r="H147" i="8"/>
  <c r="E147" i="8"/>
  <c r="O147" i="8"/>
  <c r="L147" i="8"/>
  <c r="G147" i="8"/>
  <c r="D147" i="8"/>
  <c r="J147" i="8"/>
  <c r="G148" i="8"/>
  <c r="B148" i="8"/>
  <c r="N148" i="8"/>
  <c r="I148" i="8"/>
  <c r="F148" i="8"/>
  <c r="A148" i="8"/>
  <c r="M148" i="8"/>
  <c r="H148" i="8"/>
  <c r="E148" i="8"/>
  <c r="K148" i="8"/>
  <c r="L148" i="8"/>
  <c r="C148" i="8"/>
  <c r="D148" i="8"/>
  <c r="O148" i="8"/>
  <c r="J148" i="8"/>
  <c r="F149" i="8"/>
  <c r="A149" i="8"/>
  <c r="M149" i="8"/>
  <c r="L149" i="8"/>
  <c r="E149" i="8"/>
  <c r="D149" i="8"/>
  <c r="K149" i="8"/>
  <c r="H149" i="8"/>
  <c r="C149" i="8"/>
  <c r="O149" i="8"/>
  <c r="J149" i="8"/>
  <c r="G149" i="8"/>
  <c r="B149" i="8"/>
  <c r="N149" i="8"/>
  <c r="I149" i="8"/>
  <c r="H150" i="8"/>
  <c r="C150" i="8"/>
  <c r="O150" i="8"/>
  <c r="J150" i="8"/>
  <c r="G150" i="8"/>
  <c r="B150" i="8"/>
  <c r="N150" i="8"/>
  <c r="M150" i="8"/>
  <c r="F150" i="8"/>
  <c r="E150" i="8"/>
  <c r="L150" i="8"/>
  <c r="I150" i="8"/>
  <c r="D150" i="8"/>
  <c r="A150" i="8"/>
  <c r="K150" i="8"/>
  <c r="M151" i="8"/>
  <c r="J151" i="8"/>
  <c r="E151" i="8"/>
  <c r="B151" i="8"/>
  <c r="L151" i="8"/>
  <c r="I151" i="8"/>
  <c r="P151" i="8" s="1"/>
  <c r="D151" i="8"/>
  <c r="A151" i="8"/>
  <c r="K151" i="8"/>
  <c r="H151" i="8"/>
  <c r="C151" i="8"/>
  <c r="O151" i="8"/>
  <c r="N151" i="8"/>
  <c r="G151" i="8"/>
  <c r="F151" i="8"/>
  <c r="I152" i="8"/>
  <c r="D152" i="8"/>
  <c r="A152" i="8"/>
  <c r="O152" i="8"/>
  <c r="H152" i="8"/>
  <c r="G152" i="8"/>
  <c r="N152" i="8"/>
  <c r="K152" i="8"/>
  <c r="F152" i="8"/>
  <c r="C152" i="8"/>
  <c r="M152" i="8"/>
  <c r="J152" i="8"/>
  <c r="E152" i="8"/>
  <c r="B152" i="8"/>
  <c r="L152" i="8"/>
  <c r="B153" i="8"/>
  <c r="E153" i="8"/>
  <c r="I153" i="8"/>
  <c r="H153" i="8"/>
  <c r="A153" i="8"/>
  <c r="L153" i="8"/>
  <c r="O153" i="8"/>
  <c r="D153" i="8"/>
  <c r="G153" i="8"/>
  <c r="K153" i="8"/>
  <c r="N153" i="8"/>
  <c r="C153" i="8"/>
  <c r="F153" i="8"/>
  <c r="J153" i="8"/>
  <c r="M153" i="8"/>
  <c r="J154" i="8"/>
  <c r="A154" i="8"/>
  <c r="B154" i="8"/>
  <c r="M154" i="8"/>
  <c r="H154" i="8"/>
  <c r="E154" i="8"/>
  <c r="O154" i="8"/>
  <c r="L154" i="8"/>
  <c r="G154" i="8"/>
  <c r="D154" i="8"/>
  <c r="N154" i="8"/>
  <c r="K154" i="8"/>
  <c r="F154" i="8"/>
  <c r="C154" i="8"/>
  <c r="I154" i="8"/>
  <c r="K155" i="8"/>
  <c r="J155" i="8"/>
  <c r="C155" i="8"/>
  <c r="N155" i="8"/>
  <c r="I155" i="8"/>
  <c r="F155" i="8"/>
  <c r="A155" i="8"/>
  <c r="M155" i="8"/>
  <c r="H155" i="8"/>
  <c r="E155" i="8"/>
  <c r="O155" i="8"/>
  <c r="L155" i="8"/>
  <c r="G155" i="8"/>
  <c r="D155" i="8"/>
  <c r="B155" i="8"/>
  <c r="L156" i="8"/>
  <c r="C156" i="8"/>
  <c r="D156" i="8"/>
  <c r="O156" i="8"/>
  <c r="J156" i="8"/>
  <c r="G156" i="8"/>
  <c r="B156" i="8"/>
  <c r="N156" i="8"/>
  <c r="I156" i="8"/>
  <c r="F156" i="8"/>
  <c r="A156" i="8"/>
  <c r="M156" i="8"/>
  <c r="H156" i="8"/>
  <c r="E156" i="8"/>
  <c r="K156" i="8"/>
  <c r="E157" i="8"/>
  <c r="D157" i="8"/>
  <c r="K157" i="8"/>
  <c r="H157" i="8"/>
  <c r="C157" i="8"/>
  <c r="O157" i="8"/>
  <c r="J157" i="8"/>
  <c r="G157" i="8"/>
  <c r="B157" i="8"/>
  <c r="N157" i="8"/>
  <c r="I157" i="8"/>
  <c r="F157" i="8"/>
  <c r="A157" i="8"/>
  <c r="L157" i="8"/>
  <c r="M157" i="8"/>
  <c r="F158" i="8"/>
  <c r="E158" i="8"/>
  <c r="L158" i="8"/>
  <c r="I158" i="8"/>
  <c r="D158" i="8"/>
  <c r="O158" i="8"/>
  <c r="A158" i="8"/>
  <c r="K158" i="8"/>
  <c r="J158" i="8"/>
  <c r="B158" i="8"/>
  <c r="N158" i="8"/>
  <c r="H158" i="8"/>
  <c r="C158" i="8"/>
  <c r="G158" i="8"/>
  <c r="M158" i="8"/>
  <c r="H159" i="8"/>
  <c r="F159" i="8"/>
  <c r="G159" i="8"/>
  <c r="N159" i="8"/>
  <c r="A159" i="8"/>
  <c r="M159" i="8"/>
  <c r="O159" i="8"/>
  <c r="E159" i="8"/>
  <c r="J159" i="8"/>
  <c r="L159" i="8"/>
  <c r="B159" i="8"/>
  <c r="D159" i="8"/>
  <c r="I159" i="8"/>
  <c r="K159" i="8"/>
  <c r="C159" i="8"/>
  <c r="D160" i="8"/>
  <c r="F160" i="8"/>
  <c r="K160" i="8"/>
  <c r="B160" i="8"/>
  <c r="C160" i="8"/>
  <c r="O160" i="8"/>
  <c r="I160" i="8"/>
  <c r="P160" i="8" s="1"/>
  <c r="N160" i="8"/>
  <c r="A160" i="8"/>
  <c r="M160" i="8"/>
  <c r="H160" i="8"/>
  <c r="E160" i="8"/>
  <c r="J160" i="8"/>
  <c r="L160" i="8"/>
  <c r="G160" i="8"/>
  <c r="B161" i="8"/>
  <c r="N161" i="8"/>
  <c r="I161" i="8"/>
  <c r="P161" i="8" s="1"/>
  <c r="F161" i="8"/>
  <c r="A161" i="8"/>
  <c r="M161" i="8"/>
  <c r="O161" i="8"/>
  <c r="E161" i="8"/>
  <c r="K161" i="8"/>
  <c r="L161" i="8"/>
  <c r="H161" i="8"/>
  <c r="D161" i="8"/>
  <c r="C161" i="8"/>
  <c r="J161" i="8"/>
  <c r="G161" i="8"/>
  <c r="G162" i="8"/>
  <c r="B162" i="8"/>
  <c r="N162" i="8"/>
  <c r="A162" i="8"/>
  <c r="F162" i="8"/>
  <c r="I162" i="8"/>
  <c r="M162" i="8"/>
  <c r="H162" i="8"/>
  <c r="E162" i="8"/>
  <c r="D162" i="8"/>
  <c r="K162" i="8"/>
  <c r="L162" i="8"/>
  <c r="C162" i="8"/>
  <c r="O162" i="8"/>
  <c r="J162" i="8"/>
  <c r="L163" i="8"/>
  <c r="M163" i="8"/>
  <c r="D163" i="8"/>
  <c r="J163" i="8"/>
  <c r="K163" i="8"/>
  <c r="H163" i="8"/>
  <c r="C163" i="8"/>
  <c r="O163" i="8"/>
  <c r="I163" i="8"/>
  <c r="G163" i="8"/>
  <c r="E163" i="8"/>
  <c r="N163" i="8"/>
  <c r="B163" i="8"/>
  <c r="F163" i="8"/>
  <c r="A163" i="8"/>
  <c r="O164" i="8"/>
  <c r="J164" i="8"/>
  <c r="G164" i="8"/>
  <c r="F164" i="8"/>
  <c r="M164" i="8"/>
  <c r="B164" i="8"/>
  <c r="E164" i="8"/>
  <c r="C164" i="8"/>
  <c r="L164" i="8"/>
  <c r="I164" i="8"/>
  <c r="D164" i="8"/>
  <c r="A164" i="8"/>
  <c r="K164" i="8"/>
  <c r="H164" i="8"/>
  <c r="N164" i="8"/>
  <c r="H165" i="8"/>
  <c r="O165" i="8"/>
  <c r="N165" i="8"/>
  <c r="K165" i="8"/>
  <c r="F165" i="8"/>
  <c r="G165" i="8"/>
  <c r="M165" i="8"/>
  <c r="J165" i="8"/>
  <c r="E165" i="8"/>
  <c r="B165" i="8"/>
  <c r="L165" i="8"/>
  <c r="I165" i="8"/>
  <c r="P165" i="8" s="1"/>
  <c r="D165" i="8"/>
  <c r="A165" i="8"/>
  <c r="C165" i="8"/>
  <c r="I166" i="8"/>
  <c r="L166" i="8"/>
  <c r="A166" i="8"/>
  <c r="H166" i="8"/>
  <c r="O166" i="8"/>
  <c r="D166" i="8"/>
  <c r="G166" i="8"/>
  <c r="K166" i="8"/>
  <c r="N166" i="8"/>
  <c r="C166" i="8"/>
  <c r="F166" i="8"/>
  <c r="J166" i="8"/>
  <c r="M166" i="8"/>
  <c r="B166" i="8"/>
  <c r="E166" i="8"/>
  <c r="H167" i="8"/>
  <c r="I167" i="8"/>
  <c r="P167" i="8" s="1"/>
  <c r="O167" i="8"/>
  <c r="L167" i="8"/>
  <c r="G167" i="8"/>
  <c r="D167" i="8"/>
  <c r="N167" i="8"/>
  <c r="K167" i="8"/>
  <c r="F167" i="8"/>
  <c r="C167" i="8"/>
  <c r="E167" i="8"/>
  <c r="J167" i="8"/>
  <c r="A167" i="8"/>
  <c r="B167" i="8"/>
  <c r="M167" i="8"/>
  <c r="A168" i="8"/>
  <c r="M168" i="8"/>
  <c r="H168" i="8"/>
  <c r="E168" i="8"/>
  <c r="O168" i="8"/>
  <c r="L168" i="8"/>
  <c r="G168" i="8"/>
  <c r="D168" i="8"/>
  <c r="N168" i="8"/>
  <c r="K168" i="8"/>
  <c r="J168" i="8"/>
  <c r="C168" i="8"/>
  <c r="B168" i="8"/>
  <c r="I168" i="8"/>
  <c r="F168" i="8"/>
  <c r="M169" i="8"/>
  <c r="H169" i="8"/>
  <c r="E169" i="8"/>
  <c r="G169" i="8"/>
  <c r="L169" i="8"/>
  <c r="C169" i="8"/>
  <c r="D169" i="8"/>
  <c r="O169" i="8"/>
  <c r="J169" i="8"/>
  <c r="K169" i="8"/>
  <c r="B169" i="8"/>
  <c r="N169" i="8"/>
  <c r="I169" i="8"/>
  <c r="F169" i="8"/>
  <c r="A169" i="8"/>
  <c r="K170" i="8"/>
  <c r="H170" i="8"/>
  <c r="C170" i="8"/>
  <c r="O170" i="8"/>
  <c r="J170" i="8"/>
  <c r="G170" i="8"/>
  <c r="B170" i="8"/>
  <c r="N170" i="8"/>
  <c r="I170" i="8"/>
  <c r="P170" i="8" s="1"/>
  <c r="F170" i="8"/>
  <c r="A170" i="8"/>
  <c r="M170" i="8"/>
  <c r="L170" i="8"/>
  <c r="E170" i="8"/>
  <c r="D170" i="8"/>
  <c r="K171" i="8"/>
  <c r="H171" i="8"/>
  <c r="C171" i="8"/>
  <c r="O171" i="8"/>
  <c r="J171" i="8"/>
  <c r="G171" i="8"/>
  <c r="B171" i="8"/>
  <c r="N171" i="8"/>
  <c r="I171" i="8"/>
  <c r="F171" i="8"/>
  <c r="E171" i="8"/>
  <c r="L171" i="8"/>
  <c r="A171" i="8"/>
  <c r="D171" i="8"/>
  <c r="M171" i="8"/>
  <c r="I172" i="8"/>
  <c r="D172" i="8"/>
  <c r="A172" i="8"/>
  <c r="K172" i="8"/>
  <c r="H172" i="8"/>
  <c r="C172" i="8"/>
  <c r="O172" i="8"/>
  <c r="N172" i="8"/>
  <c r="G172" i="8"/>
  <c r="F172" i="8"/>
  <c r="M172" i="8"/>
  <c r="B172" i="8"/>
  <c r="E172" i="8"/>
  <c r="J172" i="8"/>
  <c r="L172" i="8"/>
  <c r="M173" i="8"/>
  <c r="J173" i="8"/>
  <c r="E173" i="8"/>
  <c r="B173" i="8"/>
  <c r="L173" i="8"/>
  <c r="I173" i="8"/>
  <c r="D173" i="8"/>
  <c r="A173" i="8"/>
  <c r="K173" i="8"/>
  <c r="H173" i="8"/>
  <c r="G173" i="8"/>
  <c r="N173" i="8"/>
  <c r="C173" i="8"/>
  <c r="F173" i="8"/>
  <c r="O173" i="8"/>
  <c r="A174" i="8"/>
  <c r="D174" i="8"/>
  <c r="O174" i="8"/>
  <c r="L174" i="8"/>
  <c r="G174" i="8"/>
  <c r="K174" i="8"/>
  <c r="N174" i="8"/>
  <c r="C174" i="8"/>
  <c r="F174" i="8"/>
  <c r="J174" i="8"/>
  <c r="M174" i="8"/>
  <c r="B174" i="8"/>
  <c r="E174" i="8"/>
  <c r="I174" i="8"/>
  <c r="H174" i="8"/>
  <c r="H175" i="8"/>
  <c r="A175" i="8"/>
  <c r="O175" i="8"/>
  <c r="L175" i="8"/>
  <c r="G175" i="8"/>
  <c r="D175" i="8"/>
  <c r="N175" i="8"/>
  <c r="K175" i="8"/>
  <c r="F175" i="8"/>
  <c r="C175" i="8"/>
  <c r="M175" i="8"/>
  <c r="J175" i="8"/>
  <c r="I175" i="8"/>
  <c r="B175" i="8"/>
  <c r="E175" i="8"/>
  <c r="L176" i="8"/>
  <c r="O176" i="8"/>
  <c r="D176" i="8"/>
  <c r="G176" i="8"/>
  <c r="K176" i="8"/>
  <c r="B176" i="8"/>
  <c r="C176" i="8"/>
  <c r="N176" i="8"/>
  <c r="J176" i="8"/>
  <c r="F176" i="8"/>
  <c r="I176" i="8"/>
  <c r="P176" i="8" s="1"/>
  <c r="M176" i="8"/>
  <c r="A176" i="8"/>
  <c r="E176" i="8"/>
  <c r="H176" i="8"/>
  <c r="E177" i="8"/>
  <c r="A177" i="8"/>
  <c r="L177" i="8"/>
  <c r="H177" i="8"/>
  <c r="D177" i="8"/>
  <c r="O177" i="8"/>
  <c r="K177" i="8"/>
  <c r="G177" i="8"/>
  <c r="C177" i="8"/>
  <c r="N177" i="8"/>
  <c r="J177" i="8"/>
  <c r="F177" i="8"/>
  <c r="B177" i="8"/>
  <c r="M177" i="8"/>
  <c r="I177" i="8"/>
  <c r="E178" i="8"/>
  <c r="A178" i="8"/>
  <c r="L178" i="8"/>
  <c r="H178" i="8"/>
  <c r="D178" i="8"/>
  <c r="O178" i="8"/>
  <c r="K178" i="8"/>
  <c r="G178" i="8"/>
  <c r="C178" i="8"/>
  <c r="N178" i="8"/>
  <c r="J178" i="8"/>
  <c r="F178" i="8"/>
  <c r="B178" i="8"/>
  <c r="M178" i="8"/>
  <c r="I178" i="8"/>
  <c r="G179" i="8"/>
  <c r="C179" i="8"/>
  <c r="N179" i="8"/>
  <c r="J179" i="8"/>
  <c r="F179" i="8"/>
  <c r="B179" i="8"/>
  <c r="M179" i="8"/>
  <c r="I179" i="8"/>
  <c r="E179" i="8"/>
  <c r="A179" i="8"/>
  <c r="L179" i="8"/>
  <c r="H179" i="8"/>
  <c r="D179" i="8"/>
  <c r="O179" i="8"/>
  <c r="K179" i="8"/>
  <c r="G180" i="8"/>
  <c r="C180" i="8"/>
  <c r="N180" i="8"/>
  <c r="J180" i="8"/>
  <c r="F180" i="8"/>
  <c r="B180" i="8"/>
  <c r="M180" i="8"/>
  <c r="I180" i="8"/>
  <c r="E180" i="8"/>
  <c r="A180" i="8"/>
  <c r="L180" i="8"/>
  <c r="H180" i="8"/>
  <c r="D180" i="8"/>
  <c r="O180" i="8"/>
  <c r="K180" i="8"/>
  <c r="I181" i="8"/>
  <c r="E181" i="8"/>
  <c r="A181" i="8"/>
  <c r="L181" i="8"/>
  <c r="H181" i="8"/>
  <c r="D181" i="8"/>
  <c r="O181" i="8"/>
  <c r="K181" i="8"/>
  <c r="G181" i="8"/>
  <c r="C181" i="8"/>
  <c r="N181" i="8"/>
  <c r="J181" i="8"/>
  <c r="F181" i="8"/>
  <c r="B181" i="8"/>
  <c r="M181" i="8"/>
  <c r="B182" i="8"/>
  <c r="M182" i="8"/>
  <c r="I182" i="8"/>
  <c r="E182" i="8"/>
  <c r="A182" i="8"/>
  <c r="L182" i="8"/>
  <c r="H182" i="8"/>
  <c r="D182" i="8"/>
  <c r="O182" i="8"/>
  <c r="K182" i="8"/>
  <c r="G182" i="8"/>
  <c r="C182" i="8"/>
  <c r="N182" i="8"/>
  <c r="J182" i="8"/>
  <c r="F182" i="8"/>
  <c r="L183" i="8"/>
  <c r="H183" i="8"/>
  <c r="D183" i="8"/>
  <c r="O183" i="8"/>
  <c r="K183" i="8"/>
  <c r="G183" i="8"/>
  <c r="C183" i="8"/>
  <c r="N183" i="8"/>
  <c r="J183" i="8"/>
  <c r="F183" i="8"/>
  <c r="B183" i="8"/>
  <c r="M183" i="8"/>
  <c r="I183" i="8"/>
  <c r="E183" i="8"/>
  <c r="A183" i="8"/>
  <c r="E184" i="8"/>
  <c r="A184" i="8"/>
  <c r="L184" i="8"/>
  <c r="H184" i="8"/>
  <c r="D184" i="8"/>
  <c r="O184" i="8"/>
  <c r="K184" i="8"/>
  <c r="G184" i="8"/>
  <c r="C184" i="8"/>
  <c r="N184" i="8"/>
  <c r="J184" i="8"/>
  <c r="F184" i="8"/>
  <c r="B184" i="8"/>
  <c r="M184" i="8"/>
  <c r="I184" i="8"/>
  <c r="P184" i="8" s="1"/>
  <c r="E185" i="8"/>
  <c r="A185" i="8"/>
  <c r="L185" i="8"/>
  <c r="H185" i="8"/>
  <c r="D185" i="8"/>
  <c r="O185" i="8"/>
  <c r="K185" i="8"/>
  <c r="G185" i="8"/>
  <c r="C185" i="8"/>
  <c r="N185" i="8"/>
  <c r="J185" i="8"/>
  <c r="F185" i="8"/>
  <c r="B185" i="8"/>
  <c r="M185" i="8"/>
  <c r="I185" i="8"/>
  <c r="G186" i="8"/>
  <c r="C186" i="8"/>
  <c r="N186" i="8"/>
  <c r="J186" i="8"/>
  <c r="F186" i="8"/>
  <c r="B186" i="8"/>
  <c r="M186" i="8"/>
  <c r="I186" i="8"/>
  <c r="E186" i="8"/>
  <c r="A186" i="8"/>
  <c r="L186" i="8"/>
  <c r="H186" i="8"/>
  <c r="D186" i="8"/>
  <c r="O186" i="8"/>
  <c r="K186" i="8"/>
  <c r="O187" i="8"/>
  <c r="K187" i="8"/>
  <c r="G187" i="8"/>
  <c r="C187" i="8"/>
  <c r="N187" i="8"/>
  <c r="J187" i="8"/>
  <c r="F187" i="8"/>
  <c r="B187" i="8"/>
  <c r="M187" i="8"/>
  <c r="I187" i="8"/>
  <c r="P187" i="8" s="1"/>
  <c r="E187" i="8"/>
  <c r="A187" i="8"/>
  <c r="L187" i="8"/>
  <c r="H187" i="8"/>
  <c r="D187" i="8"/>
  <c r="G188" i="8"/>
  <c r="C188" i="8"/>
  <c r="N188" i="8"/>
  <c r="J188" i="8"/>
  <c r="F188" i="8"/>
  <c r="B188" i="8"/>
  <c r="M188" i="8"/>
  <c r="I188" i="8"/>
  <c r="E188" i="8"/>
  <c r="A188" i="8"/>
  <c r="L188" i="8"/>
  <c r="H188" i="8"/>
  <c r="D188" i="8"/>
  <c r="O188" i="8"/>
  <c r="K188" i="8"/>
  <c r="K189" i="8"/>
  <c r="G189" i="8"/>
  <c r="C189" i="8"/>
  <c r="N189" i="8"/>
  <c r="J189" i="8"/>
  <c r="F189" i="8"/>
  <c r="B189" i="8"/>
  <c r="M189" i="8"/>
  <c r="I189" i="8"/>
  <c r="E189" i="8"/>
  <c r="A189" i="8"/>
  <c r="L189" i="8"/>
  <c r="H189" i="8"/>
  <c r="D189" i="8"/>
  <c r="O189" i="8"/>
  <c r="I190" i="8"/>
  <c r="P190" i="8" s="1"/>
  <c r="E190" i="8"/>
  <c r="A190" i="8"/>
  <c r="L190" i="8"/>
  <c r="H190" i="8"/>
  <c r="D190" i="8"/>
  <c r="O190" i="8"/>
  <c r="K190" i="8"/>
  <c r="G190" i="8"/>
  <c r="C190" i="8"/>
  <c r="N190" i="8"/>
  <c r="J190" i="8"/>
  <c r="F190" i="8"/>
  <c r="B190" i="8"/>
  <c r="M190" i="8"/>
  <c r="C191" i="8"/>
  <c r="N191" i="8"/>
  <c r="J191" i="8"/>
  <c r="F191" i="8"/>
  <c r="B191" i="8"/>
  <c r="M191" i="8"/>
  <c r="I191" i="8"/>
  <c r="E191" i="8"/>
  <c r="A191" i="8"/>
  <c r="L191" i="8"/>
  <c r="H191" i="8"/>
  <c r="D191" i="8"/>
  <c r="O191" i="8"/>
  <c r="K191" i="8"/>
  <c r="G191" i="8"/>
  <c r="D192" i="8"/>
  <c r="O192" i="8"/>
  <c r="K192" i="8"/>
  <c r="G192" i="8"/>
  <c r="C192" i="8"/>
  <c r="N192" i="8"/>
  <c r="J192" i="8"/>
  <c r="F192" i="8"/>
  <c r="B192" i="8"/>
  <c r="M192" i="8"/>
  <c r="I192" i="8"/>
  <c r="E192" i="8"/>
  <c r="A192" i="8"/>
  <c r="L192" i="8"/>
  <c r="H192" i="8"/>
  <c r="L193" i="8"/>
  <c r="H193" i="8"/>
  <c r="D193" i="8"/>
  <c r="O193" i="8"/>
  <c r="K193" i="8"/>
  <c r="G193" i="8"/>
  <c r="C193" i="8"/>
  <c r="N193" i="8"/>
  <c r="J193" i="8"/>
  <c r="F193" i="8"/>
  <c r="B193" i="8"/>
  <c r="M193" i="8"/>
  <c r="I193" i="8"/>
  <c r="E193" i="8"/>
  <c r="A193" i="8"/>
  <c r="H194" i="8"/>
  <c r="D194" i="8"/>
  <c r="O194" i="8"/>
  <c r="K194" i="8"/>
  <c r="G194" i="8"/>
  <c r="C194" i="8"/>
  <c r="N194" i="8"/>
  <c r="J194" i="8"/>
  <c r="F194" i="8"/>
  <c r="B194" i="8"/>
  <c r="M194" i="8"/>
  <c r="I194" i="8"/>
  <c r="P194" i="8" s="1"/>
  <c r="E194" i="8"/>
  <c r="A194" i="8"/>
  <c r="L194" i="8"/>
  <c r="I195" i="8"/>
  <c r="E195" i="8"/>
  <c r="A195" i="8"/>
  <c r="L195" i="8"/>
  <c r="H195" i="8"/>
  <c r="D195" i="8"/>
  <c r="O195" i="8"/>
  <c r="K195" i="8"/>
  <c r="G195" i="8"/>
  <c r="C195" i="8"/>
  <c r="N195" i="8"/>
  <c r="J195" i="8"/>
  <c r="F195" i="8"/>
  <c r="B195" i="8"/>
  <c r="M195" i="8"/>
  <c r="J196" i="8"/>
  <c r="F196" i="8"/>
  <c r="B196" i="8"/>
  <c r="M196" i="8"/>
  <c r="I196" i="8"/>
  <c r="E196" i="8"/>
  <c r="A196" i="8"/>
  <c r="L196" i="8"/>
  <c r="H196" i="8"/>
  <c r="D196" i="8"/>
  <c r="O196" i="8"/>
  <c r="K196" i="8"/>
  <c r="G196" i="8"/>
  <c r="C196" i="8"/>
  <c r="N196" i="8"/>
  <c r="K197" i="8"/>
  <c r="G197" i="8"/>
  <c r="C197" i="8"/>
  <c r="N197" i="8"/>
  <c r="J197" i="8"/>
  <c r="F197" i="8"/>
  <c r="B197" i="8"/>
  <c r="M197" i="8"/>
  <c r="I197" i="8"/>
  <c r="E197" i="8"/>
  <c r="A197" i="8"/>
  <c r="L197" i="8"/>
  <c r="H197" i="8"/>
  <c r="D197" i="8"/>
  <c r="O197" i="8"/>
  <c r="K198" i="8"/>
  <c r="F198" i="8"/>
  <c r="C198" i="8"/>
  <c r="O198" i="8"/>
  <c r="J198" i="8"/>
  <c r="E198" i="8"/>
  <c r="B198" i="8"/>
  <c r="N198" i="8"/>
  <c r="I198" i="8"/>
  <c r="M198" i="8"/>
  <c r="A198" i="8"/>
  <c r="L198" i="8"/>
  <c r="H198" i="8"/>
  <c r="D198" i="8"/>
  <c r="G198" i="8"/>
  <c r="I199" i="8"/>
  <c r="K199" i="8"/>
  <c r="H199" i="8"/>
  <c r="A199" i="8"/>
  <c r="E199" i="8"/>
  <c r="J199" i="8"/>
  <c r="D199" i="8"/>
  <c r="O199" i="8"/>
  <c r="M199" i="8"/>
  <c r="G199" i="8"/>
  <c r="C199" i="8"/>
  <c r="N199" i="8"/>
  <c r="L199" i="8"/>
  <c r="F199" i="8"/>
  <c r="B199" i="8"/>
  <c r="L200" i="8"/>
  <c r="H200" i="8"/>
  <c r="B200" i="8"/>
  <c r="O200" i="8"/>
  <c r="K200" i="8"/>
  <c r="G200" i="8"/>
  <c r="A200" i="8"/>
  <c r="N200" i="8"/>
  <c r="J200" i="8"/>
  <c r="D200" i="8"/>
  <c r="I200" i="8"/>
  <c r="P200" i="8" s="1"/>
  <c r="M200" i="8"/>
  <c r="F200" i="8"/>
  <c r="C200" i="8"/>
  <c r="E200" i="8"/>
  <c r="G201" i="8"/>
  <c r="L201" i="8"/>
  <c r="F201" i="8"/>
  <c r="B201" i="8"/>
  <c r="O201" i="8"/>
  <c r="I201" i="8"/>
  <c r="E201" i="8"/>
  <c r="A201" i="8"/>
  <c r="N201" i="8"/>
  <c r="H201" i="8"/>
  <c r="D201" i="8"/>
  <c r="K201" i="8"/>
  <c r="M201" i="8"/>
  <c r="J201" i="8"/>
  <c r="C201" i="8"/>
  <c r="A202" i="8"/>
  <c r="L202" i="8"/>
  <c r="F202" i="8"/>
  <c r="K202" i="8"/>
  <c r="O202" i="8"/>
  <c r="H202" i="8"/>
  <c r="E202" i="8"/>
  <c r="G202" i="8"/>
  <c r="N202" i="8"/>
  <c r="J202" i="8"/>
  <c r="D202" i="8"/>
  <c r="B202" i="8"/>
  <c r="M202" i="8"/>
  <c r="I202" i="8"/>
  <c r="C202" i="8"/>
  <c r="K203" i="8"/>
  <c r="H203" i="8"/>
  <c r="C203" i="8"/>
  <c r="G203" i="8"/>
  <c r="J203" i="8"/>
  <c r="F203" i="8"/>
  <c r="B203" i="8"/>
  <c r="O203" i="8"/>
  <c r="M203" i="8"/>
  <c r="E203" i="8"/>
  <c r="A203" i="8"/>
  <c r="N203" i="8"/>
  <c r="L203" i="8"/>
  <c r="D203" i="8"/>
  <c r="I203" i="8"/>
  <c r="L204" i="8"/>
  <c r="F204" i="8"/>
  <c r="D204" i="8"/>
  <c r="E204" i="8"/>
  <c r="K204" i="8"/>
  <c r="B204" i="8"/>
  <c r="C204" i="8"/>
  <c r="N204" i="8"/>
  <c r="I204" i="8"/>
  <c r="A204" i="8"/>
  <c r="O204" i="8"/>
  <c r="M204" i="8"/>
  <c r="H204" i="8"/>
  <c r="J204" i="8"/>
  <c r="G204" i="8"/>
  <c r="M205" i="8"/>
  <c r="A205" i="8"/>
  <c r="E205" i="8"/>
  <c r="H205" i="8"/>
  <c r="L205" i="8"/>
  <c r="O205" i="8"/>
  <c r="D205" i="8"/>
  <c r="N205" i="8"/>
  <c r="K205" i="8"/>
  <c r="G205" i="8"/>
  <c r="J205" i="8"/>
  <c r="F205" i="8"/>
  <c r="B205" i="8"/>
  <c r="C205" i="8"/>
  <c r="I205" i="8"/>
  <c r="N206" i="8"/>
  <c r="J206" i="8"/>
  <c r="F206" i="8"/>
  <c r="B206" i="8"/>
  <c r="M206" i="8"/>
  <c r="I206" i="8"/>
  <c r="E206" i="8"/>
  <c r="A206" i="8"/>
  <c r="L206" i="8"/>
  <c r="O206" i="8"/>
  <c r="D206" i="8"/>
  <c r="H206" i="8"/>
  <c r="K206" i="8"/>
  <c r="G206" i="8"/>
  <c r="C206" i="8"/>
  <c r="O207" i="8"/>
  <c r="K207" i="8"/>
  <c r="G207" i="8"/>
  <c r="C207" i="8"/>
  <c r="N207" i="8"/>
  <c r="J207" i="8"/>
  <c r="F207" i="8"/>
  <c r="B207" i="8"/>
  <c r="M207" i="8"/>
  <c r="I207" i="8"/>
  <c r="E207" i="8"/>
  <c r="H207" i="8"/>
  <c r="L207" i="8"/>
  <c r="A207" i="8"/>
  <c r="D207" i="8"/>
  <c r="H208" i="8"/>
  <c r="D208" i="8"/>
  <c r="O208" i="8"/>
  <c r="K208" i="8"/>
  <c r="G208" i="8"/>
  <c r="C208" i="8"/>
  <c r="N208" i="8"/>
  <c r="B208" i="8"/>
  <c r="F208" i="8"/>
  <c r="A208" i="8"/>
  <c r="M208" i="8"/>
  <c r="J208" i="8"/>
  <c r="E208" i="8"/>
  <c r="I208" i="8"/>
  <c r="L208" i="8"/>
  <c r="J209" i="8"/>
  <c r="M209" i="8"/>
  <c r="I209" i="8"/>
  <c r="P209" i="8" s="1"/>
  <c r="E209" i="8"/>
  <c r="A209" i="8"/>
  <c r="L209" i="8"/>
  <c r="H209" i="8"/>
  <c r="D209" i="8"/>
  <c r="O209" i="8"/>
  <c r="K209" i="8"/>
  <c r="G209" i="8"/>
  <c r="C209" i="8"/>
  <c r="N209" i="8"/>
  <c r="B209" i="8"/>
  <c r="F209" i="8"/>
  <c r="K210" i="8"/>
  <c r="G210" i="8"/>
  <c r="C210" i="8"/>
  <c r="N210" i="8"/>
  <c r="J210" i="8"/>
  <c r="F210" i="8"/>
  <c r="B210" i="8"/>
  <c r="M210" i="8"/>
  <c r="I210" i="8"/>
  <c r="P210" i="8" s="1"/>
  <c r="E210" i="8"/>
  <c r="A210" i="8"/>
  <c r="L210" i="8"/>
  <c r="H210" i="8"/>
  <c r="D210" i="8"/>
  <c r="O210" i="8"/>
  <c r="L211" i="8"/>
  <c r="H211" i="8"/>
  <c r="D211" i="8"/>
  <c r="O211" i="8"/>
  <c r="K211" i="8"/>
  <c r="G211" i="8"/>
  <c r="C211" i="8"/>
  <c r="N211" i="8"/>
  <c r="J211" i="8"/>
  <c r="F211" i="8"/>
  <c r="B211" i="8"/>
  <c r="E211" i="8"/>
  <c r="I211" i="8"/>
  <c r="M211" i="8"/>
  <c r="A211" i="8"/>
  <c r="M212" i="8"/>
  <c r="I212" i="8"/>
  <c r="E212" i="8"/>
  <c r="A212" i="8"/>
  <c r="L212" i="8"/>
  <c r="H212" i="8"/>
  <c r="D212" i="8"/>
  <c r="O212" i="8"/>
  <c r="K212" i="8"/>
  <c r="G212" i="8"/>
  <c r="C212" i="8"/>
  <c r="N212" i="8"/>
  <c r="J212" i="8"/>
  <c r="F212" i="8"/>
  <c r="B212" i="8"/>
  <c r="C213" i="8"/>
  <c r="N213" i="8"/>
  <c r="J213" i="8"/>
  <c r="F213" i="8"/>
  <c r="B213" i="8"/>
  <c r="M213" i="8"/>
  <c r="I213" i="8"/>
  <c r="P213" i="8" s="1"/>
  <c r="E213" i="8"/>
  <c r="A213" i="8"/>
  <c r="L213" i="8"/>
  <c r="H213" i="8"/>
  <c r="D213" i="8"/>
  <c r="O213" i="8"/>
  <c r="K213" i="8"/>
  <c r="G213" i="8"/>
  <c r="D214" i="8"/>
  <c r="O214" i="8"/>
  <c r="K214" i="8"/>
  <c r="G214" i="8"/>
  <c r="C214" i="8"/>
  <c r="N214" i="8"/>
  <c r="J214" i="8"/>
  <c r="F214" i="8"/>
  <c r="B214" i="8"/>
  <c r="M214" i="8"/>
  <c r="I214" i="8"/>
  <c r="E214" i="8"/>
  <c r="A214" i="8"/>
  <c r="L214" i="8"/>
  <c r="H214" i="8"/>
  <c r="G215" i="8"/>
  <c r="C215" i="8"/>
  <c r="N215" i="8"/>
  <c r="J215" i="8"/>
  <c r="F215" i="8"/>
  <c r="B215" i="8"/>
  <c r="M215" i="8"/>
  <c r="I215" i="8"/>
  <c r="E215" i="8"/>
  <c r="A215" i="8"/>
  <c r="L215" i="8"/>
  <c r="H215" i="8"/>
  <c r="D215" i="8"/>
  <c r="O215" i="8"/>
  <c r="K215" i="8"/>
  <c r="F216" i="8"/>
  <c r="B216" i="8"/>
  <c r="M216" i="8"/>
  <c r="I216" i="8"/>
  <c r="E216" i="8"/>
  <c r="A216" i="8"/>
  <c r="L216" i="8"/>
  <c r="H216" i="8"/>
  <c r="D216" i="8"/>
  <c r="O216" i="8"/>
  <c r="K216" i="8"/>
  <c r="G216" i="8"/>
  <c r="C216" i="8"/>
  <c r="N216" i="8"/>
  <c r="J216" i="8"/>
  <c r="N217" i="8"/>
  <c r="J217" i="8"/>
  <c r="F217" i="8"/>
  <c r="B217" i="8"/>
  <c r="M217" i="8"/>
  <c r="I217" i="8"/>
  <c r="E217" i="8"/>
  <c r="A217" i="8"/>
  <c r="L217" i="8"/>
  <c r="H217" i="8"/>
  <c r="D217" i="8"/>
  <c r="O217" i="8"/>
  <c r="K217" i="8"/>
  <c r="G217" i="8"/>
  <c r="C217" i="8"/>
  <c r="K218" i="8"/>
  <c r="G218" i="8"/>
  <c r="C218" i="8"/>
  <c r="N218" i="8"/>
  <c r="J218" i="8"/>
  <c r="F218" i="8"/>
  <c r="B218" i="8"/>
  <c r="M218" i="8"/>
  <c r="I218" i="8"/>
  <c r="P218" i="8" s="1"/>
  <c r="E218" i="8"/>
  <c r="A218" i="8"/>
  <c r="L218" i="8"/>
  <c r="H218" i="8"/>
  <c r="D218" i="8"/>
  <c r="O218" i="8"/>
  <c r="L219" i="8"/>
  <c r="H219" i="8"/>
  <c r="D219" i="8"/>
  <c r="O219" i="8"/>
  <c r="K219" i="8"/>
  <c r="G219" i="8"/>
  <c r="C219" i="8"/>
  <c r="N219" i="8"/>
  <c r="J219" i="8"/>
  <c r="F219" i="8"/>
  <c r="B219" i="8"/>
  <c r="M219" i="8"/>
  <c r="I219" i="8"/>
  <c r="P219" i="8" s="1"/>
  <c r="E219" i="8"/>
  <c r="A219" i="8"/>
  <c r="M220" i="8"/>
  <c r="I220" i="8"/>
  <c r="E220" i="8"/>
  <c r="A220" i="8"/>
  <c r="L220" i="8"/>
  <c r="H220" i="8"/>
  <c r="D220" i="8"/>
  <c r="O220" i="8"/>
  <c r="K220" i="8"/>
  <c r="G220" i="8"/>
  <c r="C220" i="8"/>
  <c r="N220" i="8"/>
  <c r="J220" i="8"/>
  <c r="F220" i="8"/>
  <c r="B220" i="8"/>
  <c r="N221" i="8"/>
  <c r="J221" i="8"/>
  <c r="F221" i="8"/>
  <c r="B221" i="8"/>
  <c r="M221" i="8"/>
  <c r="I221" i="8"/>
  <c r="E221" i="8"/>
  <c r="A221" i="8"/>
  <c r="L221" i="8"/>
  <c r="H221" i="8"/>
  <c r="D221" i="8"/>
  <c r="O221" i="8"/>
  <c r="K221" i="8"/>
  <c r="G221" i="8"/>
  <c r="C221" i="8"/>
  <c r="D222" i="8"/>
  <c r="O222" i="8"/>
  <c r="K222" i="8"/>
  <c r="G222" i="8"/>
  <c r="C222" i="8"/>
  <c r="N222" i="8"/>
  <c r="J222" i="8"/>
  <c r="F222" i="8"/>
  <c r="B222" i="8"/>
  <c r="M222" i="8"/>
  <c r="I222" i="8"/>
  <c r="E222" i="8"/>
  <c r="A222" i="8"/>
  <c r="L222" i="8"/>
  <c r="H222" i="8"/>
  <c r="G223" i="8"/>
  <c r="C223" i="8"/>
  <c r="N223" i="8"/>
  <c r="J223" i="8"/>
  <c r="F223" i="8"/>
  <c r="B223" i="8"/>
  <c r="M223" i="8"/>
  <c r="I223" i="8"/>
  <c r="E223" i="8"/>
  <c r="A223" i="8"/>
  <c r="L223" i="8"/>
  <c r="H223" i="8"/>
  <c r="D223" i="8"/>
  <c r="O223" i="8"/>
  <c r="K223" i="8"/>
  <c r="G224" i="8"/>
  <c r="C224" i="8"/>
  <c r="N224" i="8"/>
  <c r="B224" i="8"/>
  <c r="F224" i="8"/>
  <c r="J224" i="8"/>
  <c r="M224" i="8"/>
  <c r="I224" i="8"/>
  <c r="E224" i="8"/>
  <c r="A224" i="8"/>
  <c r="L224" i="8"/>
  <c r="H224" i="8"/>
  <c r="D224" i="8"/>
  <c r="O224" i="8"/>
  <c r="K224" i="8"/>
  <c r="A225" i="8"/>
  <c r="M225" i="8"/>
  <c r="J225" i="8"/>
  <c r="E225" i="8"/>
  <c r="I225" i="8"/>
  <c r="L225" i="8"/>
  <c r="H225" i="8"/>
  <c r="D225" i="8"/>
  <c r="G225" i="8"/>
  <c r="N225" i="8"/>
  <c r="F225" i="8"/>
  <c r="B225" i="8"/>
  <c r="O225" i="8"/>
  <c r="K225" i="8"/>
  <c r="C225" i="8"/>
  <c r="E226" i="8"/>
  <c r="B226" i="8"/>
  <c r="I226" i="8"/>
  <c r="K226" i="8"/>
  <c r="H226" i="8"/>
  <c r="A226" i="8"/>
  <c r="G226" i="8"/>
  <c r="J226" i="8"/>
  <c r="D226" i="8"/>
  <c r="N226" i="8"/>
  <c r="O226" i="8"/>
  <c r="F226" i="8"/>
  <c r="C226" i="8"/>
  <c r="M226" i="8"/>
  <c r="L226" i="8"/>
  <c r="M227" i="8"/>
  <c r="H227" i="8"/>
  <c r="C227" i="8"/>
  <c r="E227" i="8"/>
  <c r="L227" i="8"/>
  <c r="O227" i="8"/>
  <c r="B227" i="8"/>
  <c r="G227" i="8"/>
  <c r="K227" i="8"/>
  <c r="N227" i="8"/>
  <c r="A227" i="8"/>
  <c r="F227" i="8"/>
  <c r="J227" i="8"/>
  <c r="D227" i="8"/>
  <c r="I227" i="8"/>
  <c r="H228" i="8"/>
  <c r="E228" i="8"/>
  <c r="O228" i="8"/>
  <c r="N228" i="8"/>
  <c r="G228" i="8"/>
  <c r="D228" i="8"/>
  <c r="K228" i="8"/>
  <c r="M228" i="8"/>
  <c r="A228" i="8"/>
  <c r="C228" i="8"/>
  <c r="J228" i="8"/>
  <c r="L228" i="8"/>
  <c r="I228" i="8"/>
  <c r="B228" i="8"/>
  <c r="F228" i="8"/>
  <c r="I229" i="8"/>
  <c r="M229" i="8"/>
  <c r="A229" i="8"/>
  <c r="C229" i="8"/>
  <c r="H229" i="8"/>
  <c r="L229" i="8"/>
  <c r="F229" i="8"/>
  <c r="B229" i="8"/>
  <c r="O229" i="8"/>
  <c r="K229" i="8"/>
  <c r="E229" i="8"/>
  <c r="J229" i="8"/>
  <c r="N229" i="8"/>
  <c r="G229" i="8"/>
  <c r="D229" i="8"/>
  <c r="J230" i="8"/>
  <c r="H230" i="8"/>
  <c r="B230" i="8"/>
  <c r="G230" i="8"/>
  <c r="I230" i="8"/>
  <c r="F230" i="8"/>
  <c r="A230" i="8"/>
  <c r="O230" i="8"/>
  <c r="M230" i="8"/>
  <c r="E230" i="8"/>
  <c r="C230" i="8"/>
  <c r="N230" i="8"/>
  <c r="L230" i="8"/>
  <c r="D230" i="8"/>
  <c r="K230" i="8"/>
  <c r="O231" i="8"/>
  <c r="K231" i="8"/>
  <c r="E231" i="8"/>
  <c r="C231" i="8"/>
  <c r="N231" i="8"/>
  <c r="J231" i="8"/>
  <c r="D231" i="8"/>
  <c r="B231" i="8"/>
  <c r="M231" i="8"/>
  <c r="H231" i="8"/>
  <c r="A231" i="8"/>
  <c r="G231" i="8"/>
  <c r="L231" i="8"/>
  <c r="F231" i="8"/>
  <c r="I231" i="8"/>
  <c r="N232" i="8"/>
  <c r="F232" i="8"/>
  <c r="B232" i="8"/>
  <c r="L232" i="8"/>
  <c r="M232" i="8"/>
  <c r="D232" i="8"/>
  <c r="A232" i="8"/>
  <c r="K232" i="8"/>
  <c r="J232" i="8"/>
  <c r="C232" i="8"/>
  <c r="I232" i="8"/>
  <c r="P232" i="8" s="1"/>
  <c r="O232" i="8"/>
  <c r="H232" i="8"/>
  <c r="E232" i="8"/>
  <c r="G232" i="8"/>
  <c r="G233" i="8"/>
  <c r="M233" i="8"/>
  <c r="F233" i="8"/>
  <c r="E233" i="8"/>
  <c r="O233" i="8"/>
  <c r="L233" i="8"/>
  <c r="C233" i="8"/>
  <c r="D233" i="8"/>
  <c r="N233" i="8"/>
  <c r="J233" i="8"/>
  <c r="B233" i="8"/>
  <c r="I233" i="8"/>
  <c r="P233" i="8" s="1"/>
  <c r="K233" i="8"/>
  <c r="H233" i="8"/>
  <c r="A233" i="8"/>
  <c r="M234" i="8"/>
  <c r="K234" i="8"/>
  <c r="E234" i="8"/>
  <c r="A234" i="8"/>
  <c r="G234" i="8"/>
  <c r="J234" i="8"/>
  <c r="D234" i="8"/>
  <c r="I234" i="8"/>
  <c r="O234" i="8"/>
  <c r="H234" i="8"/>
  <c r="C234" i="8"/>
  <c r="N234" i="8"/>
  <c r="L234" i="8"/>
  <c r="F234" i="8"/>
  <c r="B234" i="8"/>
  <c r="O235" i="8"/>
  <c r="J235" i="8"/>
  <c r="G235" i="8"/>
  <c r="I235" i="8"/>
  <c r="N235" i="8"/>
  <c r="H235" i="8"/>
  <c r="F235" i="8"/>
  <c r="E235" i="8"/>
  <c r="L235" i="8"/>
  <c r="D235" i="8"/>
  <c r="B235" i="8"/>
  <c r="C235" i="8"/>
  <c r="K235" i="8"/>
  <c r="M235" i="8"/>
  <c r="A235" i="8"/>
  <c r="K236" i="8"/>
  <c r="H236" i="8"/>
  <c r="C236" i="8"/>
  <c r="O236" i="8"/>
  <c r="L236" i="8"/>
  <c r="G236" i="8"/>
  <c r="J236" i="8"/>
  <c r="N236" i="8"/>
  <c r="I236" i="8"/>
  <c r="F236" i="8"/>
  <c r="D236" i="8"/>
  <c r="M236" i="8"/>
  <c r="B236" i="8"/>
  <c r="E236" i="8"/>
  <c r="A236" i="8"/>
  <c r="L237" i="8"/>
  <c r="I237" i="8"/>
  <c r="D237" i="8"/>
  <c r="A237" i="8"/>
  <c r="B237" i="8"/>
  <c r="H237" i="8"/>
  <c r="M237" i="8"/>
  <c r="O237" i="8"/>
  <c r="K237" i="8"/>
  <c r="G237" i="8"/>
  <c r="J237" i="8"/>
  <c r="N237" i="8"/>
  <c r="E237" i="8"/>
  <c r="F237" i="8"/>
  <c r="C237" i="8"/>
  <c r="G238" i="8"/>
  <c r="K238" i="8"/>
  <c r="M238" i="8"/>
  <c r="J238" i="8"/>
  <c r="E238" i="8"/>
  <c r="B238" i="8"/>
  <c r="F238" i="8"/>
  <c r="I238" i="8"/>
  <c r="D238" i="8"/>
  <c r="A238" i="8"/>
  <c r="C238" i="8"/>
  <c r="H238" i="8"/>
  <c r="N238" i="8"/>
  <c r="O238" i="8"/>
  <c r="L238" i="8"/>
  <c r="H239" i="8"/>
  <c r="O239" i="8"/>
  <c r="N239" i="8"/>
  <c r="K239" i="8"/>
  <c r="F239" i="8"/>
  <c r="C239" i="8"/>
  <c r="M239" i="8"/>
  <c r="J239" i="8"/>
  <c r="L239" i="8"/>
  <c r="B239" i="8"/>
  <c r="G239" i="8"/>
  <c r="I239" i="8"/>
  <c r="E239" i="8"/>
  <c r="A239" i="8"/>
  <c r="D239" i="8"/>
  <c r="I240" i="8"/>
  <c r="E240" i="8"/>
  <c r="A240" i="8"/>
  <c r="L240" i="8"/>
  <c r="O240" i="8"/>
  <c r="D240" i="8"/>
  <c r="G240" i="8"/>
  <c r="K240" i="8"/>
  <c r="N240" i="8"/>
  <c r="C240" i="8"/>
  <c r="M240" i="8"/>
  <c r="J240" i="8"/>
  <c r="H240" i="8"/>
  <c r="B240" i="8"/>
  <c r="F240" i="8"/>
  <c r="J241" i="8"/>
  <c r="G241" i="8"/>
  <c r="B241" i="8"/>
  <c r="M241" i="8"/>
  <c r="H241" i="8"/>
  <c r="E241" i="8"/>
  <c r="F241" i="8"/>
  <c r="L241" i="8"/>
  <c r="A241" i="8"/>
  <c r="D241" i="8"/>
  <c r="O241" i="8"/>
  <c r="K241" i="8"/>
  <c r="N241" i="8"/>
  <c r="C241" i="8"/>
  <c r="I241" i="8"/>
  <c r="K242" i="8"/>
  <c r="O242" i="8"/>
  <c r="C242" i="8"/>
  <c r="N242" i="8"/>
  <c r="I242" i="8"/>
  <c r="F242" i="8"/>
  <c r="A242" i="8"/>
  <c r="M242" i="8"/>
  <c r="J242" i="8"/>
  <c r="E242" i="8"/>
  <c r="H242" i="8"/>
  <c r="L242" i="8"/>
  <c r="G242" i="8"/>
  <c r="D242" i="8"/>
  <c r="B242" i="8"/>
  <c r="L243" i="8"/>
  <c r="A243" i="8"/>
  <c r="D243" i="8"/>
  <c r="O243" i="8"/>
  <c r="J243" i="8"/>
  <c r="G243" i="8"/>
  <c r="B243" i="8"/>
  <c r="N243" i="8"/>
  <c r="K243" i="8"/>
  <c r="F243" i="8"/>
  <c r="I243" i="8"/>
  <c r="M243" i="8"/>
  <c r="H243" i="8"/>
  <c r="E243" i="8"/>
  <c r="C243" i="8"/>
  <c r="E244" i="8"/>
  <c r="D244" i="8"/>
  <c r="K244" i="8"/>
  <c r="H244" i="8"/>
  <c r="C244" i="8"/>
  <c r="O244" i="8"/>
  <c r="B244" i="8"/>
  <c r="G244" i="8"/>
  <c r="A244" i="8"/>
  <c r="N244" i="8"/>
  <c r="L244" i="8"/>
  <c r="F244" i="8"/>
  <c r="J244" i="8"/>
  <c r="M244" i="8"/>
  <c r="I244" i="8"/>
  <c r="F245" i="8"/>
  <c r="K245" i="8"/>
  <c r="L245" i="8"/>
  <c r="I245" i="8"/>
  <c r="P245" i="8" s="1"/>
  <c r="D245" i="8"/>
  <c r="A245" i="8"/>
  <c r="J245" i="8"/>
  <c r="H245" i="8"/>
  <c r="E245" i="8"/>
  <c r="O245" i="8"/>
  <c r="C245" i="8"/>
  <c r="G245" i="8"/>
  <c r="B245" i="8"/>
  <c r="N245" i="8"/>
  <c r="M245" i="8"/>
  <c r="G246" i="8"/>
  <c r="C246" i="8"/>
  <c r="M246" i="8"/>
  <c r="J246" i="8"/>
  <c r="E246" i="8"/>
  <c r="B246" i="8"/>
  <c r="N246" i="8"/>
  <c r="I246" i="8"/>
  <c r="L246" i="8"/>
  <c r="A246" i="8"/>
  <c r="K246" i="8"/>
  <c r="H246" i="8"/>
  <c r="F246" i="8"/>
  <c r="O246" i="8"/>
  <c r="D246" i="8"/>
  <c r="H247" i="8"/>
  <c r="D247" i="8"/>
  <c r="N247" i="8"/>
  <c r="K247" i="8"/>
  <c r="F247" i="8"/>
  <c r="C247" i="8"/>
  <c r="O247" i="8"/>
  <c r="J247" i="8"/>
  <c r="M247" i="8"/>
  <c r="B247" i="8"/>
  <c r="L247" i="8"/>
  <c r="I247" i="8"/>
  <c r="G247" i="8"/>
  <c r="A247" i="8"/>
  <c r="E247" i="8"/>
  <c r="I248" i="8"/>
  <c r="H248" i="8"/>
  <c r="A248" i="8"/>
  <c r="L248" i="8"/>
  <c r="O248" i="8"/>
  <c r="D248" i="8"/>
  <c r="G248" i="8"/>
  <c r="K248" i="8"/>
  <c r="F248" i="8"/>
  <c r="C248" i="8"/>
  <c r="E248" i="8"/>
  <c r="J248" i="8"/>
  <c r="N248" i="8"/>
  <c r="B248" i="8"/>
  <c r="M248" i="8"/>
  <c r="J249" i="8"/>
  <c r="O249" i="8"/>
  <c r="B249" i="8"/>
  <c r="M249" i="8"/>
  <c r="H249" i="8"/>
  <c r="E249" i="8"/>
  <c r="N249" i="8"/>
  <c r="L249" i="8"/>
  <c r="I249" i="8"/>
  <c r="D249" i="8"/>
  <c r="G249" i="8"/>
  <c r="K249" i="8"/>
  <c r="F249" i="8"/>
  <c r="C249" i="8"/>
  <c r="A249" i="8"/>
  <c r="D250" i="8"/>
  <c r="G250" i="8"/>
  <c r="K250" i="8"/>
  <c r="B250" i="8"/>
  <c r="C250" i="8"/>
  <c r="N250" i="8"/>
  <c r="I250" i="8"/>
  <c r="F250" i="8"/>
  <c r="A250" i="8"/>
  <c r="M250" i="8"/>
  <c r="O250" i="8"/>
  <c r="E250" i="8"/>
  <c r="J250" i="8"/>
  <c r="L250" i="8"/>
  <c r="H250" i="8"/>
  <c r="L251" i="8"/>
  <c r="H251" i="8"/>
  <c r="D251" i="8"/>
  <c r="O251" i="8"/>
  <c r="J251" i="8"/>
  <c r="G251" i="8"/>
  <c r="B251" i="8"/>
  <c r="N251" i="8"/>
  <c r="C251" i="8"/>
  <c r="F251" i="8"/>
  <c r="A251" i="8"/>
  <c r="M251" i="8"/>
  <c r="K251" i="8"/>
  <c r="E251" i="8"/>
  <c r="I251" i="8"/>
  <c r="E252" i="8"/>
  <c r="L252" i="8"/>
  <c r="K252" i="8"/>
  <c r="H252" i="8"/>
  <c r="C252" i="8"/>
  <c r="O252" i="8"/>
  <c r="J252" i="8"/>
  <c r="G252" i="8"/>
  <c r="I252" i="8"/>
  <c r="N252" i="8"/>
  <c r="D252" i="8"/>
  <c r="F252" i="8"/>
  <c r="B252" i="8"/>
  <c r="M252" i="8"/>
  <c r="A252" i="8"/>
  <c r="L253" i="8"/>
  <c r="I253" i="8"/>
  <c r="D253" i="8"/>
  <c r="A253" i="8"/>
  <c r="M253" i="8"/>
  <c r="H253" i="8"/>
  <c r="K253" i="8"/>
  <c r="O253" i="8"/>
  <c r="J253" i="8"/>
  <c r="G253" i="8"/>
  <c r="E253" i="8"/>
  <c r="N253" i="8"/>
  <c r="C253" i="8"/>
  <c r="F253" i="8"/>
  <c r="B253" i="8"/>
  <c r="A254" i="8"/>
  <c r="L254" i="8"/>
  <c r="H254" i="8"/>
  <c r="K254" i="8"/>
  <c r="O254" i="8"/>
  <c r="F254" i="8"/>
  <c r="G254" i="8"/>
  <c r="D254" i="8"/>
  <c r="M254" i="8"/>
  <c r="I254" i="8"/>
  <c r="J254" i="8"/>
  <c r="E254" i="8"/>
  <c r="B254" i="8"/>
  <c r="C254" i="8"/>
  <c r="N254" i="8"/>
  <c r="N255" i="8"/>
  <c r="K255" i="8"/>
  <c r="F255" i="8"/>
  <c r="C255" i="8"/>
  <c r="G255" i="8"/>
  <c r="J255" i="8"/>
  <c r="E255" i="8"/>
  <c r="B255" i="8"/>
  <c r="D255" i="8"/>
  <c r="I255" i="8"/>
  <c r="O255" i="8"/>
  <c r="H255" i="8"/>
  <c r="L255" i="8"/>
  <c r="A255" i="8"/>
  <c r="M255" i="8"/>
  <c r="M256" i="8"/>
  <c r="C256" i="8"/>
  <c r="F256" i="8"/>
  <c r="N256" i="8"/>
  <c r="K256" i="8"/>
  <c r="Q256" i="6"/>
  <c r="G256" i="8"/>
  <c r="D256" i="8"/>
  <c r="O256" i="8"/>
  <c r="L256" i="8"/>
  <c r="M257" i="8"/>
  <c r="E257" i="8"/>
  <c r="L257" i="8"/>
  <c r="D257" i="8"/>
  <c r="K257" i="8"/>
  <c r="C257" i="8"/>
  <c r="J257" i="8"/>
  <c r="B257" i="8"/>
  <c r="H257" i="8"/>
  <c r="O257" i="8"/>
  <c r="N257" i="8"/>
  <c r="I257" i="8"/>
  <c r="G257" i="8"/>
  <c r="F257" i="8"/>
  <c r="A257" i="8"/>
  <c r="A256" i="8"/>
  <c r="P257" i="6"/>
  <c r="L257" i="6"/>
  <c r="D257" i="6"/>
  <c r="G257" i="6"/>
  <c r="C257" i="6"/>
  <c r="J257" i="6"/>
  <c r="H257" i="6"/>
  <c r="N257" i="6"/>
  <c r="B257" i="6"/>
  <c r="M257" i="6"/>
  <c r="O257" i="6"/>
  <c r="K257" i="6"/>
  <c r="F257" i="6"/>
  <c r="I257" i="6"/>
  <c r="E257" i="6"/>
  <c r="A257" i="5"/>
  <c r="A7" i="5"/>
  <c r="A6" i="5"/>
  <c r="A5" i="5"/>
  <c r="A8" i="5"/>
  <c r="A11" i="5"/>
  <c r="A14" i="5"/>
  <c r="A12" i="5"/>
  <c r="A9" i="5"/>
  <c r="A10" i="5"/>
  <c r="A17" i="5"/>
  <c r="A20" i="5"/>
  <c r="A18" i="5"/>
  <c r="A13" i="5"/>
  <c r="A16" i="5"/>
  <c r="A15" i="5"/>
  <c r="A19" i="5"/>
  <c r="A21" i="5"/>
  <c r="A22" i="5"/>
  <c r="A23" i="5"/>
  <c r="A24" i="5"/>
  <c r="A29" i="5"/>
  <c r="A26" i="5"/>
  <c r="A25" i="5"/>
  <c r="A28" i="5"/>
  <c r="A27" i="5"/>
  <c r="A33" i="5"/>
  <c r="A35" i="5"/>
  <c r="A30" i="5"/>
  <c r="A32" i="5"/>
  <c r="A31" i="5"/>
  <c r="A36" i="5"/>
  <c r="A34" i="5"/>
  <c r="A37" i="5"/>
  <c r="A41" i="5"/>
  <c r="A39" i="5"/>
  <c r="A38" i="5"/>
  <c r="A40" i="5"/>
  <c r="A43" i="5"/>
  <c r="A44" i="5"/>
  <c r="A42" i="5"/>
  <c r="A45" i="5"/>
  <c r="A46" i="5"/>
  <c r="A48" i="5"/>
  <c r="A49" i="5"/>
  <c r="A47" i="5"/>
  <c r="A51" i="5"/>
  <c r="A50" i="5"/>
  <c r="A52" i="5"/>
  <c r="A53" i="5"/>
  <c r="A54" i="5"/>
  <c r="A56" i="5"/>
  <c r="A55" i="5"/>
  <c r="A58" i="5"/>
  <c r="A59" i="5"/>
  <c r="A57" i="5"/>
  <c r="A62" i="5"/>
  <c r="A60" i="5"/>
  <c r="A65" i="5"/>
  <c r="A61" i="5"/>
  <c r="A64" i="5"/>
  <c r="A63" i="5"/>
  <c r="A68" i="5"/>
  <c r="A70" i="5"/>
  <c r="A67" i="5"/>
  <c r="A66" i="5"/>
  <c r="A69" i="5"/>
  <c r="A71" i="5"/>
  <c r="A72" i="5"/>
  <c r="A73" i="5"/>
  <c r="A75" i="5"/>
  <c r="A74" i="5"/>
  <c r="A77" i="5"/>
  <c r="A76" i="5"/>
  <c r="A79" i="5"/>
  <c r="A78" i="5"/>
  <c r="A80" i="5"/>
  <c r="A81" i="5"/>
  <c r="A82" i="5"/>
  <c r="A83" i="5"/>
  <c r="A84" i="5"/>
  <c r="A86" i="5"/>
  <c r="A85" i="5"/>
  <c r="A87" i="5"/>
  <c r="A89" i="5"/>
  <c r="A88" i="5"/>
  <c r="A93" i="5"/>
  <c r="A92" i="5"/>
  <c r="A91" i="5"/>
  <c r="A90" i="5"/>
  <c r="A95" i="5"/>
  <c r="A94" i="5"/>
  <c r="A98" i="5"/>
  <c r="A96" i="5"/>
  <c r="A97" i="5"/>
  <c r="A100" i="5"/>
  <c r="A101" i="5"/>
  <c r="A99" i="5"/>
  <c r="A102" i="5"/>
  <c r="A103" i="5"/>
  <c r="A104" i="5"/>
  <c r="A109" i="5"/>
  <c r="A107" i="5"/>
  <c r="A105" i="5"/>
  <c r="A106" i="5"/>
  <c r="A110" i="5"/>
  <c r="A108" i="5"/>
  <c r="A114" i="5"/>
  <c r="A111" i="5"/>
  <c r="A112" i="5"/>
  <c r="A113" i="5"/>
  <c r="A116" i="5"/>
  <c r="A115" i="5"/>
  <c r="A118" i="5"/>
  <c r="A119" i="5"/>
  <c r="A117" i="5"/>
  <c r="A122" i="5"/>
  <c r="A120" i="5"/>
  <c r="A121" i="5"/>
  <c r="A124" i="5"/>
  <c r="A125" i="5"/>
  <c r="A123" i="5"/>
  <c r="A127" i="5"/>
  <c r="A126" i="5"/>
  <c r="A128" i="5"/>
  <c r="A130" i="5"/>
  <c r="A129" i="5"/>
  <c r="A131" i="5"/>
  <c r="A133" i="5"/>
  <c r="A132" i="5"/>
  <c r="A134" i="5"/>
  <c r="A136" i="5"/>
  <c r="A135" i="5"/>
  <c r="A137" i="5"/>
  <c r="A138" i="5"/>
  <c r="A139" i="5"/>
  <c r="A141" i="5"/>
  <c r="A140" i="5"/>
  <c r="A143" i="5"/>
  <c r="A142" i="5"/>
  <c r="A145" i="5"/>
  <c r="A147" i="5"/>
  <c r="A148" i="5"/>
  <c r="A144" i="5"/>
  <c r="A151" i="5"/>
  <c r="A146" i="5"/>
  <c r="A150" i="5"/>
  <c r="A149" i="5"/>
  <c r="A153" i="5"/>
  <c r="A155" i="5"/>
  <c r="A152" i="5"/>
  <c r="A156" i="5"/>
  <c r="A154" i="5"/>
  <c r="A158" i="5"/>
  <c r="A157" i="5"/>
  <c r="A159" i="5"/>
  <c r="A160" i="5"/>
  <c r="A162" i="5"/>
  <c r="A161" i="5"/>
  <c r="A167" i="5"/>
  <c r="A163" i="5"/>
  <c r="A164" i="5"/>
  <c r="A165" i="5"/>
  <c r="A166" i="5"/>
  <c r="A169" i="5"/>
  <c r="A168" i="5"/>
  <c r="A172" i="5"/>
  <c r="A170" i="5"/>
  <c r="A171" i="5"/>
  <c r="A173" i="5"/>
  <c r="A175" i="5"/>
  <c r="A177" i="5"/>
  <c r="A179" i="5"/>
  <c r="A174" i="5"/>
  <c r="A178" i="5"/>
  <c r="A180" i="5"/>
  <c r="A176" i="5"/>
  <c r="A182" i="5"/>
  <c r="A181" i="5"/>
  <c r="A186" i="5"/>
  <c r="A183" i="5"/>
  <c r="A185" i="5"/>
  <c r="A184" i="5"/>
  <c r="A187" i="5"/>
  <c r="A189" i="5"/>
  <c r="A190" i="5"/>
  <c r="A188" i="5"/>
  <c r="A191" i="5"/>
  <c r="A194" i="5"/>
  <c r="A192" i="5"/>
  <c r="A193" i="5"/>
  <c r="A197" i="5"/>
  <c r="A195" i="5"/>
  <c r="A199" i="5"/>
  <c r="A196" i="5"/>
  <c r="A201" i="5"/>
  <c r="A198" i="5"/>
  <c r="A200" i="5"/>
  <c r="A203" i="5"/>
  <c r="A202" i="5"/>
  <c r="A205" i="5"/>
  <c r="A207" i="5"/>
  <c r="A204" i="5"/>
  <c r="A206" i="5"/>
  <c r="A208" i="5"/>
  <c r="A209" i="5"/>
  <c r="A210" i="5"/>
  <c r="A211" i="5"/>
  <c r="A213" i="5"/>
  <c r="A212" i="5"/>
  <c r="A215" i="5"/>
  <c r="A214" i="5"/>
  <c r="A216" i="5"/>
  <c r="A218" i="5"/>
  <c r="A217" i="5"/>
  <c r="A219" i="5"/>
  <c r="A220" i="5"/>
  <c r="A221" i="5"/>
  <c r="A222" i="5"/>
  <c r="A225" i="5"/>
  <c r="A223" i="5"/>
  <c r="A224" i="5"/>
  <c r="A227" i="5"/>
  <c r="A226" i="5"/>
  <c r="A228" i="5"/>
  <c r="A229" i="5"/>
  <c r="A230" i="5"/>
  <c r="A235" i="5"/>
  <c r="A231" i="5"/>
  <c r="A232" i="5"/>
  <c r="A233" i="5"/>
  <c r="A234" i="5"/>
  <c r="A236" i="5"/>
  <c r="A237" i="5"/>
  <c r="A238" i="5"/>
  <c r="A239" i="5"/>
  <c r="A241" i="5"/>
  <c r="A240" i="5"/>
  <c r="A242" i="5"/>
  <c r="A243" i="5"/>
  <c r="A244" i="5"/>
  <c r="A248" i="5"/>
  <c r="A245" i="5"/>
  <c r="A255" i="5"/>
  <c r="E256" i="8"/>
  <c r="I256" i="8"/>
  <c r="P256" i="8" s="1"/>
  <c r="H210" i="11"/>
  <c r="O210" i="11"/>
  <c r="G210" i="11"/>
  <c r="N210" i="11"/>
  <c r="F210" i="11"/>
  <c r="M210" i="11"/>
  <c r="E210" i="11"/>
  <c r="L210" i="11"/>
  <c r="D210" i="11"/>
  <c r="J210" i="11"/>
  <c r="B210" i="11"/>
  <c r="K210" i="11"/>
  <c r="I210" i="11"/>
  <c r="C210" i="11"/>
  <c r="A210" i="11"/>
  <c r="Q211" i="11"/>
  <c r="P230" i="8" l="1"/>
  <c r="P123" i="8"/>
  <c r="P92" i="8"/>
  <c r="P84" i="8"/>
  <c r="A254" i="6"/>
  <c r="A248" i="6"/>
  <c r="P241" i="8"/>
  <c r="P234" i="8"/>
  <c r="P220" i="8"/>
  <c r="P212" i="8"/>
  <c r="P208" i="8"/>
  <c r="P195" i="8"/>
  <c r="P186" i="8"/>
  <c r="P185" i="8"/>
  <c r="P183" i="8"/>
  <c r="P177" i="8"/>
  <c r="P175" i="8"/>
  <c r="P168" i="8"/>
  <c r="P164" i="8"/>
  <c r="P163" i="8"/>
  <c r="P159" i="8"/>
  <c r="P158" i="8"/>
  <c r="P157" i="8"/>
  <c r="P150" i="8"/>
  <c r="P132" i="8"/>
  <c r="P128" i="8"/>
  <c r="P120" i="8"/>
  <c r="P109" i="8"/>
  <c r="P106" i="8"/>
  <c r="P101" i="8"/>
  <c r="P98" i="8"/>
  <c r="P88" i="8"/>
  <c r="P86" i="8"/>
  <c r="P85" i="8"/>
  <c r="P75" i="8"/>
  <c r="P68" i="8"/>
  <c r="P58" i="8"/>
  <c r="P49" i="8"/>
  <c r="P48" i="8"/>
  <c r="P47" i="8"/>
  <c r="P36" i="8"/>
  <c r="P21" i="8"/>
  <c r="P15" i="8"/>
  <c r="P7" i="8"/>
  <c r="P6" i="8"/>
  <c r="P253" i="8"/>
  <c r="P252" i="8"/>
  <c r="P250" i="8"/>
  <c r="P247" i="8"/>
  <c r="P239" i="8"/>
  <c r="P237" i="8"/>
  <c r="P236" i="8"/>
  <c r="P222" i="8"/>
  <c r="P217" i="8"/>
  <c r="P214" i="8"/>
  <c r="P204" i="8"/>
  <c r="P201" i="8"/>
  <c r="P182" i="8"/>
  <c r="P179" i="8"/>
  <c r="P178" i="8"/>
  <c r="P156" i="8"/>
  <c r="P154" i="8"/>
  <c r="P138" i="8"/>
  <c r="P135" i="8"/>
  <c r="P130" i="8"/>
  <c r="P125" i="8"/>
  <c r="P103" i="8"/>
  <c r="P100" i="8"/>
  <c r="P97" i="8"/>
  <c r="P82" i="8"/>
  <c r="P80" i="8"/>
  <c r="P74" i="8"/>
  <c r="P67" i="8"/>
  <c r="P52" i="8"/>
  <c r="P41" i="8"/>
  <c r="P30" i="8"/>
  <c r="P19" i="8"/>
  <c r="P11" i="8"/>
  <c r="P254" i="8"/>
  <c r="P251" i="8"/>
  <c r="P229" i="8"/>
  <c r="P227" i="8"/>
  <c r="P225" i="8"/>
  <c r="P216" i="8"/>
  <c r="P203" i="8"/>
  <c r="P202" i="8"/>
  <c r="P197" i="8"/>
  <c r="P193" i="8"/>
  <c r="P189" i="8"/>
  <c r="P188" i="8"/>
  <c r="P181" i="8"/>
  <c r="P180" i="8"/>
  <c r="P169" i="8"/>
  <c r="P162" i="8"/>
  <c r="P143" i="8"/>
  <c r="P142" i="8"/>
  <c r="P134" i="8"/>
  <c r="P126" i="8"/>
  <c r="P124" i="8"/>
  <c r="P121" i="8"/>
  <c r="P114" i="8"/>
  <c r="P111" i="8"/>
  <c r="P102" i="8"/>
  <c r="P93" i="8"/>
  <c r="P73" i="8"/>
  <c r="P71" i="8"/>
  <c r="P65" i="8"/>
  <c r="P64" i="8"/>
  <c r="P45" i="8"/>
  <c r="P40" i="8"/>
  <c r="P39" i="8"/>
  <c r="P37" i="8"/>
  <c r="P32" i="8"/>
  <c r="P26" i="8"/>
  <c r="P18" i="8"/>
  <c r="P16" i="8"/>
  <c r="P12" i="8"/>
  <c r="Q257" i="6"/>
  <c r="A256" i="6" s="1"/>
  <c r="P255" i="8"/>
  <c r="P244" i="8"/>
  <c r="P242" i="8"/>
  <c r="P207" i="8"/>
  <c r="P198" i="8"/>
  <c r="P192" i="8"/>
  <c r="P166" i="8"/>
  <c r="P140" i="8"/>
  <c r="P137" i="8"/>
  <c r="P118" i="8"/>
  <c r="P116" i="8"/>
  <c r="P112" i="8"/>
  <c r="P87" i="8"/>
  <c r="P81" i="8"/>
  <c r="P76" i="8"/>
  <c r="P70" i="8"/>
  <c r="P51" i="8"/>
  <c r="P43" i="8"/>
  <c r="P35" i="8"/>
  <c r="P23" i="8"/>
  <c r="P10" i="8"/>
  <c r="P246" i="8"/>
  <c r="P238" i="8"/>
  <c r="P211" i="8"/>
  <c r="P205" i="8"/>
  <c r="P199" i="8"/>
  <c r="P172" i="8"/>
  <c r="P171" i="8"/>
  <c r="P155" i="8"/>
  <c r="P153" i="8"/>
  <c r="P149" i="8"/>
  <c r="P147" i="8"/>
  <c r="P144" i="8"/>
  <c r="P136" i="8"/>
  <c r="P131" i="8"/>
  <c r="P99" i="8"/>
  <c r="P89" i="8"/>
  <c r="P83" i="8"/>
  <c r="P66" i="8"/>
  <c r="P63" i="8"/>
  <c r="P60" i="8"/>
  <c r="P55" i="8"/>
  <c r="P29" i="8"/>
  <c r="P28" i="8"/>
  <c r="P20" i="8"/>
  <c r="P5" i="8"/>
  <c r="P257" i="8"/>
  <c r="P248" i="8"/>
  <c r="P240" i="8"/>
  <c r="P235" i="8"/>
  <c r="P228" i="8"/>
  <c r="P226" i="8"/>
  <c r="P223" i="8"/>
  <c r="P221" i="8"/>
  <c r="P215" i="8"/>
  <c r="P196" i="8"/>
  <c r="P173" i="8"/>
  <c r="P152" i="8"/>
  <c r="P127" i="8"/>
  <c r="P90" i="8"/>
  <c r="P54" i="8"/>
  <c r="P44" i="8"/>
  <c r="P22" i="8"/>
  <c r="P13" i="8"/>
  <c r="H5" i="11"/>
  <c r="G5" i="11"/>
  <c r="O5" i="11"/>
  <c r="A5" i="11"/>
  <c r="N5" i="11"/>
  <c r="I5" i="11"/>
  <c r="P5" i="11" s="1"/>
  <c r="M5" i="11"/>
  <c r="L5" i="11"/>
  <c r="K5" i="11"/>
  <c r="J5" i="11"/>
  <c r="H6" i="11"/>
  <c r="D6" i="11"/>
  <c r="O6" i="11"/>
  <c r="K6" i="11"/>
  <c r="G6" i="11"/>
  <c r="C6" i="11"/>
  <c r="N6" i="11"/>
  <c r="J6" i="11"/>
  <c r="F6" i="11"/>
  <c r="B6" i="11"/>
  <c r="M6" i="11"/>
  <c r="I6" i="11"/>
  <c r="P6" i="11" s="1"/>
  <c r="E6" i="11"/>
  <c r="A6" i="11"/>
  <c r="L6" i="11"/>
  <c r="I7" i="11"/>
  <c r="M7" i="11"/>
  <c r="F7" i="11"/>
  <c r="A7" i="11"/>
  <c r="L7" i="11"/>
  <c r="H7" i="11"/>
  <c r="D7" i="11"/>
  <c r="O7" i="11"/>
  <c r="K7" i="11"/>
  <c r="G7" i="11"/>
  <c r="J7" i="11"/>
  <c r="C7" i="11"/>
  <c r="N7" i="11"/>
  <c r="B7" i="11"/>
  <c r="E7" i="11"/>
  <c r="K8" i="11"/>
  <c r="G8" i="11"/>
  <c r="C8" i="11"/>
  <c r="N8" i="11"/>
  <c r="J8" i="11"/>
  <c r="F8" i="11"/>
  <c r="B8" i="11"/>
  <c r="M8" i="11"/>
  <c r="I8" i="11"/>
  <c r="E8" i="11"/>
  <c r="A8" i="11"/>
  <c r="L8" i="11"/>
  <c r="H8" i="11"/>
  <c r="D8" i="11"/>
  <c r="O8" i="11"/>
  <c r="E10" i="11"/>
  <c r="A10" i="11"/>
  <c r="D9" i="11"/>
  <c r="O9" i="11"/>
  <c r="L10" i="11"/>
  <c r="H10" i="11"/>
  <c r="K9" i="11"/>
  <c r="G9" i="11"/>
  <c r="D10" i="11"/>
  <c r="C9" i="11"/>
  <c r="O10" i="11"/>
  <c r="K10" i="11"/>
  <c r="N9" i="11"/>
  <c r="J9" i="11"/>
  <c r="G10" i="11"/>
  <c r="C10" i="11"/>
  <c r="F9" i="11"/>
  <c r="B9" i="11"/>
  <c r="N10" i="11"/>
  <c r="J10" i="11"/>
  <c r="M9" i="11"/>
  <c r="I9" i="11"/>
  <c r="F10" i="11"/>
  <c r="B10" i="11"/>
  <c r="E9" i="11"/>
  <c r="A9" i="11"/>
  <c r="M10" i="11"/>
  <c r="I10" i="11"/>
  <c r="L9" i="11"/>
  <c r="H9" i="11"/>
  <c r="G13" i="11"/>
  <c r="C13" i="11"/>
  <c r="M12" i="11"/>
  <c r="H11" i="11"/>
  <c r="D11" i="11"/>
  <c r="N13" i="11"/>
  <c r="I12" i="11"/>
  <c r="E12" i="11"/>
  <c r="O11" i="11"/>
  <c r="K11" i="11"/>
  <c r="J13" i="11"/>
  <c r="F13" i="11"/>
  <c r="A12" i="11"/>
  <c r="L12" i="11"/>
  <c r="G11" i="11"/>
  <c r="C11" i="11"/>
  <c r="B13" i="11"/>
  <c r="M13" i="11"/>
  <c r="H12" i="11"/>
  <c r="D12" i="11"/>
  <c r="N11" i="11"/>
  <c r="J11" i="11"/>
  <c r="I13" i="11"/>
  <c r="E13" i="11"/>
  <c r="O12" i="11"/>
  <c r="K12" i="11"/>
  <c r="F11" i="11"/>
  <c r="B11" i="11"/>
  <c r="A13" i="11"/>
  <c r="L13" i="11"/>
  <c r="G12" i="11"/>
  <c r="C12" i="11"/>
  <c r="M11" i="11"/>
  <c r="I11" i="11"/>
  <c r="H13" i="11"/>
  <c r="D13" i="11"/>
  <c r="N12" i="11"/>
  <c r="B12" i="11"/>
  <c r="E11" i="11"/>
  <c r="A11" i="11"/>
  <c r="O13" i="11"/>
  <c r="K13" i="11"/>
  <c r="F12" i="11"/>
  <c r="J12" i="11"/>
  <c r="L11" i="11"/>
  <c r="A14" i="11"/>
  <c r="L14" i="11"/>
  <c r="H14" i="11"/>
  <c r="D14" i="11"/>
  <c r="O14" i="11"/>
  <c r="K14" i="11"/>
  <c r="G14" i="11"/>
  <c r="C14" i="11"/>
  <c r="N14" i="11"/>
  <c r="J14" i="11"/>
  <c r="F14" i="11"/>
  <c r="B14" i="11"/>
  <c r="M14" i="11"/>
  <c r="I14" i="11"/>
  <c r="E14" i="11"/>
  <c r="D17" i="11"/>
  <c r="O17" i="11"/>
  <c r="C16" i="11"/>
  <c r="F16" i="11"/>
  <c r="I15" i="11"/>
  <c r="E15" i="11"/>
  <c r="K17" i="11"/>
  <c r="G17" i="11"/>
  <c r="J16" i="11"/>
  <c r="N16" i="11"/>
  <c r="A15" i="11"/>
  <c r="C17" i="11"/>
  <c r="B16" i="11"/>
  <c r="L15" i="11"/>
  <c r="H15" i="11"/>
  <c r="N17" i="11"/>
  <c r="J17" i="11"/>
  <c r="M16" i="11"/>
  <c r="I16" i="11"/>
  <c r="D15" i="11"/>
  <c r="O15" i="11"/>
  <c r="F17" i="11"/>
  <c r="B17" i="11"/>
  <c r="E16" i="11"/>
  <c r="A16" i="11"/>
  <c r="K15" i="11"/>
  <c r="G15" i="11"/>
  <c r="M17" i="11"/>
  <c r="I17" i="11"/>
  <c r="P17" i="11" s="1"/>
  <c r="L16" i="11"/>
  <c r="H16" i="11"/>
  <c r="C15" i="11"/>
  <c r="N15" i="11"/>
  <c r="E17" i="11"/>
  <c r="A17" i="11"/>
  <c r="D16" i="11"/>
  <c r="O16" i="11"/>
  <c r="J15" i="11"/>
  <c r="F15" i="11"/>
  <c r="L17" i="11"/>
  <c r="H17" i="11"/>
  <c r="K16" i="11"/>
  <c r="G16" i="11"/>
  <c r="B15" i="11"/>
  <c r="M15" i="11"/>
  <c r="A20" i="11"/>
  <c r="L20" i="11"/>
  <c r="H19" i="11"/>
  <c r="D19" i="11"/>
  <c r="G18" i="11"/>
  <c r="C18" i="11"/>
  <c r="H20" i="11"/>
  <c r="D20" i="11"/>
  <c r="O19" i="11"/>
  <c r="K19" i="11"/>
  <c r="N18" i="11"/>
  <c r="J18" i="11"/>
  <c r="O20" i="11"/>
  <c r="K20" i="11"/>
  <c r="G19" i="11"/>
  <c r="C19" i="11"/>
  <c r="F18" i="11"/>
  <c r="B18" i="11"/>
  <c r="G20" i="11"/>
  <c r="C20" i="11"/>
  <c r="N19" i="11"/>
  <c r="J19" i="11"/>
  <c r="P19" i="11" s="1"/>
  <c r="M18" i="11"/>
  <c r="I18" i="11"/>
  <c r="P18" i="11" s="1"/>
  <c r="N20" i="11"/>
  <c r="B20" i="11"/>
  <c r="F19" i="11"/>
  <c r="B19" i="11"/>
  <c r="E18" i="11"/>
  <c r="A18" i="11"/>
  <c r="A19" i="11"/>
  <c r="F20" i="11"/>
  <c r="J20" i="11"/>
  <c r="M19" i="11"/>
  <c r="I19" i="11"/>
  <c r="L18" i="11"/>
  <c r="H18" i="11"/>
  <c r="M20" i="11"/>
  <c r="E19" i="11"/>
  <c r="D18" i="11"/>
  <c r="I20" i="11"/>
  <c r="E20" i="11"/>
  <c r="L19" i="11"/>
  <c r="O18" i="11"/>
  <c r="K18" i="11"/>
  <c r="J21" i="11"/>
  <c r="F21" i="11"/>
  <c r="B21" i="11"/>
  <c r="M21" i="11"/>
  <c r="I21" i="11"/>
  <c r="E21" i="11"/>
  <c r="A21" i="11"/>
  <c r="L21" i="11"/>
  <c r="H21" i="11"/>
  <c r="D21" i="11"/>
  <c r="O21" i="11"/>
  <c r="K21" i="11"/>
  <c r="G21" i="11"/>
  <c r="C21" i="11"/>
  <c r="N21" i="11"/>
  <c r="O22" i="11"/>
  <c r="K22" i="11"/>
  <c r="G22" i="11"/>
  <c r="C22" i="11"/>
  <c r="N22" i="11"/>
  <c r="J22" i="11"/>
  <c r="F22" i="11"/>
  <c r="B22" i="11"/>
  <c r="M22" i="11"/>
  <c r="I22" i="11"/>
  <c r="P22" i="11" s="1"/>
  <c r="E22" i="11"/>
  <c r="A22" i="11"/>
  <c r="L22" i="11"/>
  <c r="H22" i="11"/>
  <c r="D22" i="11"/>
  <c r="D23" i="11"/>
  <c r="O23" i="11"/>
  <c r="K23" i="11"/>
  <c r="G23" i="11"/>
  <c r="C23" i="11"/>
  <c r="N23" i="11"/>
  <c r="J23" i="11"/>
  <c r="F23" i="11"/>
  <c r="B23" i="11"/>
  <c r="M23" i="11"/>
  <c r="I23" i="11"/>
  <c r="P23" i="11" s="1"/>
  <c r="E23" i="11"/>
  <c r="A23" i="11"/>
  <c r="L23" i="11"/>
  <c r="H23" i="11"/>
  <c r="J24" i="11"/>
  <c r="N24" i="11"/>
  <c r="B24" i="11"/>
  <c r="M24" i="11"/>
  <c r="I24" i="11"/>
  <c r="E24" i="11"/>
  <c r="A24" i="11"/>
  <c r="L24" i="11"/>
  <c r="H24" i="11"/>
  <c r="D24" i="11"/>
  <c r="O24" i="11"/>
  <c r="K24" i="11"/>
  <c r="G24" i="11"/>
  <c r="C24" i="11"/>
  <c r="F24" i="11"/>
  <c r="F25" i="11"/>
  <c r="B25" i="11"/>
  <c r="M25" i="11"/>
  <c r="I25" i="11"/>
  <c r="E25" i="11"/>
  <c r="A25" i="11"/>
  <c r="L25" i="11"/>
  <c r="H25" i="11"/>
  <c r="D25" i="11"/>
  <c r="O25" i="11"/>
  <c r="K25" i="11"/>
  <c r="G25" i="11"/>
  <c r="C25" i="11"/>
  <c r="N25" i="11"/>
  <c r="J25" i="11"/>
  <c r="D26" i="11"/>
  <c r="O26" i="11"/>
  <c r="K26" i="11"/>
  <c r="G26" i="11"/>
  <c r="C26" i="11"/>
  <c r="N26" i="11"/>
  <c r="J26" i="11"/>
  <c r="F26" i="11"/>
  <c r="B26" i="11"/>
  <c r="A26" i="11"/>
  <c r="M26" i="11"/>
  <c r="I26" i="11"/>
  <c r="E26" i="11"/>
  <c r="L26" i="11"/>
  <c r="H26" i="11"/>
  <c r="H28" i="11"/>
  <c r="D28" i="11"/>
  <c r="N27" i="11"/>
  <c r="J27" i="11"/>
  <c r="O28" i="11"/>
  <c r="K28" i="11"/>
  <c r="F27" i="11"/>
  <c r="B27" i="11"/>
  <c r="G28" i="11"/>
  <c r="C28" i="11"/>
  <c r="M27" i="11"/>
  <c r="I27" i="11"/>
  <c r="N28" i="11"/>
  <c r="J28" i="11"/>
  <c r="E27" i="11"/>
  <c r="A27" i="11"/>
  <c r="F28" i="11"/>
  <c r="B28" i="11"/>
  <c r="L27" i="11"/>
  <c r="M28" i="11"/>
  <c r="H27" i="11"/>
  <c r="D27" i="11"/>
  <c r="I28" i="11"/>
  <c r="P28" i="11" s="1"/>
  <c r="E28" i="11"/>
  <c r="O27" i="11"/>
  <c r="A28" i="11"/>
  <c r="L28" i="11"/>
  <c r="G27" i="11"/>
  <c r="C27" i="11"/>
  <c r="K27" i="11"/>
  <c r="J29" i="11"/>
  <c r="F29" i="11"/>
  <c r="B29" i="11"/>
  <c r="M29" i="11"/>
  <c r="I29" i="11"/>
  <c r="E29" i="11"/>
  <c r="A29" i="11"/>
  <c r="L29" i="11"/>
  <c r="H29" i="11"/>
  <c r="D29" i="11"/>
  <c r="O29" i="11"/>
  <c r="C29" i="11"/>
  <c r="G29" i="11"/>
  <c r="K29" i="11"/>
  <c r="N29" i="11"/>
  <c r="O30" i="11"/>
  <c r="G30" i="11"/>
  <c r="K30" i="11"/>
  <c r="N30" i="11"/>
  <c r="C30" i="11"/>
  <c r="F30" i="11"/>
  <c r="J30" i="11"/>
  <c r="M30" i="11"/>
  <c r="B30" i="11"/>
  <c r="E30" i="11"/>
  <c r="D30" i="11"/>
  <c r="I30" i="11"/>
  <c r="P30" i="11" s="1"/>
  <c r="L30" i="11"/>
  <c r="A30" i="11"/>
  <c r="H30" i="11"/>
  <c r="K31" i="11"/>
  <c r="N31" i="11"/>
  <c r="I31" i="11"/>
  <c r="A31" i="11"/>
  <c r="H31" i="11"/>
  <c r="J31" i="11"/>
  <c r="E31" i="11"/>
  <c r="G31" i="11"/>
  <c r="D31" i="11"/>
  <c r="F31" i="11"/>
  <c r="C31" i="11"/>
  <c r="M31" i="11"/>
  <c r="O31" i="11"/>
  <c r="L31" i="11"/>
  <c r="B31" i="11"/>
  <c r="F32" i="11"/>
  <c r="A32" i="11"/>
  <c r="M32" i="11"/>
  <c r="H32" i="11"/>
  <c r="G32" i="11"/>
  <c r="E32" i="11"/>
  <c r="L32" i="11"/>
  <c r="C32" i="11"/>
  <c r="D32" i="11"/>
  <c r="O32" i="11"/>
  <c r="B32" i="11"/>
  <c r="J32" i="11"/>
  <c r="K32" i="11"/>
  <c r="N32" i="11"/>
  <c r="I32" i="11"/>
  <c r="C33" i="11"/>
  <c r="O33" i="11"/>
  <c r="J33" i="11"/>
  <c r="G33" i="11"/>
  <c r="B33" i="11"/>
  <c r="N33" i="11"/>
  <c r="L33" i="11"/>
  <c r="F33" i="11"/>
  <c r="I33" i="11"/>
  <c r="M33" i="11"/>
  <c r="H33" i="11"/>
  <c r="E33" i="11"/>
  <c r="D33" i="11"/>
  <c r="K33" i="11"/>
  <c r="A33" i="11"/>
  <c r="G34" i="11"/>
  <c r="M34" i="11"/>
  <c r="N34" i="11"/>
  <c r="J34" i="11"/>
  <c r="F34" i="11"/>
  <c r="I34" i="11"/>
  <c r="L34" i="11"/>
  <c r="E34" i="11"/>
  <c r="D34" i="11"/>
  <c r="B34" i="11"/>
  <c r="K34" i="11"/>
  <c r="H34" i="11"/>
  <c r="C34" i="11"/>
  <c r="O34" i="11"/>
  <c r="A34" i="11"/>
  <c r="A35" i="11"/>
  <c r="F35" i="11"/>
  <c r="H35" i="11"/>
  <c r="C35" i="11"/>
  <c r="O35" i="11"/>
  <c r="B35" i="11"/>
  <c r="G35" i="11"/>
  <c r="N35" i="11"/>
  <c r="M35" i="11"/>
  <c r="K35" i="11"/>
  <c r="E35" i="11"/>
  <c r="J35" i="11"/>
  <c r="L35" i="11"/>
  <c r="I35" i="11"/>
  <c r="D35" i="11"/>
  <c r="B36" i="11"/>
  <c r="L36" i="11"/>
  <c r="I36" i="11"/>
  <c r="O36" i="11"/>
  <c r="A36" i="11"/>
  <c r="K36" i="11"/>
  <c r="H36" i="11"/>
  <c r="G36" i="11"/>
  <c r="N36" i="11"/>
  <c r="D36" i="11"/>
  <c r="F36" i="11"/>
  <c r="C36" i="11"/>
  <c r="M36" i="11"/>
  <c r="J36" i="11"/>
  <c r="E36" i="11"/>
  <c r="K37" i="11"/>
  <c r="N37" i="11"/>
  <c r="C37" i="11"/>
  <c r="F37" i="11"/>
  <c r="J37" i="11"/>
  <c r="M37" i="11"/>
  <c r="B37" i="11"/>
  <c r="L37" i="11"/>
  <c r="I37" i="11"/>
  <c r="P37" i="11" s="1"/>
  <c r="H37" i="11"/>
  <c r="A37" i="11"/>
  <c r="E37" i="11"/>
  <c r="O37" i="11"/>
  <c r="D37" i="11"/>
  <c r="G37" i="11"/>
  <c r="K38" i="11"/>
  <c r="A38" i="11"/>
  <c r="C38" i="11"/>
  <c r="N38" i="11"/>
  <c r="M38" i="11"/>
  <c r="J38" i="11"/>
  <c r="B38" i="11"/>
  <c r="F38" i="11"/>
  <c r="H38" i="11"/>
  <c r="I38" i="11"/>
  <c r="O38" i="11"/>
  <c r="L38" i="11"/>
  <c r="G38" i="11"/>
  <c r="D38" i="11"/>
  <c r="E38" i="11"/>
  <c r="L39" i="11"/>
  <c r="G39" i="11"/>
  <c r="D39" i="11"/>
  <c r="F39" i="11"/>
  <c r="K39" i="11"/>
  <c r="B39" i="11"/>
  <c r="C39" i="11"/>
  <c r="O39" i="11"/>
  <c r="I39" i="11"/>
  <c r="N39" i="11"/>
  <c r="A39" i="11"/>
  <c r="M39" i="11"/>
  <c r="H39" i="11"/>
  <c r="E39" i="11"/>
  <c r="J39" i="11"/>
  <c r="D40" i="11"/>
  <c r="G40" i="11"/>
  <c r="B40" i="11"/>
  <c r="J40" i="11"/>
  <c r="C40" i="11"/>
  <c r="N40" i="11"/>
  <c r="I40" i="11"/>
  <c r="F40" i="11"/>
  <c r="A40" i="11"/>
  <c r="M40" i="11"/>
  <c r="O40" i="11"/>
  <c r="E40" i="11"/>
  <c r="K40" i="11"/>
  <c r="L40" i="11"/>
  <c r="H40" i="11"/>
  <c r="O41" i="11"/>
  <c r="J41" i="11"/>
  <c r="G41" i="11"/>
  <c r="B41" i="11"/>
  <c r="N41" i="11"/>
  <c r="A41" i="11"/>
  <c r="F41" i="11"/>
  <c r="L41" i="11"/>
  <c r="M41" i="11"/>
  <c r="D41" i="11"/>
  <c r="E41" i="11"/>
  <c r="I41" i="11"/>
  <c r="K41" i="11"/>
  <c r="H41" i="11"/>
  <c r="C41" i="11"/>
  <c r="G42" i="11"/>
  <c r="J42" i="11"/>
  <c r="N42" i="11"/>
  <c r="E42" i="11"/>
  <c r="F42" i="11"/>
  <c r="B42" i="11"/>
  <c r="L42" i="11"/>
  <c r="A42" i="11"/>
  <c r="D42" i="11"/>
  <c r="M42" i="11"/>
  <c r="K42" i="11"/>
  <c r="H42" i="11"/>
  <c r="C42" i="11"/>
  <c r="O42" i="11"/>
  <c r="I42" i="11"/>
  <c r="I43" i="11"/>
  <c r="P43" i="11" s="1"/>
  <c r="D43" i="11"/>
  <c r="A43" i="11"/>
  <c r="N43" i="11"/>
  <c r="H43" i="11"/>
  <c r="K43" i="11"/>
  <c r="O43" i="11"/>
  <c r="J43" i="11"/>
  <c r="G43" i="11"/>
  <c r="F43" i="11"/>
  <c r="M43" i="11"/>
  <c r="C43" i="11"/>
  <c r="E43" i="11"/>
  <c r="B43" i="11"/>
  <c r="L43" i="11"/>
  <c r="J44" i="11"/>
  <c r="E44" i="11"/>
  <c r="B44" i="11"/>
  <c r="O44" i="11"/>
  <c r="I44" i="11"/>
  <c r="C44" i="11"/>
  <c r="A44" i="11"/>
  <c r="L44" i="11"/>
  <c r="D44" i="11"/>
  <c r="H44" i="11"/>
  <c r="K44" i="11"/>
  <c r="N44" i="11"/>
  <c r="G44" i="11"/>
  <c r="F44" i="11"/>
  <c r="M44" i="11"/>
  <c r="B45" i="11"/>
  <c r="D45" i="11"/>
  <c r="I45" i="11"/>
  <c r="H45" i="11"/>
  <c r="A45" i="11"/>
  <c r="M45" i="11"/>
  <c r="O45" i="11"/>
  <c r="L45" i="11"/>
  <c r="G45" i="11"/>
  <c r="K45" i="11"/>
  <c r="N45" i="11"/>
  <c r="C45" i="11"/>
  <c r="F45" i="11"/>
  <c r="J45" i="11"/>
  <c r="E45" i="11"/>
  <c r="B46" i="11"/>
  <c r="A46" i="11"/>
  <c r="H46" i="11"/>
  <c r="N46" i="11"/>
  <c r="O46" i="11"/>
  <c r="L46" i="11"/>
  <c r="G46" i="11"/>
  <c r="D46" i="11"/>
  <c r="M46" i="11"/>
  <c r="K46" i="11"/>
  <c r="I46" i="11"/>
  <c r="C46" i="11"/>
  <c r="F46" i="11"/>
  <c r="J46" i="11"/>
  <c r="E46" i="11"/>
  <c r="E47" i="11"/>
  <c r="O47" i="11"/>
  <c r="N47" i="11"/>
  <c r="L47" i="11"/>
  <c r="D47" i="11"/>
  <c r="J47" i="11"/>
  <c r="K47" i="11"/>
  <c r="G47" i="11"/>
  <c r="C47" i="11"/>
  <c r="F47" i="11"/>
  <c r="I47" i="11"/>
  <c r="B47" i="11"/>
  <c r="A47" i="11"/>
  <c r="M47" i="11"/>
  <c r="H47" i="11"/>
  <c r="F48" i="11"/>
  <c r="A48" i="11"/>
  <c r="M48" i="11"/>
  <c r="C48" i="11"/>
  <c r="E48" i="11"/>
  <c r="O48" i="11"/>
  <c r="L48" i="11"/>
  <c r="K48" i="11"/>
  <c r="D48" i="11"/>
  <c r="H48" i="11"/>
  <c r="J48" i="11"/>
  <c r="G48" i="11"/>
  <c r="B48" i="11"/>
  <c r="N48" i="11"/>
  <c r="I48" i="11"/>
  <c r="N49" i="11"/>
  <c r="I49" i="11"/>
  <c r="F49" i="11"/>
  <c r="L49" i="11"/>
  <c r="M49" i="11"/>
  <c r="H49" i="11"/>
  <c r="E49" i="11"/>
  <c r="D49" i="11"/>
  <c r="K49" i="11"/>
  <c r="A49" i="11"/>
  <c r="C49" i="11"/>
  <c r="O49" i="11"/>
  <c r="J49" i="11"/>
  <c r="G49" i="11"/>
  <c r="B49" i="11"/>
  <c r="N50" i="11"/>
  <c r="I50" i="11"/>
  <c r="F50" i="11"/>
  <c r="E50" i="11"/>
  <c r="L50" i="11"/>
  <c r="B50" i="11"/>
  <c r="D50" i="11"/>
  <c r="A50" i="11"/>
  <c r="K50" i="11"/>
  <c r="H50" i="11"/>
  <c r="C50" i="11"/>
  <c r="O50" i="11"/>
  <c r="M50" i="11"/>
  <c r="G50" i="11"/>
  <c r="J50" i="11"/>
  <c r="A51" i="11"/>
  <c r="B51" i="11"/>
  <c r="H51" i="11"/>
  <c r="N51" i="11"/>
  <c r="O51" i="11"/>
  <c r="K51" i="11"/>
  <c r="G51" i="11"/>
  <c r="J51" i="11"/>
  <c r="M51" i="11"/>
  <c r="C51" i="11"/>
  <c r="E51" i="11"/>
  <c r="F51" i="11"/>
  <c r="L51" i="11"/>
  <c r="I51" i="11"/>
  <c r="D51" i="11"/>
  <c r="F52" i="11"/>
  <c r="L52" i="11"/>
  <c r="M52" i="11"/>
  <c r="J52" i="11"/>
  <c r="E52" i="11"/>
  <c r="B52" i="11"/>
  <c r="G52" i="11"/>
  <c r="I52" i="11"/>
  <c r="D52" i="11"/>
  <c r="H52" i="11"/>
  <c r="A52" i="11"/>
  <c r="C52" i="11"/>
  <c r="K52" i="11"/>
  <c r="N52" i="11"/>
  <c r="O52" i="11"/>
  <c r="C53" i="11"/>
  <c r="F53" i="11"/>
  <c r="M53" i="11"/>
  <c r="J53" i="11"/>
  <c r="B53" i="11"/>
  <c r="L53" i="11"/>
  <c r="I53" i="11"/>
  <c r="H53" i="11"/>
  <c r="A53" i="11"/>
  <c r="E53" i="11"/>
  <c r="G53" i="11"/>
  <c r="O53" i="11"/>
  <c r="D53" i="11"/>
  <c r="K53" i="11"/>
  <c r="N53" i="11"/>
  <c r="O54" i="11"/>
  <c r="L54" i="11"/>
  <c r="G54" i="11"/>
  <c r="D54" i="11"/>
  <c r="A54" i="11"/>
  <c r="K54" i="11"/>
  <c r="N54" i="11"/>
  <c r="C54" i="11"/>
  <c r="M54" i="11"/>
  <c r="J54" i="11"/>
  <c r="I54" i="11"/>
  <c r="B54" i="11"/>
  <c r="F54" i="11"/>
  <c r="H54" i="11"/>
  <c r="E54" i="11"/>
  <c r="C55" i="11"/>
  <c r="N55" i="11"/>
  <c r="I55" i="11"/>
  <c r="P55" i="11" s="1"/>
  <c r="J55" i="11"/>
  <c r="A55" i="11"/>
  <c r="M55" i="11"/>
  <c r="H55" i="11"/>
  <c r="E55" i="11"/>
  <c r="F55" i="11"/>
  <c r="L55" i="11"/>
  <c r="B55" i="11"/>
  <c r="D55" i="11"/>
  <c r="G55" i="11"/>
  <c r="K55" i="11"/>
  <c r="O55" i="11"/>
  <c r="E56" i="11"/>
  <c r="H56" i="11"/>
  <c r="L56" i="11"/>
  <c r="G56" i="11"/>
  <c r="D56" i="11"/>
  <c r="O56" i="11"/>
  <c r="J56" i="11"/>
  <c r="C56" i="11"/>
  <c r="B56" i="11"/>
  <c r="N56" i="11"/>
  <c r="I56" i="11"/>
  <c r="F56" i="11"/>
  <c r="A56" i="11"/>
  <c r="M56" i="11"/>
  <c r="K56" i="11"/>
  <c r="F57" i="11"/>
  <c r="I57" i="11"/>
  <c r="M57" i="11"/>
  <c r="H57" i="11"/>
  <c r="E57" i="11"/>
  <c r="D57" i="11"/>
  <c r="K57" i="11"/>
  <c r="A57" i="11"/>
  <c r="C57" i="11"/>
  <c r="O57" i="11"/>
  <c r="J57" i="11"/>
  <c r="G57" i="11"/>
  <c r="B57" i="11"/>
  <c r="N57" i="11"/>
  <c r="L57" i="11"/>
  <c r="L58" i="11"/>
  <c r="J58" i="11"/>
  <c r="D58" i="11"/>
  <c r="I58" i="11"/>
  <c r="K58" i="11"/>
  <c r="H58" i="11"/>
  <c r="C58" i="11"/>
  <c r="O58" i="11"/>
  <c r="B58" i="11"/>
  <c r="M58" i="11"/>
  <c r="G58" i="11"/>
  <c r="A58" i="11"/>
  <c r="N58" i="11"/>
  <c r="F58" i="11"/>
  <c r="E58" i="11"/>
  <c r="L59" i="11"/>
  <c r="I59" i="11"/>
  <c r="D59" i="11"/>
  <c r="A59" i="11"/>
  <c r="J59" i="11"/>
  <c r="H59" i="11"/>
  <c r="K59" i="11"/>
  <c r="O59" i="11"/>
  <c r="F59" i="11"/>
  <c r="G59" i="11"/>
  <c r="C59" i="11"/>
  <c r="M59" i="11"/>
  <c r="B59" i="11"/>
  <c r="E59" i="11"/>
  <c r="N59" i="11"/>
  <c r="I60" i="11"/>
  <c r="L60" i="11"/>
  <c r="A60" i="11"/>
  <c r="K60" i="11"/>
  <c r="H60" i="11"/>
  <c r="G60" i="11"/>
  <c r="N60" i="11"/>
  <c r="D60" i="11"/>
  <c r="F60" i="11"/>
  <c r="C60" i="11"/>
  <c r="M60" i="11"/>
  <c r="J60" i="11"/>
  <c r="E60" i="11"/>
  <c r="B60" i="11"/>
  <c r="O60" i="11"/>
  <c r="A61" i="11"/>
  <c r="H61" i="11"/>
  <c r="O61" i="11"/>
  <c r="E61" i="11"/>
  <c r="G61" i="11"/>
  <c r="K61" i="11"/>
  <c r="N61" i="11"/>
  <c r="C61" i="11"/>
  <c r="F61" i="11"/>
  <c r="J61" i="11"/>
  <c r="D61" i="11"/>
  <c r="M61" i="11"/>
  <c r="B61" i="11"/>
  <c r="I61" i="11"/>
  <c r="L61" i="11"/>
  <c r="C62" i="11"/>
  <c r="E62" i="11"/>
  <c r="J62" i="11"/>
  <c r="A62" i="11"/>
  <c r="B62" i="11"/>
  <c r="N62" i="11"/>
  <c r="H62" i="11"/>
  <c r="M62" i="11"/>
  <c r="O62" i="11"/>
  <c r="L62" i="11"/>
  <c r="G62" i="11"/>
  <c r="D62" i="11"/>
  <c r="F62" i="11"/>
  <c r="K62" i="11"/>
  <c r="I62" i="11"/>
  <c r="I63" i="11"/>
  <c r="O63" i="11"/>
  <c r="A63" i="11"/>
  <c r="M63" i="11"/>
  <c r="H63" i="11"/>
  <c r="E63" i="11"/>
  <c r="N63" i="11"/>
  <c r="L63" i="11"/>
  <c r="J63" i="11"/>
  <c r="D63" i="11"/>
  <c r="G63" i="11"/>
  <c r="K63" i="11"/>
  <c r="F63" i="11"/>
  <c r="C63" i="11"/>
  <c r="B63" i="11"/>
  <c r="J64" i="11"/>
  <c r="C64" i="11"/>
  <c r="B64" i="11"/>
  <c r="N64" i="11"/>
  <c r="I64" i="11"/>
  <c r="F64" i="11"/>
  <c r="A64" i="11"/>
  <c r="M64" i="11"/>
  <c r="O64" i="11"/>
  <c r="E64" i="11"/>
  <c r="K64" i="11"/>
  <c r="D64" i="11"/>
  <c r="L64" i="11"/>
  <c r="H64" i="11"/>
  <c r="G64" i="11"/>
  <c r="K65" i="11"/>
  <c r="I65" i="11"/>
  <c r="C65" i="11"/>
  <c r="O65" i="11"/>
  <c r="J65" i="11"/>
  <c r="D65" i="11"/>
  <c r="G65" i="11"/>
  <c r="B65" i="11"/>
  <c r="L65" i="11"/>
  <c r="N65" i="11"/>
  <c r="F65" i="11"/>
  <c r="H65" i="11"/>
  <c r="M65" i="11"/>
  <c r="A65" i="11"/>
  <c r="E65" i="11"/>
  <c r="O66" i="11"/>
  <c r="J66" i="11"/>
  <c r="G66" i="11"/>
  <c r="I66" i="11"/>
  <c r="N66" i="11"/>
  <c r="M66" i="11"/>
  <c r="B66" i="11"/>
  <c r="F66" i="11"/>
  <c r="E66" i="11"/>
  <c r="L66" i="11"/>
  <c r="C66" i="11"/>
  <c r="D66" i="11"/>
  <c r="A66" i="11"/>
  <c r="H66" i="11"/>
  <c r="K66" i="11"/>
  <c r="M67" i="11"/>
  <c r="C67" i="11"/>
  <c r="E67" i="11"/>
  <c r="B67" i="11"/>
  <c r="L67" i="11"/>
  <c r="G67" i="11"/>
  <c r="I67" i="11"/>
  <c r="D67" i="11"/>
  <c r="A67" i="11"/>
  <c r="F67" i="11"/>
  <c r="N67" i="11"/>
  <c r="H67" i="11"/>
  <c r="K67" i="11"/>
  <c r="O67" i="11"/>
  <c r="J67" i="11"/>
  <c r="J68" i="11"/>
  <c r="E68" i="11"/>
  <c r="H68" i="11"/>
  <c r="B68" i="11"/>
  <c r="C68" i="11"/>
  <c r="I68" i="11"/>
  <c r="D68" i="11"/>
  <c r="L68" i="11"/>
  <c r="A68" i="11"/>
  <c r="O68" i="11"/>
  <c r="M68" i="11"/>
  <c r="N68" i="11"/>
  <c r="K68" i="11"/>
  <c r="F68" i="11"/>
  <c r="G68" i="11"/>
  <c r="A69" i="11"/>
  <c r="L69" i="11"/>
  <c r="O69" i="11"/>
  <c r="M69" i="11"/>
  <c r="G69" i="11"/>
  <c r="D69" i="11"/>
  <c r="K69" i="11"/>
  <c r="N69" i="11"/>
  <c r="H69" i="11"/>
  <c r="C69" i="11"/>
  <c r="F69" i="11"/>
  <c r="J69" i="11"/>
  <c r="B69" i="11"/>
  <c r="E69" i="11"/>
  <c r="I69" i="11"/>
  <c r="J70" i="11"/>
  <c r="F70" i="11"/>
  <c r="L70" i="11"/>
  <c r="C70" i="11"/>
  <c r="B70" i="11"/>
  <c r="E70" i="11"/>
  <c r="I70" i="11"/>
  <c r="H70" i="11"/>
  <c r="A70" i="11"/>
  <c r="G70" i="11"/>
  <c r="O70" i="11"/>
  <c r="D70" i="11"/>
  <c r="N70" i="11"/>
  <c r="K70" i="11"/>
  <c r="M70" i="11"/>
  <c r="O71" i="11"/>
  <c r="D71" i="11"/>
  <c r="G71" i="11"/>
  <c r="K71" i="11"/>
  <c r="N71" i="11"/>
  <c r="B71" i="11"/>
  <c r="C71" i="11"/>
  <c r="F71" i="11"/>
  <c r="J71" i="11"/>
  <c r="M71" i="11"/>
  <c r="H71" i="11"/>
  <c r="I71" i="11"/>
  <c r="E71" i="11"/>
  <c r="A71" i="11"/>
  <c r="L71" i="11"/>
  <c r="C72" i="11"/>
  <c r="N72" i="11"/>
  <c r="K72" i="11"/>
  <c r="J72" i="11"/>
  <c r="F72" i="11"/>
  <c r="B72" i="11"/>
  <c r="M72" i="11"/>
  <c r="I72" i="11"/>
  <c r="E72" i="11"/>
  <c r="A72" i="11"/>
  <c r="L72" i="11"/>
  <c r="H72" i="11"/>
  <c r="D72" i="11"/>
  <c r="O72" i="11"/>
  <c r="G72" i="11"/>
  <c r="C73" i="11"/>
  <c r="N73" i="11"/>
  <c r="J73" i="11"/>
  <c r="F73" i="11"/>
  <c r="B73" i="11"/>
  <c r="M73" i="11"/>
  <c r="I73" i="11"/>
  <c r="E73" i="11"/>
  <c r="A73" i="11"/>
  <c r="O73" i="11"/>
  <c r="L73" i="11"/>
  <c r="H73" i="11"/>
  <c r="G73" i="11"/>
  <c r="D73" i="11"/>
  <c r="K73" i="11"/>
  <c r="L74" i="11"/>
  <c r="H74" i="11"/>
  <c r="D74" i="11"/>
  <c r="O74" i="11"/>
  <c r="K74" i="11"/>
  <c r="G74" i="11"/>
  <c r="C74" i="11"/>
  <c r="N74" i="11"/>
  <c r="J74" i="11"/>
  <c r="E74" i="11"/>
  <c r="F74" i="11"/>
  <c r="B74" i="11"/>
  <c r="M74" i="11"/>
  <c r="I74" i="11"/>
  <c r="A74" i="11"/>
  <c r="D75" i="11"/>
  <c r="O75" i="11"/>
  <c r="K75" i="11"/>
  <c r="G75" i="11"/>
  <c r="C75" i="11"/>
  <c r="L75" i="11"/>
  <c r="N75" i="11"/>
  <c r="J75" i="11"/>
  <c r="F75" i="11"/>
  <c r="B75" i="11"/>
  <c r="M75" i="11"/>
  <c r="I75" i="11"/>
  <c r="E75" i="11"/>
  <c r="A75" i="11"/>
  <c r="H75" i="11"/>
  <c r="L76" i="11"/>
  <c r="E76" i="11"/>
  <c r="A76" i="11"/>
  <c r="H76" i="11"/>
  <c r="D76" i="11"/>
  <c r="O76" i="11"/>
  <c r="K76" i="11"/>
  <c r="G76" i="11"/>
  <c r="C76" i="11"/>
  <c r="N76" i="11"/>
  <c r="J76" i="11"/>
  <c r="F76" i="11"/>
  <c r="B76" i="11"/>
  <c r="M76" i="11"/>
  <c r="I76" i="11"/>
  <c r="M77" i="11"/>
  <c r="I77" i="11"/>
  <c r="E77" i="11"/>
  <c r="J77" i="11"/>
  <c r="A77" i="11"/>
  <c r="L77" i="11"/>
  <c r="H77" i="11"/>
  <c r="D77" i="11"/>
  <c r="O77" i="11"/>
  <c r="K77" i="11"/>
  <c r="G77" i="11"/>
  <c r="C77" i="11"/>
  <c r="N77" i="11"/>
  <c r="B77" i="11"/>
  <c r="F77" i="11"/>
  <c r="G78" i="11"/>
  <c r="C78" i="11"/>
  <c r="O78" i="11"/>
  <c r="N78" i="11"/>
  <c r="K78" i="11"/>
  <c r="J78" i="11"/>
  <c r="F78" i="11"/>
  <c r="B78" i="11"/>
  <c r="M78" i="11"/>
  <c r="E78" i="11"/>
  <c r="I78" i="11"/>
  <c r="A78" i="11"/>
  <c r="L78" i="11"/>
  <c r="H78" i="11"/>
  <c r="D78" i="11"/>
  <c r="O79" i="11"/>
  <c r="K79" i="11"/>
  <c r="G79" i="11"/>
  <c r="H79" i="11"/>
  <c r="C79" i="11"/>
  <c r="N79" i="11"/>
  <c r="J79" i="11"/>
  <c r="F79" i="11"/>
  <c r="B79" i="11"/>
  <c r="M79" i="11"/>
  <c r="I79" i="11"/>
  <c r="E79" i="11"/>
  <c r="L79" i="11"/>
  <c r="A79" i="11"/>
  <c r="D79" i="11"/>
  <c r="J80" i="11"/>
  <c r="F80" i="11"/>
  <c r="B80" i="11"/>
  <c r="M80" i="11"/>
  <c r="N80" i="11"/>
  <c r="I80" i="11"/>
  <c r="E80" i="11"/>
  <c r="C80" i="11"/>
  <c r="A80" i="11"/>
  <c r="L80" i="11"/>
  <c r="H80" i="11"/>
  <c r="D80" i="11"/>
  <c r="O80" i="11"/>
  <c r="K80" i="11"/>
  <c r="G80" i="11"/>
  <c r="K81" i="11"/>
  <c r="G81" i="11"/>
  <c r="C81" i="11"/>
  <c r="F81" i="11"/>
  <c r="O81" i="11"/>
  <c r="J81" i="11"/>
  <c r="N81" i="11"/>
  <c r="D81" i="11"/>
  <c r="B81" i="11"/>
  <c r="M81" i="11"/>
  <c r="I81" i="11"/>
  <c r="E81" i="11"/>
  <c r="A81" i="11"/>
  <c r="L81" i="11"/>
  <c r="H81" i="11"/>
  <c r="D82" i="11"/>
  <c r="O82" i="11"/>
  <c r="H82" i="11"/>
  <c r="K82" i="11"/>
  <c r="G82" i="11"/>
  <c r="C82" i="11"/>
  <c r="N82" i="11"/>
  <c r="J82" i="11"/>
  <c r="F82" i="11"/>
  <c r="B82" i="11"/>
  <c r="L82" i="11"/>
  <c r="M82" i="11"/>
  <c r="I82" i="11"/>
  <c r="E82" i="11"/>
  <c r="A82" i="11"/>
  <c r="N83" i="11"/>
  <c r="J83" i="11"/>
  <c r="G83" i="11"/>
  <c r="F83" i="11"/>
  <c r="B83" i="11"/>
  <c r="M83" i="11"/>
  <c r="I83" i="11"/>
  <c r="E83" i="11"/>
  <c r="A83" i="11"/>
  <c r="L83" i="11"/>
  <c r="H83" i="11"/>
  <c r="D83" i="11"/>
  <c r="O83" i="11"/>
  <c r="K83" i="11"/>
  <c r="C83" i="11"/>
  <c r="E84" i="11"/>
  <c r="A84" i="11"/>
  <c r="N84" i="11"/>
  <c r="J84" i="11"/>
  <c r="L84" i="11"/>
  <c r="H84" i="11"/>
  <c r="D84" i="11"/>
  <c r="O84" i="11"/>
  <c r="K84" i="11"/>
  <c r="G84" i="11"/>
  <c r="C84" i="11"/>
  <c r="F84" i="11"/>
  <c r="B84" i="11"/>
  <c r="M84" i="11"/>
  <c r="I84" i="11"/>
  <c r="F85" i="11"/>
  <c r="B85" i="11"/>
  <c r="K85" i="11"/>
  <c r="M85" i="11"/>
  <c r="I85" i="11"/>
  <c r="E85" i="11"/>
  <c r="A85" i="11"/>
  <c r="L85" i="11"/>
  <c r="D85" i="11"/>
  <c r="O85" i="11"/>
  <c r="H85" i="11"/>
  <c r="G85" i="11"/>
  <c r="C85" i="11"/>
  <c r="N85" i="11"/>
  <c r="J85" i="11"/>
  <c r="N86" i="11"/>
  <c r="H86" i="11"/>
  <c r="J86" i="11"/>
  <c r="F86" i="11"/>
  <c r="G86" i="11"/>
  <c r="B86" i="11"/>
  <c r="M86" i="11"/>
  <c r="L86" i="11"/>
  <c r="D86" i="11"/>
  <c r="I86" i="11"/>
  <c r="P86" i="11" s="1"/>
  <c r="E86" i="11"/>
  <c r="A86" i="11"/>
  <c r="O86" i="11"/>
  <c r="K86" i="11"/>
  <c r="C86" i="11"/>
  <c r="A87" i="11"/>
  <c r="L87" i="11"/>
  <c r="D87" i="11"/>
  <c r="H87" i="11"/>
  <c r="O87" i="11"/>
  <c r="I87" i="11"/>
  <c r="K87" i="11"/>
  <c r="G87" i="11"/>
  <c r="C87" i="11"/>
  <c r="N87" i="11"/>
  <c r="J87" i="11"/>
  <c r="F87" i="11"/>
  <c r="B87" i="11"/>
  <c r="M87" i="11"/>
  <c r="E87" i="11"/>
  <c r="L88" i="11"/>
  <c r="H88" i="11"/>
  <c r="D88" i="11"/>
  <c r="O88" i="11"/>
  <c r="C88" i="11"/>
  <c r="A88" i="11"/>
  <c r="K88" i="11"/>
  <c r="G88" i="11"/>
  <c r="N88" i="11"/>
  <c r="J88" i="11"/>
  <c r="F88" i="11"/>
  <c r="B88" i="11"/>
  <c r="M88" i="11"/>
  <c r="I88" i="11"/>
  <c r="P88" i="11" s="1"/>
  <c r="E88" i="11"/>
  <c r="D89" i="11"/>
  <c r="K89" i="11"/>
  <c r="G89" i="11"/>
  <c r="N89" i="11"/>
  <c r="H89" i="11"/>
  <c r="C89" i="11"/>
  <c r="J89" i="11"/>
  <c r="F89" i="11"/>
  <c r="B89" i="11"/>
  <c r="A89" i="11"/>
  <c r="L89" i="11"/>
  <c r="M89" i="11"/>
  <c r="I89" i="11"/>
  <c r="E89" i="11"/>
  <c r="O89" i="11"/>
  <c r="N90" i="11"/>
  <c r="J90" i="11"/>
  <c r="C90" i="11"/>
  <c r="F90" i="11"/>
  <c r="B90" i="11"/>
  <c r="M90" i="11"/>
  <c r="I90" i="11"/>
  <c r="E90" i="11"/>
  <c r="A90" i="11"/>
  <c r="L90" i="11"/>
  <c r="H90" i="11"/>
  <c r="D90" i="11"/>
  <c r="O90" i="11"/>
  <c r="K90" i="11"/>
  <c r="G90" i="11"/>
  <c r="O91" i="11"/>
  <c r="K91" i="11"/>
  <c r="G91" i="11"/>
  <c r="C91" i="11"/>
  <c r="N91" i="11"/>
  <c r="J91" i="11"/>
  <c r="F91" i="11"/>
  <c r="B91" i="11"/>
  <c r="E91" i="11"/>
  <c r="M91" i="11"/>
  <c r="I91" i="11"/>
  <c r="A91" i="11"/>
  <c r="L91" i="11"/>
  <c r="H91" i="11"/>
  <c r="D91" i="11"/>
  <c r="G92" i="11"/>
  <c r="C92" i="11"/>
  <c r="N92" i="11"/>
  <c r="J92" i="11"/>
  <c r="F92" i="11"/>
  <c r="B92" i="11"/>
  <c r="M92" i="11"/>
  <c r="A92" i="11"/>
  <c r="E92" i="11"/>
  <c r="I92" i="11"/>
  <c r="P92" i="11" s="1"/>
  <c r="L92" i="11"/>
  <c r="H92" i="11"/>
  <c r="D92" i="11"/>
  <c r="O92" i="11"/>
  <c r="K92" i="11"/>
  <c r="I93" i="11"/>
  <c r="E93" i="11"/>
  <c r="A93" i="11"/>
  <c r="L93" i="11"/>
  <c r="H93" i="11"/>
  <c r="D93" i="11"/>
  <c r="O93" i="11"/>
  <c r="K93" i="11"/>
  <c r="G93" i="11"/>
  <c r="C93" i="11"/>
  <c r="N93" i="11"/>
  <c r="J93" i="11"/>
  <c r="F93" i="11"/>
  <c r="B93" i="11"/>
  <c r="M93" i="11"/>
  <c r="J94" i="11"/>
  <c r="F94" i="11"/>
  <c r="B94" i="11"/>
  <c r="M94" i="11"/>
  <c r="I94" i="11"/>
  <c r="E94" i="11"/>
  <c r="A94" i="11"/>
  <c r="L94" i="11"/>
  <c r="H94" i="11"/>
  <c r="D94" i="11"/>
  <c r="N94" i="11"/>
  <c r="O94" i="11"/>
  <c r="C94" i="11"/>
  <c r="G94" i="11"/>
  <c r="K94" i="11"/>
  <c r="I95" i="11"/>
  <c r="E95" i="11"/>
  <c r="A95" i="11"/>
  <c r="L95" i="11"/>
  <c r="H95" i="11"/>
  <c r="D95" i="11"/>
  <c r="O95" i="11"/>
  <c r="K95" i="11"/>
  <c r="G95" i="11"/>
  <c r="C95" i="11"/>
  <c r="N95" i="11"/>
  <c r="J95" i="11"/>
  <c r="F95" i="11"/>
  <c r="B95" i="11"/>
  <c r="M95" i="11"/>
  <c r="D96" i="11"/>
  <c r="O96" i="11"/>
  <c r="K96" i="11"/>
  <c r="G96" i="11"/>
  <c r="C96" i="11"/>
  <c r="N96" i="11"/>
  <c r="J96" i="11"/>
  <c r="F96" i="11"/>
  <c r="B96" i="11"/>
  <c r="E96" i="11"/>
  <c r="I96" i="11"/>
  <c r="M96" i="11"/>
  <c r="A96" i="11"/>
  <c r="L96" i="11"/>
  <c r="H96" i="11"/>
  <c r="J97" i="11"/>
  <c r="F97" i="11"/>
  <c r="B97" i="11"/>
  <c r="M97" i="11"/>
  <c r="I97" i="11"/>
  <c r="E97" i="11"/>
  <c r="A97" i="11"/>
  <c r="L97" i="11"/>
  <c r="H97" i="11"/>
  <c r="D97" i="11"/>
  <c r="O97" i="11"/>
  <c r="K97" i="11"/>
  <c r="G97" i="11"/>
  <c r="C97" i="11"/>
  <c r="N97" i="11"/>
  <c r="D98" i="11"/>
  <c r="G98" i="11"/>
  <c r="K98" i="11"/>
  <c r="O98" i="11"/>
  <c r="C98" i="11"/>
  <c r="N98" i="11"/>
  <c r="J98" i="11"/>
  <c r="F98" i="11"/>
  <c r="B98" i="11"/>
  <c r="M98" i="11"/>
  <c r="I98" i="11"/>
  <c r="E98" i="11"/>
  <c r="A98" i="11"/>
  <c r="L98" i="11"/>
  <c r="P98" i="11" s="1"/>
  <c r="H98" i="11"/>
  <c r="N99" i="11"/>
  <c r="J99" i="11"/>
  <c r="M99" i="11"/>
  <c r="I99" i="11"/>
  <c r="F99" i="11"/>
  <c r="B99" i="11"/>
  <c r="O99" i="11"/>
  <c r="E99" i="11"/>
  <c r="A99" i="11"/>
  <c r="L99" i="11"/>
  <c r="H99" i="11"/>
  <c r="D99" i="11"/>
  <c r="G99" i="11"/>
  <c r="C99" i="11"/>
  <c r="K99" i="11"/>
  <c r="E100" i="11"/>
  <c r="A100" i="11"/>
  <c r="L100" i="11"/>
  <c r="H100" i="11"/>
  <c r="D100" i="11"/>
  <c r="I100" i="11"/>
  <c r="O100" i="11"/>
  <c r="K100" i="11"/>
  <c r="G100" i="11"/>
  <c r="C100" i="11"/>
  <c r="M100" i="11"/>
  <c r="N100" i="11"/>
  <c r="J100" i="11"/>
  <c r="F100" i="11"/>
  <c r="B100" i="11"/>
  <c r="I101" i="11"/>
  <c r="E101" i="11"/>
  <c r="A101" i="11"/>
  <c r="L101" i="11"/>
  <c r="H101" i="11"/>
  <c r="D101" i="11"/>
  <c r="O101" i="11"/>
  <c r="K101" i="11"/>
  <c r="G101" i="11"/>
  <c r="C101" i="11"/>
  <c r="N101" i="11"/>
  <c r="J101" i="11"/>
  <c r="F101" i="11"/>
  <c r="B101" i="11"/>
  <c r="M101" i="11"/>
  <c r="I102" i="11"/>
  <c r="E102" i="11"/>
  <c r="A102" i="11"/>
  <c r="L102" i="11"/>
  <c r="H102" i="11"/>
  <c r="D102" i="11"/>
  <c r="O102" i="11"/>
  <c r="K102" i="11"/>
  <c r="G102" i="11"/>
  <c r="C102" i="11"/>
  <c r="N102" i="11"/>
  <c r="J102" i="11"/>
  <c r="F102" i="11"/>
  <c r="B102" i="11"/>
  <c r="M102" i="11"/>
  <c r="J103" i="11"/>
  <c r="F103" i="11"/>
  <c r="B103" i="11"/>
  <c r="M103" i="11"/>
  <c r="I103" i="11"/>
  <c r="P103" i="11" s="1"/>
  <c r="E103" i="11"/>
  <c r="A103" i="11"/>
  <c r="L103" i="11"/>
  <c r="O103" i="11"/>
  <c r="H103" i="11"/>
  <c r="D103" i="11"/>
  <c r="K103" i="11"/>
  <c r="G103" i="11"/>
  <c r="C103" i="11"/>
  <c r="N103" i="11"/>
  <c r="J104" i="11"/>
  <c r="F104" i="11"/>
  <c r="B104" i="11"/>
  <c r="M104" i="11"/>
  <c r="I104" i="11"/>
  <c r="E104" i="11"/>
  <c r="A104" i="11"/>
  <c r="L104" i="11"/>
  <c r="H104" i="11"/>
  <c r="D104" i="11"/>
  <c r="O104" i="11"/>
  <c r="K104" i="11"/>
  <c r="G104" i="11"/>
  <c r="C104" i="11"/>
  <c r="N104" i="11"/>
  <c r="K105" i="11"/>
  <c r="G105" i="11"/>
  <c r="C105" i="11"/>
  <c r="N105" i="11"/>
  <c r="J105" i="11"/>
  <c r="F105" i="11"/>
  <c r="B105" i="11"/>
  <c r="M105" i="11"/>
  <c r="I105" i="11"/>
  <c r="E105" i="11"/>
  <c r="A105" i="11"/>
  <c r="L105" i="11"/>
  <c r="H105" i="11"/>
  <c r="D105" i="11"/>
  <c r="O105" i="11"/>
  <c r="D106" i="11"/>
  <c r="H106" i="11"/>
  <c r="M106" i="11"/>
  <c r="I106" i="11"/>
  <c r="O106" i="11"/>
  <c r="C106" i="11"/>
  <c r="G106" i="11"/>
  <c r="L106" i="11"/>
  <c r="N106" i="11"/>
  <c r="B106" i="11"/>
  <c r="K106" i="11"/>
  <c r="J106" i="11"/>
  <c r="F106" i="11"/>
  <c r="A106" i="11"/>
  <c r="E106" i="11"/>
  <c r="O107" i="11"/>
  <c r="M107" i="11"/>
  <c r="G107" i="11"/>
  <c r="K107" i="11"/>
  <c r="L107" i="11"/>
  <c r="J107" i="11"/>
  <c r="D107" i="11"/>
  <c r="B107" i="11"/>
  <c r="F107" i="11"/>
  <c r="I107" i="11"/>
  <c r="E107" i="11"/>
  <c r="A107" i="11"/>
  <c r="C107" i="11"/>
  <c r="H107" i="11"/>
  <c r="N107" i="11"/>
  <c r="I108" i="11"/>
  <c r="F108" i="11"/>
  <c r="A108" i="11"/>
  <c r="D108" i="11"/>
  <c r="H108" i="11"/>
  <c r="O108" i="11"/>
  <c r="M108" i="11"/>
  <c r="K108" i="11"/>
  <c r="E108" i="11"/>
  <c r="C108" i="11"/>
  <c r="N108" i="11"/>
  <c r="J108" i="11"/>
  <c r="L108" i="11"/>
  <c r="B108" i="11"/>
  <c r="G108" i="11"/>
  <c r="B109" i="11"/>
  <c r="G109" i="11"/>
  <c r="L109" i="11"/>
  <c r="N109" i="11"/>
  <c r="A109" i="11"/>
  <c r="D109" i="11"/>
  <c r="F109" i="11"/>
  <c r="K109" i="11"/>
  <c r="O109" i="11"/>
  <c r="C109" i="11"/>
  <c r="M109" i="11"/>
  <c r="I109" i="11"/>
  <c r="E109" i="11"/>
  <c r="J109" i="11"/>
  <c r="H109" i="11"/>
  <c r="L110" i="11"/>
  <c r="F110" i="11"/>
  <c r="D110" i="11"/>
  <c r="A110" i="11"/>
  <c r="K110" i="11"/>
  <c r="N110" i="11"/>
  <c r="E110" i="11"/>
  <c r="C110" i="11"/>
  <c r="I110" i="11"/>
  <c r="J110" i="11"/>
  <c r="H110" i="11"/>
  <c r="B110" i="11"/>
  <c r="G110" i="11"/>
  <c r="M110" i="11"/>
  <c r="O110" i="11"/>
  <c r="L111" i="11"/>
  <c r="B111" i="11"/>
  <c r="D111" i="11"/>
  <c r="A111" i="11"/>
  <c r="I111" i="11"/>
  <c r="P111" i="11" s="1"/>
  <c r="K111" i="11"/>
  <c r="O111" i="11"/>
  <c r="C111" i="11"/>
  <c r="J111" i="11"/>
  <c r="E111" i="11"/>
  <c r="N111" i="11"/>
  <c r="H111" i="11"/>
  <c r="F111" i="11"/>
  <c r="M111" i="11"/>
  <c r="G111" i="11"/>
  <c r="M112" i="11"/>
  <c r="H112" i="11"/>
  <c r="E112" i="11"/>
  <c r="C112" i="11"/>
  <c r="L112" i="11"/>
  <c r="B112" i="11"/>
  <c r="D112" i="11"/>
  <c r="O112" i="11"/>
  <c r="I112" i="11"/>
  <c r="J112" i="11"/>
  <c r="G112" i="11"/>
  <c r="A112" i="11"/>
  <c r="F112" i="11"/>
  <c r="N112" i="11"/>
  <c r="K112" i="11"/>
  <c r="H113" i="11"/>
  <c r="B113" i="11"/>
  <c r="O113" i="11"/>
  <c r="C113" i="11"/>
  <c r="G113" i="11"/>
  <c r="A113" i="11"/>
  <c r="N113" i="11"/>
  <c r="L113" i="11"/>
  <c r="F113" i="11"/>
  <c r="K113" i="11"/>
  <c r="M113" i="11"/>
  <c r="I113" i="11"/>
  <c r="E113" i="11"/>
  <c r="D113" i="11"/>
  <c r="J113" i="11"/>
  <c r="I114" i="11"/>
  <c r="C114" i="11"/>
  <c r="A114" i="11"/>
  <c r="J114" i="11"/>
  <c r="H114" i="11"/>
  <c r="E114" i="11"/>
  <c r="O114" i="11"/>
  <c r="D114" i="11"/>
  <c r="G114" i="11"/>
  <c r="B114" i="11"/>
  <c r="K114" i="11"/>
  <c r="N114" i="11"/>
  <c r="M114" i="11"/>
  <c r="F114" i="11"/>
  <c r="L114" i="11"/>
  <c r="J115" i="11"/>
  <c r="D115" i="11"/>
  <c r="B115" i="11"/>
  <c r="N115" i="11"/>
  <c r="I115" i="11"/>
  <c r="M115" i="11"/>
  <c r="A115" i="11"/>
  <c r="K115" i="11"/>
  <c r="H115" i="11"/>
  <c r="F115" i="11"/>
  <c r="O115" i="11"/>
  <c r="E115" i="11"/>
  <c r="G115" i="11"/>
  <c r="C115" i="11"/>
  <c r="L115" i="11"/>
  <c r="K116" i="11"/>
  <c r="E116" i="11"/>
  <c r="C116" i="11"/>
  <c r="J116" i="11"/>
  <c r="O116" i="11"/>
  <c r="N116" i="11"/>
  <c r="B116" i="11"/>
  <c r="L116" i="11"/>
  <c r="I116" i="11"/>
  <c r="G116" i="11"/>
  <c r="A116" i="11"/>
  <c r="F116" i="11"/>
  <c r="H116" i="11"/>
  <c r="D116" i="11"/>
  <c r="M116" i="11"/>
  <c r="B117" i="11"/>
  <c r="M117" i="11"/>
  <c r="D117" i="11"/>
  <c r="I117" i="11"/>
  <c r="H117" i="11"/>
  <c r="A117" i="11"/>
  <c r="L117" i="11"/>
  <c r="N117" i="11"/>
  <c r="F117" i="11"/>
  <c r="K117" i="11"/>
  <c r="G117" i="11"/>
  <c r="C117" i="11"/>
  <c r="E117" i="11"/>
  <c r="J117" i="11"/>
  <c r="O117" i="11"/>
  <c r="D118" i="11"/>
  <c r="I118" i="11"/>
  <c r="K118" i="11"/>
  <c r="H118" i="11"/>
  <c r="C118" i="11"/>
  <c r="F118" i="11"/>
  <c r="N118" i="11"/>
  <c r="J118" i="11"/>
  <c r="A118" i="11"/>
  <c r="B118" i="11"/>
  <c r="M118" i="11"/>
  <c r="O118" i="11"/>
  <c r="E118" i="11"/>
  <c r="G118" i="11"/>
  <c r="L118" i="11"/>
  <c r="L119" i="11"/>
  <c r="G119" i="11"/>
  <c r="D119" i="11"/>
  <c r="B119" i="11"/>
  <c r="K119" i="11"/>
  <c r="A119" i="11"/>
  <c r="C119" i="11"/>
  <c r="N119" i="11"/>
  <c r="H119" i="11"/>
  <c r="F119" i="11"/>
  <c r="O119" i="11"/>
  <c r="M119" i="11"/>
  <c r="J119" i="11"/>
  <c r="E119" i="11"/>
  <c r="I119" i="11"/>
  <c r="O120" i="11"/>
  <c r="I120" i="11"/>
  <c r="G120" i="11"/>
  <c r="A120" i="11"/>
  <c r="N120" i="11"/>
  <c r="C120" i="11"/>
  <c r="F120" i="11"/>
  <c r="B120" i="11"/>
  <c r="M120" i="11"/>
  <c r="K120" i="11"/>
  <c r="E120" i="11"/>
  <c r="J120" i="11"/>
  <c r="L120" i="11"/>
  <c r="H120" i="11"/>
  <c r="D120" i="11"/>
  <c r="N121" i="11"/>
  <c r="D121" i="11"/>
  <c r="F121" i="11"/>
  <c r="C121" i="11"/>
  <c r="M121" i="11"/>
  <c r="A121" i="11"/>
  <c r="E121" i="11"/>
  <c r="L121" i="11"/>
  <c r="J121" i="11"/>
  <c r="H121" i="11"/>
  <c r="B121" i="11"/>
  <c r="O121" i="11"/>
  <c r="K121" i="11"/>
  <c r="G121" i="11"/>
  <c r="I121" i="11"/>
  <c r="P121" i="11" s="1"/>
  <c r="I122" i="11"/>
  <c r="C122" i="11"/>
  <c r="A122" i="11"/>
  <c r="M122" i="11"/>
  <c r="H122" i="11"/>
  <c r="L122" i="11"/>
  <c r="D122" i="11"/>
  <c r="O122" i="11"/>
  <c r="J122" i="11"/>
  <c r="G122" i="11"/>
  <c r="E122" i="11"/>
  <c r="N122" i="11"/>
  <c r="F122" i="11"/>
  <c r="B122" i="11"/>
  <c r="K122" i="11"/>
  <c r="A123" i="11"/>
  <c r="C123" i="11"/>
  <c r="H123" i="11"/>
  <c r="N123" i="11"/>
  <c r="O123" i="11"/>
  <c r="K123" i="11"/>
  <c r="G123" i="11"/>
  <c r="F123" i="11"/>
  <c r="M123" i="11"/>
  <c r="J123" i="11"/>
  <c r="E123" i="11"/>
  <c r="L123" i="11"/>
  <c r="B123" i="11"/>
  <c r="I123" i="11"/>
  <c r="D123" i="11"/>
  <c r="I124" i="11"/>
  <c r="L124" i="11"/>
  <c r="A124" i="11"/>
  <c r="G124" i="11"/>
  <c r="H124" i="11"/>
  <c r="D124" i="11"/>
  <c r="O124" i="11"/>
  <c r="K124" i="11"/>
  <c r="N124" i="11"/>
  <c r="C124" i="11"/>
  <c r="F124" i="11"/>
  <c r="J124" i="11"/>
  <c r="M124" i="11"/>
  <c r="B124" i="11"/>
  <c r="E124" i="11"/>
  <c r="I125" i="11"/>
  <c r="E125" i="11"/>
  <c r="B125" i="11"/>
  <c r="A125" i="11"/>
  <c r="L125" i="11"/>
  <c r="H125" i="11"/>
  <c r="D125" i="11"/>
  <c r="O125" i="11"/>
  <c r="K125" i="11"/>
  <c r="G125" i="11"/>
  <c r="C125" i="11"/>
  <c r="N125" i="11"/>
  <c r="M125" i="11"/>
  <c r="J125" i="11"/>
  <c r="F125" i="11"/>
  <c r="C126" i="11"/>
  <c r="N126" i="11"/>
  <c r="J126" i="11"/>
  <c r="F126" i="11"/>
  <c r="B126" i="11"/>
  <c r="M126" i="11"/>
  <c r="I126" i="11"/>
  <c r="E126" i="11"/>
  <c r="A126" i="11"/>
  <c r="L126" i="11"/>
  <c r="H126" i="11"/>
  <c r="D126" i="11"/>
  <c r="O126" i="11"/>
  <c r="K126" i="11"/>
  <c r="G126" i="11"/>
  <c r="L127" i="11"/>
  <c r="H127" i="11"/>
  <c r="D127" i="11"/>
  <c r="O127" i="11"/>
  <c r="K127" i="11"/>
  <c r="G127" i="11"/>
  <c r="C127" i="11"/>
  <c r="N127" i="11"/>
  <c r="J127" i="11"/>
  <c r="F127" i="11"/>
  <c r="B127" i="11"/>
  <c r="M127" i="11"/>
  <c r="I127" i="11"/>
  <c r="P127" i="11" s="1"/>
  <c r="E127" i="11"/>
  <c r="A127" i="11"/>
  <c r="G128" i="11"/>
  <c r="C128" i="11"/>
  <c r="I128" i="11"/>
  <c r="D128" i="11"/>
  <c r="N128" i="11"/>
  <c r="J128" i="11"/>
  <c r="F128" i="11"/>
  <c r="B128" i="11"/>
  <c r="M128" i="11"/>
  <c r="E128" i="11"/>
  <c r="A128" i="11"/>
  <c r="L128" i="11"/>
  <c r="H128" i="11"/>
  <c r="O128" i="11"/>
  <c r="K128" i="11"/>
  <c r="E129" i="11"/>
  <c r="A129" i="11"/>
  <c r="L129" i="11"/>
  <c r="H129" i="11"/>
  <c r="D129" i="11"/>
  <c r="O129" i="11"/>
  <c r="K129" i="11"/>
  <c r="G129" i="11"/>
  <c r="C129" i="11"/>
  <c r="N129" i="11"/>
  <c r="J129" i="11"/>
  <c r="B129" i="11"/>
  <c r="F129" i="11"/>
  <c r="M129" i="11"/>
  <c r="I129" i="11"/>
  <c r="P129" i="11" s="1"/>
  <c r="H130" i="11"/>
  <c r="D130" i="11"/>
  <c r="O130" i="11"/>
  <c r="K130" i="11"/>
  <c r="G130" i="11"/>
  <c r="C130" i="11"/>
  <c r="N130" i="11"/>
  <c r="B130" i="11"/>
  <c r="F130" i="11"/>
  <c r="J130" i="11"/>
  <c r="M130" i="11"/>
  <c r="E130" i="11"/>
  <c r="I130" i="11"/>
  <c r="A130" i="11"/>
  <c r="L130" i="11"/>
  <c r="O131" i="11"/>
  <c r="K131" i="11"/>
  <c r="G131" i="11"/>
  <c r="C131" i="11"/>
  <c r="N131" i="11"/>
  <c r="J131" i="11"/>
  <c r="F131" i="11"/>
  <c r="L131" i="11"/>
  <c r="B131" i="11"/>
  <c r="M131" i="11"/>
  <c r="I131" i="11"/>
  <c r="E131" i="11"/>
  <c r="A131" i="11"/>
  <c r="H131" i="11"/>
  <c r="D131" i="11"/>
  <c r="J132" i="11"/>
  <c r="F132" i="11"/>
  <c r="E132" i="11"/>
  <c r="B132" i="11"/>
  <c r="M132" i="11"/>
  <c r="I132" i="11"/>
  <c r="A132" i="11"/>
  <c r="L132" i="11"/>
  <c r="H132" i="11"/>
  <c r="D132" i="11"/>
  <c r="O132" i="11"/>
  <c r="K132" i="11"/>
  <c r="G132" i="11"/>
  <c r="C132" i="11"/>
  <c r="N132" i="11"/>
  <c r="C133" i="11"/>
  <c r="N133" i="11"/>
  <c r="J133" i="11"/>
  <c r="F133" i="11"/>
  <c r="B133" i="11"/>
  <c r="M133" i="11"/>
  <c r="I133" i="11"/>
  <c r="E133" i="11"/>
  <c r="A133" i="11"/>
  <c r="L133" i="11"/>
  <c r="H133" i="11"/>
  <c r="D133" i="11"/>
  <c r="O133" i="11"/>
  <c r="K133" i="11"/>
  <c r="G133" i="11"/>
  <c r="K134" i="11"/>
  <c r="G134" i="11"/>
  <c r="J134" i="11"/>
  <c r="C134" i="11"/>
  <c r="F134" i="11"/>
  <c r="N134" i="11"/>
  <c r="B134" i="11"/>
  <c r="M134" i="11"/>
  <c r="I134" i="11"/>
  <c r="E134" i="11"/>
  <c r="A134" i="11"/>
  <c r="L134" i="11"/>
  <c r="H134" i="11"/>
  <c r="D134" i="11"/>
  <c r="O134" i="11"/>
  <c r="D135" i="11"/>
  <c r="O135" i="11"/>
  <c r="K135" i="11"/>
  <c r="G135" i="11"/>
  <c r="C135" i="11"/>
  <c r="N135" i="11"/>
  <c r="J135" i="11"/>
  <c r="F135" i="11"/>
  <c r="B135" i="11"/>
  <c r="M135" i="11"/>
  <c r="I135" i="11"/>
  <c r="P135" i="11" s="1"/>
  <c r="E135" i="11"/>
  <c r="A135" i="11"/>
  <c r="L135" i="11"/>
  <c r="H135" i="11"/>
  <c r="D136" i="11"/>
  <c r="O136" i="11"/>
  <c r="K136" i="11"/>
  <c r="G136" i="11"/>
  <c r="C136" i="11"/>
  <c r="N136" i="11"/>
  <c r="J136" i="11"/>
  <c r="F136" i="11"/>
  <c r="B136" i="11"/>
  <c r="M136" i="11"/>
  <c r="I136" i="11"/>
  <c r="E136" i="11"/>
  <c r="A136" i="11"/>
  <c r="L136" i="11"/>
  <c r="H136" i="11"/>
  <c r="H137" i="11"/>
  <c r="D137" i="11"/>
  <c r="L137" i="11"/>
  <c r="O137" i="11"/>
  <c r="K137" i="11"/>
  <c r="G137" i="11"/>
  <c r="C137" i="11"/>
  <c r="N137" i="11"/>
  <c r="J137" i="11"/>
  <c r="F137" i="11"/>
  <c r="B137" i="11"/>
  <c r="M137" i="11"/>
  <c r="I137" i="11"/>
  <c r="P137" i="11" s="1"/>
  <c r="E137" i="11"/>
  <c r="A137" i="11"/>
  <c r="O138" i="11"/>
  <c r="K138" i="11"/>
  <c r="G138" i="11"/>
  <c r="C138" i="11"/>
  <c r="N138" i="11"/>
  <c r="J138" i="11"/>
  <c r="F138" i="11"/>
  <c r="B138" i="11"/>
  <c r="M138" i="11"/>
  <c r="I138" i="11"/>
  <c r="E138" i="11"/>
  <c r="A138" i="11"/>
  <c r="L138" i="11"/>
  <c r="H138" i="11"/>
  <c r="D138" i="11"/>
  <c r="G139" i="11"/>
  <c r="K139" i="11"/>
  <c r="F139" i="11"/>
  <c r="I139" i="11"/>
  <c r="O139" i="11"/>
  <c r="L139" i="11"/>
  <c r="E139" i="11"/>
  <c r="B139" i="11"/>
  <c r="N139" i="11"/>
  <c r="J139" i="11"/>
  <c r="D139" i="11"/>
  <c r="A139" i="11"/>
  <c r="M139" i="11"/>
  <c r="H139" i="11"/>
  <c r="C139" i="11"/>
  <c r="A140" i="11"/>
  <c r="L140" i="11"/>
  <c r="M140" i="11"/>
  <c r="H140" i="11"/>
  <c r="D140" i="11"/>
  <c r="K140" i="11"/>
  <c r="G140" i="11"/>
  <c r="C140" i="11"/>
  <c r="F140" i="11"/>
  <c r="J140" i="11"/>
  <c r="E140" i="11"/>
  <c r="B140" i="11"/>
  <c r="O140" i="11"/>
  <c r="I140" i="11"/>
  <c r="N140" i="11"/>
  <c r="D141" i="11"/>
  <c r="G141" i="11"/>
  <c r="K141" i="11"/>
  <c r="C141" i="11"/>
  <c r="A141" i="11"/>
  <c r="J141" i="11"/>
  <c r="O141" i="11"/>
  <c r="F141" i="11"/>
  <c r="B141" i="11"/>
  <c r="M141" i="11"/>
  <c r="N141" i="11"/>
  <c r="E141" i="11"/>
  <c r="I141" i="11"/>
  <c r="L141" i="11"/>
  <c r="H141" i="11"/>
  <c r="N142" i="11"/>
  <c r="I142" i="11"/>
  <c r="P142" i="11" s="1"/>
  <c r="F142" i="11"/>
  <c r="A142" i="11"/>
  <c r="M142" i="11"/>
  <c r="O142" i="11"/>
  <c r="E142" i="11"/>
  <c r="J142" i="11"/>
  <c r="L142" i="11"/>
  <c r="H142" i="11"/>
  <c r="D142" i="11"/>
  <c r="G142" i="11"/>
  <c r="C142" i="11"/>
  <c r="K142" i="11"/>
  <c r="B142" i="11"/>
  <c r="D143" i="11"/>
  <c r="O143" i="11"/>
  <c r="J143" i="11"/>
  <c r="G143" i="11"/>
  <c r="B143" i="11"/>
  <c r="N143" i="11"/>
  <c r="C143" i="11"/>
  <c r="F143" i="11"/>
  <c r="A143" i="11"/>
  <c r="M143" i="11"/>
  <c r="K143" i="11"/>
  <c r="E143" i="11"/>
  <c r="I143" i="11"/>
  <c r="P143" i="11" s="1"/>
  <c r="L143" i="11"/>
  <c r="H143" i="11"/>
  <c r="M144" i="11"/>
  <c r="A144" i="11"/>
  <c r="E144" i="11"/>
  <c r="L144" i="11"/>
  <c r="K144" i="11"/>
  <c r="H144" i="11"/>
  <c r="C144" i="11"/>
  <c r="O144" i="11"/>
  <c r="J144" i="11"/>
  <c r="G144" i="11"/>
  <c r="I144" i="11"/>
  <c r="N144" i="11"/>
  <c r="D144" i="11"/>
  <c r="F144" i="11"/>
  <c r="B144" i="11"/>
  <c r="F145" i="11"/>
  <c r="B145" i="11"/>
  <c r="L145" i="11"/>
  <c r="I145" i="11"/>
  <c r="D145" i="11"/>
  <c r="A145" i="11"/>
  <c r="M145" i="11"/>
  <c r="H145" i="11"/>
  <c r="K145" i="11"/>
  <c r="O145" i="11"/>
  <c r="J145" i="11"/>
  <c r="G145" i="11"/>
  <c r="E145" i="11"/>
  <c r="N145" i="11"/>
  <c r="C145" i="11"/>
  <c r="H146" i="11"/>
  <c r="K146" i="11"/>
  <c r="O146" i="11"/>
  <c r="F146" i="11"/>
  <c r="G146" i="11"/>
  <c r="D146" i="11"/>
  <c r="N146" i="11"/>
  <c r="J146" i="11"/>
  <c r="M146" i="11"/>
  <c r="B146" i="11"/>
  <c r="E146" i="11"/>
  <c r="I146" i="11"/>
  <c r="C146" i="11"/>
  <c r="A146" i="11"/>
  <c r="L146" i="11"/>
  <c r="H147" i="11"/>
  <c r="D147" i="11"/>
  <c r="O147" i="11"/>
  <c r="K147" i="11"/>
  <c r="G147" i="11"/>
  <c r="C147" i="11"/>
  <c r="N147" i="11"/>
  <c r="J147" i="11"/>
  <c r="F147" i="11"/>
  <c r="B147" i="11"/>
  <c r="M147" i="11"/>
  <c r="I147" i="11"/>
  <c r="L147" i="11"/>
  <c r="A147" i="11"/>
  <c r="E147" i="11"/>
  <c r="I148" i="11"/>
  <c r="E148" i="11"/>
  <c r="A148" i="11"/>
  <c r="J148" i="11"/>
  <c r="L148" i="11"/>
  <c r="H148" i="11"/>
  <c r="B148" i="11"/>
  <c r="D148" i="11"/>
  <c r="O148" i="11"/>
  <c r="K148" i="11"/>
  <c r="G148" i="11"/>
  <c r="M148" i="11"/>
  <c r="F148" i="11"/>
  <c r="C148" i="11"/>
  <c r="N148" i="11"/>
  <c r="L149" i="11"/>
  <c r="H149" i="11"/>
  <c r="D149" i="11"/>
  <c r="O149" i="11"/>
  <c r="K149" i="11"/>
  <c r="N149" i="11"/>
  <c r="C149" i="11"/>
  <c r="G149" i="11"/>
  <c r="J149" i="11"/>
  <c r="F149" i="11"/>
  <c r="B149" i="11"/>
  <c r="A149" i="11"/>
  <c r="M149" i="11"/>
  <c r="I149" i="11"/>
  <c r="E149" i="11"/>
  <c r="D150" i="11"/>
  <c r="H150" i="11"/>
  <c r="K150" i="11"/>
  <c r="G150" i="11"/>
  <c r="C150" i="11"/>
  <c r="N150" i="11"/>
  <c r="J150" i="11"/>
  <c r="O150" i="11"/>
  <c r="F150" i="11"/>
  <c r="B150" i="11"/>
  <c r="M150" i="11"/>
  <c r="I150" i="11"/>
  <c r="P150" i="11" s="1"/>
  <c r="E150" i="11"/>
  <c r="A150" i="11"/>
  <c r="L150" i="11"/>
  <c r="E151" i="11"/>
  <c r="H151" i="11"/>
  <c r="L151" i="11"/>
  <c r="A151" i="11"/>
  <c r="D151" i="11"/>
  <c r="K151" i="11"/>
  <c r="O151" i="11"/>
  <c r="G151" i="11"/>
  <c r="C151" i="11"/>
  <c r="I151" i="11"/>
  <c r="N151" i="11"/>
  <c r="J151" i="11"/>
  <c r="F151" i="11"/>
  <c r="B151" i="11"/>
  <c r="M151" i="11"/>
  <c r="H152" i="11"/>
  <c r="D152" i="11"/>
  <c r="O152" i="11"/>
  <c r="K152" i="11"/>
  <c r="I152" i="11"/>
  <c r="G152" i="11"/>
  <c r="C152" i="11"/>
  <c r="N152" i="11"/>
  <c r="B152" i="11"/>
  <c r="F152" i="11"/>
  <c r="A152" i="11"/>
  <c r="M152" i="11"/>
  <c r="J152" i="11"/>
  <c r="E152" i="11"/>
  <c r="L152" i="11"/>
  <c r="F153" i="11"/>
  <c r="B153" i="11"/>
  <c r="C153" i="11"/>
  <c r="M153" i="11"/>
  <c r="I153" i="11"/>
  <c r="E153" i="11"/>
  <c r="N153" i="11"/>
  <c r="A153" i="11"/>
  <c r="L153" i="11"/>
  <c r="H153" i="11"/>
  <c r="D153" i="11"/>
  <c r="O153" i="11"/>
  <c r="K153" i="11"/>
  <c r="G153" i="11"/>
  <c r="J153" i="11"/>
  <c r="A154" i="11"/>
  <c r="D154" i="11"/>
  <c r="H154" i="11"/>
  <c r="C154" i="11"/>
  <c r="O154" i="11"/>
  <c r="L154" i="11"/>
  <c r="G154" i="11"/>
  <c r="K154" i="11"/>
  <c r="B154" i="11"/>
  <c r="N154" i="11"/>
  <c r="J154" i="11"/>
  <c r="F154" i="11"/>
  <c r="M154" i="11"/>
  <c r="I154" i="11"/>
  <c r="E154" i="11"/>
  <c r="H155" i="11"/>
  <c r="D155" i="11"/>
  <c r="O155" i="11"/>
  <c r="K155" i="11"/>
  <c r="G155" i="11"/>
  <c r="C155" i="11"/>
  <c r="N155" i="11"/>
  <c r="J155" i="11"/>
  <c r="F155" i="11"/>
  <c r="B155" i="11"/>
  <c r="M155" i="11"/>
  <c r="I155" i="11"/>
  <c r="L155" i="11"/>
  <c r="A155" i="11"/>
  <c r="E155" i="11"/>
  <c r="B156" i="11"/>
  <c r="N156" i="11"/>
  <c r="I156" i="11"/>
  <c r="M156" i="11"/>
  <c r="J156" i="11"/>
  <c r="A156" i="11"/>
  <c r="L156" i="11"/>
  <c r="H156" i="11"/>
  <c r="D156" i="11"/>
  <c r="O156" i="11"/>
  <c r="K156" i="11"/>
  <c r="G156" i="11"/>
  <c r="C156" i="11"/>
  <c r="F156" i="11"/>
  <c r="E156" i="11"/>
  <c r="C157" i="11"/>
  <c r="G157" i="11"/>
  <c r="J157" i="11"/>
  <c r="F157" i="11"/>
  <c r="B157" i="11"/>
  <c r="M157" i="11"/>
  <c r="I157" i="11"/>
  <c r="K157" i="11"/>
  <c r="E157" i="11"/>
  <c r="A157" i="11"/>
  <c r="L157" i="11"/>
  <c r="H157" i="11"/>
  <c r="N157" i="11"/>
  <c r="D157" i="11"/>
  <c r="O157" i="11"/>
  <c r="M158" i="11"/>
  <c r="I158" i="11"/>
  <c r="B158" i="11"/>
  <c r="E158" i="11"/>
  <c r="A158" i="11"/>
  <c r="L158" i="11"/>
  <c r="H158" i="11"/>
  <c r="D158" i="11"/>
  <c r="G158" i="11"/>
  <c r="J158" i="11"/>
  <c r="K158" i="11"/>
  <c r="O158" i="11"/>
  <c r="C158" i="11"/>
  <c r="F158" i="11"/>
  <c r="N158" i="11"/>
  <c r="G159" i="11"/>
  <c r="C159" i="11"/>
  <c r="K159" i="11"/>
  <c r="N159" i="11"/>
  <c r="J159" i="11"/>
  <c r="F159" i="11"/>
  <c r="B159" i="11"/>
  <c r="M159" i="11"/>
  <c r="I159" i="11"/>
  <c r="E159" i="11"/>
  <c r="H159" i="11"/>
  <c r="O159" i="11"/>
  <c r="L159" i="11"/>
  <c r="P159" i="11" s="1"/>
  <c r="A159" i="11"/>
  <c r="D159" i="11"/>
  <c r="N160" i="11"/>
  <c r="J160" i="11"/>
  <c r="F160" i="11"/>
  <c r="I160" i="11"/>
  <c r="M160" i="11"/>
  <c r="B160" i="11"/>
  <c r="E160" i="11"/>
  <c r="A160" i="11"/>
  <c r="C160" i="11"/>
  <c r="L160" i="11"/>
  <c r="H160" i="11"/>
  <c r="D160" i="11"/>
  <c r="G160" i="11"/>
  <c r="O160" i="11"/>
  <c r="K160" i="11"/>
  <c r="M161" i="11"/>
  <c r="I161" i="11"/>
  <c r="E161" i="11"/>
  <c r="A161" i="11"/>
  <c r="L161" i="11"/>
  <c r="H161" i="11"/>
  <c r="D161" i="11"/>
  <c r="O161" i="11"/>
  <c r="K161" i="11"/>
  <c r="G161" i="11"/>
  <c r="J161" i="11"/>
  <c r="N161" i="11"/>
  <c r="C161" i="11"/>
  <c r="B161" i="11"/>
  <c r="F161" i="11"/>
  <c r="J162" i="11"/>
  <c r="F162" i="11"/>
  <c r="B162" i="11"/>
  <c r="M162" i="11"/>
  <c r="N162" i="11"/>
  <c r="I162" i="11"/>
  <c r="P162" i="11" s="1"/>
  <c r="E162" i="11"/>
  <c r="A162" i="11"/>
  <c r="L162" i="11"/>
  <c r="H162" i="11"/>
  <c r="K162" i="11"/>
  <c r="O162" i="11"/>
  <c r="D162" i="11"/>
  <c r="G162" i="11"/>
  <c r="C162" i="11"/>
  <c r="C163" i="11"/>
  <c r="N163" i="11"/>
  <c r="J163" i="11"/>
  <c r="F163" i="11"/>
  <c r="B163" i="11"/>
  <c r="M163" i="11"/>
  <c r="I163" i="11"/>
  <c r="L163" i="11"/>
  <c r="A163" i="11"/>
  <c r="E163" i="11"/>
  <c r="H163" i="11"/>
  <c r="D163" i="11"/>
  <c r="G163" i="11"/>
  <c r="O163" i="11"/>
  <c r="K163" i="11"/>
  <c r="C164" i="11"/>
  <c r="N164" i="11"/>
  <c r="J164" i="11"/>
  <c r="M164" i="11"/>
  <c r="B164" i="11"/>
  <c r="F164" i="11"/>
  <c r="K164" i="11"/>
  <c r="G164" i="11"/>
  <c r="I164" i="11"/>
  <c r="E164" i="11"/>
  <c r="A164" i="11"/>
  <c r="L164" i="11"/>
  <c r="H164" i="11"/>
  <c r="D164" i="11"/>
  <c r="O164" i="11"/>
  <c r="K165" i="11"/>
  <c r="N165" i="11"/>
  <c r="C165" i="11"/>
  <c r="G165" i="11"/>
  <c r="J165" i="11"/>
  <c r="F165" i="11"/>
  <c r="B165" i="11"/>
  <c r="M165" i="11"/>
  <c r="I165" i="11"/>
  <c r="P165" i="11" s="1"/>
  <c r="D165" i="11"/>
  <c r="E165" i="11"/>
  <c r="A165" i="11"/>
  <c r="L165" i="11"/>
  <c r="H165" i="11"/>
  <c r="O165" i="11"/>
  <c r="D166" i="11"/>
  <c r="H166" i="11"/>
  <c r="K166" i="11"/>
  <c r="G166" i="11"/>
  <c r="C166" i="11"/>
  <c r="N166" i="11"/>
  <c r="J166" i="11"/>
  <c r="F166" i="11"/>
  <c r="B166" i="11"/>
  <c r="M166" i="11"/>
  <c r="I166" i="11"/>
  <c r="E166" i="11"/>
  <c r="A166" i="11"/>
  <c r="L166" i="11"/>
  <c r="O166" i="11"/>
  <c r="M167" i="11"/>
  <c r="A167" i="11"/>
  <c r="E167" i="11"/>
  <c r="I167" i="11"/>
  <c r="L167" i="11"/>
  <c r="H167" i="11"/>
  <c r="D167" i="11"/>
  <c r="O167" i="11"/>
  <c r="K167" i="11"/>
  <c r="G167" i="11"/>
  <c r="C167" i="11"/>
  <c r="N167" i="11"/>
  <c r="J167" i="11"/>
  <c r="F167" i="11"/>
  <c r="B167" i="11"/>
  <c r="O168" i="11"/>
  <c r="K168" i="11"/>
  <c r="A168" i="11"/>
  <c r="G168" i="11"/>
  <c r="C168" i="11"/>
  <c r="N168" i="11"/>
  <c r="J168" i="11"/>
  <c r="F168" i="11"/>
  <c r="I168" i="11"/>
  <c r="M168" i="11"/>
  <c r="B168" i="11"/>
  <c r="E168" i="11"/>
  <c r="L168" i="11"/>
  <c r="H168" i="11"/>
  <c r="D168" i="11"/>
  <c r="I169" i="11"/>
  <c r="E169" i="11"/>
  <c r="N169" i="11"/>
  <c r="K169" i="11"/>
  <c r="A169" i="11"/>
  <c r="L169" i="11"/>
  <c r="H169" i="11"/>
  <c r="D169" i="11"/>
  <c r="O169" i="11"/>
  <c r="C169" i="11"/>
  <c r="G169" i="11"/>
  <c r="B169" i="11"/>
  <c r="F169" i="11"/>
  <c r="J169" i="11"/>
  <c r="M169" i="11"/>
  <c r="O170" i="11"/>
  <c r="D170" i="11"/>
  <c r="G170" i="11"/>
  <c r="C170" i="11"/>
  <c r="N170" i="11"/>
  <c r="J170" i="11"/>
  <c r="F170" i="11"/>
  <c r="B170" i="11"/>
  <c r="M170" i="11"/>
  <c r="H170" i="11"/>
  <c r="I170" i="11"/>
  <c r="E170" i="11"/>
  <c r="A170" i="11"/>
  <c r="L170" i="11"/>
  <c r="K170" i="11"/>
  <c r="I171" i="11"/>
  <c r="P171" i="11" s="1"/>
  <c r="D171" i="11"/>
  <c r="A171" i="11"/>
  <c r="M171" i="11"/>
  <c r="H171" i="11"/>
  <c r="L171" i="11"/>
  <c r="O171" i="11"/>
  <c r="K171" i="11"/>
  <c r="G171" i="11"/>
  <c r="C171" i="11"/>
  <c r="N171" i="11"/>
  <c r="F171" i="11"/>
  <c r="B171" i="11"/>
  <c r="E171" i="11"/>
  <c r="J171" i="11"/>
  <c r="K172" i="11"/>
  <c r="G172" i="11"/>
  <c r="D172" i="11"/>
  <c r="C172" i="11"/>
  <c r="N172" i="11"/>
  <c r="J172" i="11"/>
  <c r="M172" i="11"/>
  <c r="B172" i="11"/>
  <c r="F172" i="11"/>
  <c r="I172" i="11"/>
  <c r="P172" i="11" s="1"/>
  <c r="E172" i="11"/>
  <c r="O172" i="11"/>
  <c r="A172" i="11"/>
  <c r="L172" i="11"/>
  <c r="H172" i="11"/>
  <c r="I173" i="11"/>
  <c r="C173" i="11"/>
  <c r="H173" i="11"/>
  <c r="A173" i="11"/>
  <c r="O173" i="11"/>
  <c r="N173" i="11"/>
  <c r="E173" i="11"/>
  <c r="D173" i="11"/>
  <c r="G173" i="11"/>
  <c r="L173" i="11"/>
  <c r="M173" i="11"/>
  <c r="K173" i="11"/>
  <c r="F173" i="11"/>
  <c r="J173" i="11"/>
  <c r="B173" i="11"/>
  <c r="A174" i="11"/>
  <c r="L174" i="11"/>
  <c r="H174" i="11"/>
  <c r="D174" i="11"/>
  <c r="N174" i="11"/>
  <c r="K174" i="11"/>
  <c r="F174" i="11"/>
  <c r="I174" i="11"/>
  <c r="C174" i="11"/>
  <c r="O174" i="11"/>
  <c r="J174" i="11"/>
  <c r="M174" i="11"/>
  <c r="B174" i="11"/>
  <c r="G174" i="11"/>
  <c r="E174" i="11"/>
  <c r="O175" i="11"/>
  <c r="D175" i="11"/>
  <c r="G175" i="11"/>
  <c r="K175" i="11"/>
  <c r="H175" i="11"/>
  <c r="C175" i="11"/>
  <c r="F175" i="11"/>
  <c r="J175" i="11"/>
  <c r="N175" i="11"/>
  <c r="B175" i="11"/>
  <c r="M175" i="11"/>
  <c r="I175" i="11"/>
  <c r="E175" i="11"/>
  <c r="A175" i="11"/>
  <c r="L175" i="11"/>
  <c r="C176" i="11"/>
  <c r="N176" i="11"/>
  <c r="J176" i="11"/>
  <c r="F176" i="11"/>
  <c r="B176" i="11"/>
  <c r="M176" i="11"/>
  <c r="H176" i="11"/>
  <c r="E176" i="11"/>
  <c r="O176" i="11"/>
  <c r="L176" i="11"/>
  <c r="I176" i="11"/>
  <c r="D176" i="11"/>
  <c r="G176" i="11"/>
  <c r="K176" i="11"/>
  <c r="A176" i="11"/>
  <c r="D177" i="11"/>
  <c r="O177" i="11"/>
  <c r="K177" i="11"/>
  <c r="I177" i="11"/>
  <c r="G177" i="11"/>
  <c r="C177" i="11"/>
  <c r="N177" i="11"/>
  <c r="F177" i="11"/>
  <c r="A177" i="11"/>
  <c r="M177" i="11"/>
  <c r="J177" i="11"/>
  <c r="E177" i="11"/>
  <c r="H177" i="11"/>
  <c r="L177" i="11"/>
  <c r="B177" i="11"/>
  <c r="G178" i="11"/>
  <c r="N178" i="11"/>
  <c r="K178" i="11"/>
  <c r="F178" i="11"/>
  <c r="I178" i="11"/>
  <c r="M178" i="11"/>
  <c r="C178" i="11"/>
  <c r="E178" i="11"/>
  <c r="A178" i="11"/>
  <c r="L178" i="11"/>
  <c r="H178" i="11"/>
  <c r="D178" i="11"/>
  <c r="O178" i="11"/>
  <c r="J178" i="11"/>
  <c r="B178" i="11"/>
  <c r="A179" i="11"/>
  <c r="K179" i="11"/>
  <c r="H179" i="11"/>
  <c r="C179" i="11"/>
  <c r="O179" i="11"/>
  <c r="L179" i="11"/>
  <c r="G179" i="11"/>
  <c r="J179" i="11"/>
  <c r="N179" i="11"/>
  <c r="D179" i="11"/>
  <c r="F179" i="11"/>
  <c r="B179" i="11"/>
  <c r="M179" i="11"/>
  <c r="I179" i="11"/>
  <c r="E179" i="11"/>
  <c r="O180" i="11"/>
  <c r="E180" i="11"/>
  <c r="G180" i="11"/>
  <c r="C180" i="11"/>
  <c r="N180" i="11"/>
  <c r="J180" i="11"/>
  <c r="F180" i="11"/>
  <c r="B180" i="11"/>
  <c r="L180" i="11"/>
  <c r="I180" i="11"/>
  <c r="P180" i="11" s="1"/>
  <c r="D180" i="11"/>
  <c r="A180" i="11"/>
  <c r="M180" i="11"/>
  <c r="H180" i="11"/>
  <c r="K180" i="11"/>
  <c r="B181" i="11"/>
  <c r="N181" i="11"/>
  <c r="I181" i="11"/>
  <c r="L181" i="11"/>
  <c r="A181" i="11"/>
  <c r="F181" i="11"/>
  <c r="H181" i="11"/>
  <c r="D181" i="11"/>
  <c r="O181" i="11"/>
  <c r="K181" i="11"/>
  <c r="G181" i="11"/>
  <c r="C181" i="11"/>
  <c r="M181" i="11"/>
  <c r="J181" i="11"/>
  <c r="E181" i="11"/>
  <c r="B182" i="11"/>
  <c r="G182" i="11"/>
  <c r="I182" i="11"/>
  <c r="E182" i="11"/>
  <c r="A182" i="11"/>
  <c r="L182" i="11"/>
  <c r="H182" i="11"/>
  <c r="D182" i="11"/>
  <c r="N182" i="11"/>
  <c r="M182" i="11"/>
  <c r="K182" i="11"/>
  <c r="F182" i="11"/>
  <c r="C182" i="11"/>
  <c r="O182" i="11"/>
  <c r="J182" i="11"/>
  <c r="E183" i="11"/>
  <c r="A183" i="11"/>
  <c r="L183" i="11"/>
  <c r="O183" i="11"/>
  <c r="D183" i="11"/>
  <c r="G183" i="11"/>
  <c r="K183" i="11"/>
  <c r="N183" i="11"/>
  <c r="C183" i="11"/>
  <c r="H183" i="11"/>
  <c r="J183" i="11"/>
  <c r="F183" i="11"/>
  <c r="B183" i="11"/>
  <c r="M183" i="11"/>
  <c r="I183" i="11"/>
  <c r="L184" i="11"/>
  <c r="O184" i="11"/>
  <c r="D184" i="11"/>
  <c r="I184" i="11"/>
  <c r="K184" i="11"/>
  <c r="G184" i="11"/>
  <c r="C184" i="11"/>
  <c r="N184" i="11"/>
  <c r="J184" i="11"/>
  <c r="F184" i="11"/>
  <c r="B184" i="11"/>
  <c r="M184" i="11"/>
  <c r="H184" i="11"/>
  <c r="E184" i="11"/>
  <c r="A184" i="11"/>
  <c r="E185" i="11"/>
  <c r="H185" i="11"/>
  <c r="L185" i="11"/>
  <c r="D185" i="11"/>
  <c r="O185" i="11"/>
  <c r="K185" i="11"/>
  <c r="G185" i="11"/>
  <c r="C185" i="11"/>
  <c r="N185" i="11"/>
  <c r="I185" i="11"/>
  <c r="F185" i="11"/>
  <c r="A185" i="11"/>
  <c r="M185" i="11"/>
  <c r="J185" i="11"/>
  <c r="B185" i="11"/>
  <c r="F186" i="11"/>
  <c r="A186" i="11"/>
  <c r="M186" i="11"/>
  <c r="K186" i="11"/>
  <c r="E186" i="11"/>
  <c r="I186" i="11"/>
  <c r="L186" i="11"/>
  <c r="H186" i="11"/>
  <c r="D186" i="11"/>
  <c r="O186" i="11"/>
  <c r="J186" i="11"/>
  <c r="G186" i="11"/>
  <c r="B186" i="11"/>
  <c r="N186" i="11"/>
  <c r="C186" i="11"/>
  <c r="N187" i="11"/>
  <c r="D187" i="11"/>
  <c r="F187" i="11"/>
  <c r="B187" i="11"/>
  <c r="M187" i="11"/>
  <c r="I187" i="11"/>
  <c r="E187" i="11"/>
  <c r="A187" i="11"/>
  <c r="K187" i="11"/>
  <c r="H187" i="11"/>
  <c r="C187" i="11"/>
  <c r="O187" i="11"/>
  <c r="L187" i="11"/>
  <c r="G187" i="11"/>
  <c r="J187" i="11"/>
  <c r="H188" i="11"/>
  <c r="C188" i="11"/>
  <c r="O188" i="11"/>
  <c r="M188" i="11"/>
  <c r="N188" i="11"/>
  <c r="G188" i="11"/>
  <c r="K188" i="11"/>
  <c r="J188" i="11"/>
  <c r="F188" i="11"/>
  <c r="B188" i="11"/>
  <c r="L188" i="11"/>
  <c r="I188" i="11"/>
  <c r="D188" i="11"/>
  <c r="E188" i="11"/>
  <c r="A188" i="11"/>
  <c r="B189" i="11"/>
  <c r="N189" i="11"/>
  <c r="I189" i="11"/>
  <c r="L189" i="11"/>
  <c r="A189" i="11"/>
  <c r="F189" i="11"/>
  <c r="H189" i="11"/>
  <c r="D189" i="11"/>
  <c r="O189" i="11"/>
  <c r="K189" i="11"/>
  <c r="G189" i="11"/>
  <c r="C189" i="11"/>
  <c r="M189" i="11"/>
  <c r="J189" i="11"/>
  <c r="E189" i="11"/>
  <c r="J190" i="11"/>
  <c r="E190" i="11"/>
  <c r="B190" i="11"/>
  <c r="O190" i="11"/>
  <c r="I190" i="11"/>
  <c r="M190" i="11"/>
  <c r="A190" i="11"/>
  <c r="L190" i="11"/>
  <c r="H190" i="11"/>
  <c r="D190" i="11"/>
  <c r="N190" i="11"/>
  <c r="K190" i="11"/>
  <c r="F190" i="11"/>
  <c r="C190" i="11"/>
  <c r="G190" i="11"/>
  <c r="E191" i="11"/>
  <c r="A191" i="11"/>
  <c r="L191" i="11"/>
  <c r="O191" i="11"/>
  <c r="D191" i="11"/>
  <c r="G191" i="11"/>
  <c r="K191" i="11"/>
  <c r="N191" i="11"/>
  <c r="C191" i="11"/>
  <c r="H191" i="11"/>
  <c r="J191" i="11"/>
  <c r="F191" i="11"/>
  <c r="B191" i="11"/>
  <c r="M191" i="11"/>
  <c r="I191" i="11"/>
  <c r="C192" i="11"/>
  <c r="N192" i="11"/>
  <c r="J192" i="11"/>
  <c r="F192" i="11"/>
  <c r="B192" i="11"/>
  <c r="M192" i="11"/>
  <c r="H192" i="11"/>
  <c r="A192" i="11"/>
  <c r="E192" i="11"/>
  <c r="I192" i="11"/>
  <c r="L192" i="11"/>
  <c r="G192" i="11"/>
  <c r="D192" i="11"/>
  <c r="K192" i="11"/>
  <c r="O192" i="11"/>
  <c r="D193" i="11"/>
  <c r="O193" i="11"/>
  <c r="K193" i="11"/>
  <c r="G193" i="11"/>
  <c r="C193" i="11"/>
  <c r="N193" i="11"/>
  <c r="I193" i="11"/>
  <c r="P193" i="11" s="1"/>
  <c r="F193" i="11"/>
  <c r="A193" i="11"/>
  <c r="M193" i="11"/>
  <c r="J193" i="11"/>
  <c r="E193" i="11"/>
  <c r="H193" i="11"/>
  <c r="L193" i="11"/>
  <c r="B193" i="11"/>
  <c r="E194" i="11"/>
  <c r="A194" i="11"/>
  <c r="L194" i="11"/>
  <c r="H194" i="11"/>
  <c r="D194" i="11"/>
  <c r="O194" i="11"/>
  <c r="J194" i="11"/>
  <c r="G194" i="11"/>
  <c r="B194" i="11"/>
  <c r="N194" i="11"/>
  <c r="K194" i="11"/>
  <c r="F194" i="11"/>
  <c r="I194" i="11"/>
  <c r="M194" i="11"/>
  <c r="C194" i="11"/>
  <c r="I195" i="11"/>
  <c r="E195" i="11"/>
  <c r="A195" i="11"/>
  <c r="K195" i="11"/>
  <c r="H195" i="11"/>
  <c r="C195" i="11"/>
  <c r="O195" i="11"/>
  <c r="L195" i="11"/>
  <c r="G195" i="11"/>
  <c r="J195" i="11"/>
  <c r="N195" i="11"/>
  <c r="D195" i="11"/>
  <c r="F195" i="11"/>
  <c r="B195" i="11"/>
  <c r="M195" i="11"/>
  <c r="B196" i="11"/>
  <c r="L196" i="11"/>
  <c r="I196" i="11"/>
  <c r="D196" i="11"/>
  <c r="A196" i="11"/>
  <c r="M196" i="11"/>
  <c r="H196" i="11"/>
  <c r="K196" i="11"/>
  <c r="O196" i="11"/>
  <c r="E196" i="11"/>
  <c r="G196" i="11"/>
  <c r="C196" i="11"/>
  <c r="N196" i="11"/>
  <c r="J196" i="11"/>
  <c r="F196" i="11"/>
  <c r="H197" i="11"/>
  <c r="D197" i="11"/>
  <c r="O197" i="11"/>
  <c r="K197" i="11"/>
  <c r="G197" i="11"/>
  <c r="C197" i="11"/>
  <c r="M197" i="11"/>
  <c r="J197" i="11"/>
  <c r="E197" i="11"/>
  <c r="F197" i="11"/>
  <c r="B197" i="11"/>
  <c r="N197" i="11"/>
  <c r="I197" i="11"/>
  <c r="L197" i="11"/>
  <c r="A197" i="11"/>
  <c r="D198" i="11"/>
  <c r="N198" i="11"/>
  <c r="K198" i="11"/>
  <c r="F198" i="11"/>
  <c r="C198" i="11"/>
  <c r="O198" i="11"/>
  <c r="J198" i="11"/>
  <c r="M198" i="11"/>
  <c r="B198" i="11"/>
  <c r="G198" i="11"/>
  <c r="I198" i="11"/>
  <c r="E198" i="11"/>
  <c r="A198" i="11"/>
  <c r="L198" i="11"/>
  <c r="H198" i="11"/>
  <c r="M199" i="11"/>
  <c r="I199" i="11"/>
  <c r="E199" i="11"/>
  <c r="A199" i="11"/>
  <c r="L199" i="11"/>
  <c r="O199" i="11"/>
  <c r="D199" i="11"/>
  <c r="G199" i="11"/>
  <c r="K199" i="11"/>
  <c r="N199" i="11"/>
  <c r="J199" i="11"/>
  <c r="C199" i="11"/>
  <c r="H199" i="11"/>
  <c r="F199" i="11"/>
  <c r="B199" i="11"/>
  <c r="N200" i="11"/>
  <c r="J200" i="11"/>
  <c r="F200" i="11"/>
  <c r="B200" i="11"/>
  <c r="M200" i="11"/>
  <c r="H200" i="11"/>
  <c r="E200" i="11"/>
  <c r="O200" i="11"/>
  <c r="L200" i="11"/>
  <c r="I200" i="11"/>
  <c r="D200" i="11"/>
  <c r="G200" i="11"/>
  <c r="K200" i="11"/>
  <c r="A200" i="11"/>
  <c r="C200" i="11"/>
  <c r="E201" i="11"/>
  <c r="J201" i="11"/>
  <c r="L201" i="11"/>
  <c r="H201" i="11"/>
  <c r="D201" i="11"/>
  <c r="O201" i="11"/>
  <c r="K201" i="11"/>
  <c r="G201" i="11"/>
  <c r="C201" i="11"/>
  <c r="N201" i="11"/>
  <c r="I201" i="11"/>
  <c r="F201" i="11"/>
  <c r="A201" i="11"/>
  <c r="M201" i="11"/>
  <c r="B201" i="11"/>
  <c r="N202" i="11"/>
  <c r="K202" i="11"/>
  <c r="F202" i="11"/>
  <c r="I202" i="11"/>
  <c r="M202" i="11"/>
  <c r="C202" i="11"/>
  <c r="E202" i="11"/>
  <c r="A202" i="11"/>
  <c r="L202" i="11"/>
  <c r="H202" i="11"/>
  <c r="D202" i="11"/>
  <c r="O202" i="11"/>
  <c r="J202" i="11"/>
  <c r="G202" i="11"/>
  <c r="B202" i="11"/>
  <c r="H203" i="11"/>
  <c r="C203" i="11"/>
  <c r="G203" i="11"/>
  <c r="O203" i="11"/>
  <c r="D203" i="11"/>
  <c r="N203" i="11"/>
  <c r="L203" i="11"/>
  <c r="F203" i="11"/>
  <c r="J203" i="11"/>
  <c r="M203" i="11"/>
  <c r="I203" i="11"/>
  <c r="E203" i="11"/>
  <c r="A203" i="11"/>
  <c r="K203" i="11"/>
  <c r="B203" i="11"/>
  <c r="O204" i="11"/>
  <c r="E204" i="11"/>
  <c r="G204" i="11"/>
  <c r="C204" i="11"/>
  <c r="N204" i="11"/>
  <c r="J204" i="11"/>
  <c r="F204" i="11"/>
  <c r="M204" i="11"/>
  <c r="B204" i="11"/>
  <c r="L204" i="11"/>
  <c r="I204" i="11"/>
  <c r="D204" i="11"/>
  <c r="A204" i="11"/>
  <c r="H204" i="11"/>
  <c r="K204" i="11"/>
  <c r="J205" i="11"/>
  <c r="E205" i="11"/>
  <c r="B205" i="11"/>
  <c r="F205" i="11"/>
  <c r="I205" i="11"/>
  <c r="D205" i="11"/>
  <c r="A205" i="11"/>
  <c r="N205" i="11"/>
  <c r="H205" i="11"/>
  <c r="L205" i="11"/>
  <c r="O205" i="11"/>
  <c r="K205" i="11"/>
  <c r="G205" i="11"/>
  <c r="C205" i="11"/>
  <c r="M205" i="11"/>
  <c r="J206" i="11"/>
  <c r="M206" i="11"/>
  <c r="I206" i="11"/>
  <c r="E206" i="11"/>
  <c r="A206" i="11"/>
  <c r="L206" i="11"/>
  <c r="H206" i="11"/>
  <c r="D206" i="11"/>
  <c r="N206" i="11"/>
  <c r="B206" i="11"/>
  <c r="G206" i="11"/>
  <c r="K206" i="11"/>
  <c r="F206" i="11"/>
  <c r="C206" i="11"/>
  <c r="O206" i="11"/>
  <c r="L207" i="11"/>
  <c r="O207" i="11"/>
  <c r="D207" i="11"/>
  <c r="G207" i="11"/>
  <c r="J207" i="11"/>
  <c r="N207" i="11"/>
  <c r="K207" i="11"/>
  <c r="H207" i="11"/>
  <c r="C207" i="11"/>
  <c r="F207" i="11"/>
  <c r="A207" i="11"/>
  <c r="B207" i="11"/>
  <c r="M207" i="11"/>
  <c r="I207" i="11"/>
  <c r="E207" i="11"/>
  <c r="L208" i="11"/>
  <c r="I208" i="11"/>
  <c r="D208" i="11"/>
  <c r="G208" i="11"/>
  <c r="K208" i="11"/>
  <c r="A208" i="11"/>
  <c r="C208" i="11"/>
  <c r="E208" i="11"/>
  <c r="N208" i="11"/>
  <c r="J208" i="11"/>
  <c r="F208" i="11"/>
  <c r="B208" i="11"/>
  <c r="O208" i="11"/>
  <c r="M208" i="11"/>
  <c r="H208" i="11"/>
  <c r="M209" i="11"/>
  <c r="J209" i="11"/>
  <c r="A209" i="11"/>
  <c r="E209" i="11"/>
  <c r="H209" i="11"/>
  <c r="L209" i="11"/>
  <c r="B209" i="11"/>
  <c r="D209" i="11"/>
  <c r="O209" i="11"/>
  <c r="K209" i="11"/>
  <c r="G209" i="11"/>
  <c r="C209" i="11"/>
  <c r="F209" i="11"/>
  <c r="N209" i="11"/>
  <c r="I209" i="11"/>
  <c r="P209" i="11" s="1"/>
  <c r="P249" i="8"/>
  <c r="P243" i="8"/>
  <c r="P231" i="8"/>
  <c r="P224" i="8"/>
  <c r="P206" i="8"/>
  <c r="P191" i="8"/>
  <c r="P174" i="8"/>
  <c r="P148" i="8"/>
  <c r="P146" i="8"/>
  <c r="P145" i="8"/>
  <c r="P133" i="8"/>
  <c r="P129" i="8"/>
  <c r="P122" i="8"/>
  <c r="P119" i="8"/>
  <c r="P115" i="8"/>
  <c r="P110" i="8"/>
  <c r="P107" i="8"/>
  <c r="P105" i="8"/>
  <c r="P91" i="8"/>
  <c r="P61" i="8"/>
  <c r="P50" i="8"/>
  <c r="P31" i="8"/>
  <c r="P25" i="8"/>
  <c r="P24" i="8"/>
  <c r="P17" i="8"/>
  <c r="P9" i="8"/>
  <c r="P210" i="11"/>
  <c r="I211" i="11"/>
  <c r="A211" i="11"/>
  <c r="H211" i="11"/>
  <c r="O211" i="11"/>
  <c r="G211" i="11"/>
  <c r="N211" i="11"/>
  <c r="F211" i="11"/>
  <c r="M211" i="11"/>
  <c r="E211" i="11"/>
  <c r="K211" i="11"/>
  <c r="C211" i="11"/>
  <c r="L211" i="11"/>
  <c r="J211" i="11"/>
  <c r="D211" i="11"/>
  <c r="B211" i="11"/>
  <c r="Q212" i="11"/>
  <c r="P206" i="11" l="1"/>
  <c r="P198" i="11"/>
  <c r="P182" i="11"/>
  <c r="P175" i="11"/>
  <c r="P167" i="11"/>
  <c r="P166" i="11"/>
  <c r="P164" i="11"/>
  <c r="P163" i="11"/>
  <c r="P152" i="11"/>
  <c r="P148" i="11"/>
  <c r="P124" i="11"/>
  <c r="P116" i="11"/>
  <c r="P108" i="11"/>
  <c r="P104" i="11"/>
  <c r="P95" i="11"/>
  <c r="P90" i="11"/>
  <c r="P77" i="11"/>
  <c r="P71" i="11"/>
  <c r="P64" i="11"/>
  <c r="P54" i="11"/>
  <c r="P46" i="11"/>
  <c r="P24" i="11"/>
  <c r="P9" i="11"/>
  <c r="A250" i="6"/>
  <c r="P184" i="11"/>
  <c r="P173" i="11"/>
  <c r="P160" i="11"/>
  <c r="P158" i="11"/>
  <c r="P154" i="11"/>
  <c r="P153" i="11"/>
  <c r="P125" i="11"/>
  <c r="P118" i="11"/>
  <c r="P101" i="11"/>
  <c r="P97" i="11"/>
  <c r="P93" i="11"/>
  <c r="P89" i="11"/>
  <c r="P83" i="11"/>
  <c r="P79" i="11"/>
  <c r="P74" i="11"/>
  <c r="P67" i="11"/>
  <c r="P52" i="11"/>
  <c r="P38" i="11"/>
  <c r="P34" i="11"/>
  <c r="P16" i="11"/>
  <c r="P13" i="11"/>
  <c r="P12" i="11"/>
  <c r="P186" i="11"/>
  <c r="P199" i="11"/>
  <c r="P194" i="11"/>
  <c r="P187" i="11"/>
  <c r="P179" i="11"/>
  <c r="P178" i="11"/>
  <c r="P177" i="11"/>
  <c r="P176" i="11"/>
  <c r="P151" i="11"/>
  <c r="P145" i="11"/>
  <c r="P144" i="11"/>
  <c r="P136" i="11"/>
  <c r="P134" i="11"/>
  <c r="P128" i="11"/>
  <c r="P123" i="11"/>
  <c r="P110" i="11"/>
  <c r="P102" i="11"/>
  <c r="P96" i="11"/>
  <c r="P87" i="11"/>
  <c r="P84" i="11"/>
  <c r="P82" i="11"/>
  <c r="P76" i="11"/>
  <c r="P51" i="11"/>
  <c r="P48" i="11"/>
  <c r="P41" i="11"/>
  <c r="P35" i="11"/>
  <c r="P25" i="11"/>
  <c r="P10" i="11"/>
  <c r="A252" i="6"/>
  <c r="P208" i="11"/>
  <c r="P202" i="11"/>
  <c r="P200" i="11"/>
  <c r="P192" i="11"/>
  <c r="P174" i="11"/>
  <c r="P157" i="11"/>
  <c r="P155" i="11"/>
  <c r="P147" i="11"/>
  <c r="P146" i="11"/>
  <c r="P140" i="11"/>
  <c r="P133" i="11"/>
  <c r="P132" i="11"/>
  <c r="P130" i="11"/>
  <c r="P120" i="11"/>
  <c r="P115" i="11"/>
  <c r="P106" i="11"/>
  <c r="P100" i="11"/>
  <c r="P81" i="11"/>
  <c r="P69" i="11"/>
  <c r="P68" i="11"/>
  <c r="P66" i="11"/>
  <c r="P63" i="11"/>
  <c r="P53" i="11"/>
  <c r="P39" i="11"/>
  <c r="P26" i="11"/>
  <c r="P7" i="11"/>
  <c r="P201" i="11"/>
  <c r="P185" i="11"/>
  <c r="P170" i="11"/>
  <c r="P168" i="11"/>
  <c r="P161" i="11"/>
  <c r="P149" i="11"/>
  <c r="P139" i="11"/>
  <c r="P126" i="11"/>
  <c r="P113" i="11"/>
  <c r="P112" i="11"/>
  <c r="P75" i="11"/>
  <c r="P70" i="11"/>
  <c r="P65" i="11"/>
  <c r="P62" i="11"/>
  <c r="P61" i="11"/>
  <c r="P57" i="11"/>
  <c r="P49" i="11"/>
  <c r="P44" i="11"/>
  <c r="P27" i="11"/>
  <c r="P8" i="11"/>
  <c r="P205" i="11"/>
  <c r="P197" i="11"/>
  <c r="P191" i="11"/>
  <c r="P188" i="11"/>
  <c r="P183" i="11"/>
  <c r="P169" i="11"/>
  <c r="P141" i="11"/>
  <c r="P138" i="11"/>
  <c r="P131" i="11"/>
  <c r="P119" i="11"/>
  <c r="P105" i="11"/>
  <c r="P91" i="11"/>
  <c r="P85" i="11"/>
  <c r="P72" i="11"/>
  <c r="P60" i="11"/>
  <c r="P58" i="11"/>
  <c r="P50" i="11"/>
  <c r="P42" i="11"/>
  <c r="P33" i="11"/>
  <c r="P29" i="11"/>
  <c r="P21" i="11"/>
  <c r="P14" i="11"/>
  <c r="A257" i="6"/>
  <c r="A7" i="6"/>
  <c r="A11" i="6"/>
  <c r="A8" i="6"/>
  <c r="A6" i="6"/>
  <c r="A9" i="6"/>
  <c r="A5" i="6"/>
  <c r="A12" i="6"/>
  <c r="A10" i="6"/>
  <c r="A14" i="6"/>
  <c r="A13" i="6"/>
  <c r="A16" i="6"/>
  <c r="A15" i="6"/>
  <c r="A18" i="6"/>
  <c r="A17" i="6"/>
  <c r="A20" i="6"/>
  <c r="A19" i="6"/>
  <c r="A22" i="6"/>
  <c r="A24" i="6"/>
  <c r="A25" i="6"/>
  <c r="A21" i="6"/>
  <c r="A23" i="6"/>
  <c r="A26" i="6"/>
  <c r="A28" i="6"/>
  <c r="A27" i="6"/>
  <c r="A29" i="6"/>
  <c r="A31" i="6"/>
  <c r="A30" i="6"/>
  <c r="A33" i="6"/>
  <c r="A32" i="6"/>
  <c r="A36" i="6"/>
  <c r="A35" i="6"/>
  <c r="A34" i="6"/>
  <c r="A37" i="6"/>
  <c r="A40" i="6"/>
  <c r="A38" i="6"/>
  <c r="A39" i="6"/>
  <c r="A41" i="6"/>
  <c r="A42" i="6"/>
  <c r="A43" i="6"/>
  <c r="A45" i="6"/>
  <c r="A44" i="6"/>
  <c r="A47" i="6"/>
  <c r="A46" i="6"/>
  <c r="A49" i="6"/>
  <c r="A51" i="6"/>
  <c r="A48" i="6"/>
  <c r="A50" i="6"/>
  <c r="A52" i="6"/>
  <c r="A53" i="6"/>
  <c r="A54" i="6"/>
  <c r="A55" i="6"/>
  <c r="A56" i="6"/>
  <c r="A57" i="6"/>
  <c r="A62" i="6"/>
  <c r="A58" i="6"/>
  <c r="A59" i="6"/>
  <c r="A61" i="6"/>
  <c r="A60" i="6"/>
  <c r="A63" i="6"/>
  <c r="A64" i="6"/>
  <c r="A65" i="6"/>
  <c r="A66" i="6"/>
  <c r="A68" i="6"/>
  <c r="A69" i="6"/>
  <c r="A72" i="6"/>
  <c r="A67" i="6"/>
  <c r="A70" i="6"/>
  <c r="A71" i="6"/>
  <c r="A75" i="6"/>
  <c r="A73" i="6"/>
  <c r="A74" i="6"/>
  <c r="A77" i="6"/>
  <c r="A81" i="6"/>
  <c r="A79" i="6"/>
  <c r="A76" i="6"/>
  <c r="A78" i="6"/>
  <c r="A80" i="6"/>
  <c r="A84" i="6"/>
  <c r="A82" i="6"/>
  <c r="A83" i="6"/>
  <c r="A86" i="6"/>
  <c r="A85" i="6"/>
  <c r="A87" i="6"/>
  <c r="A90" i="6"/>
  <c r="A88" i="6"/>
  <c r="A89" i="6"/>
  <c r="A92" i="6"/>
  <c r="A91" i="6"/>
  <c r="A93" i="6"/>
  <c r="A95" i="6"/>
  <c r="A94" i="6"/>
  <c r="A100" i="6"/>
  <c r="A97" i="6"/>
  <c r="A96" i="6"/>
  <c r="A98" i="6"/>
  <c r="A102" i="6"/>
  <c r="A99" i="6"/>
  <c r="A103" i="6"/>
  <c r="A104" i="6"/>
  <c r="A101" i="6"/>
  <c r="A107" i="6"/>
  <c r="A106" i="6"/>
  <c r="A105" i="6"/>
  <c r="A110" i="6"/>
  <c r="A108" i="6"/>
  <c r="A109" i="6"/>
  <c r="A111" i="6"/>
  <c r="A112" i="6"/>
  <c r="A115" i="6"/>
  <c r="A113" i="6"/>
  <c r="A114" i="6"/>
  <c r="A116" i="6"/>
  <c r="A117" i="6"/>
  <c r="A119" i="6"/>
  <c r="A118" i="6"/>
  <c r="A121" i="6"/>
  <c r="A123" i="6"/>
  <c r="A120" i="6"/>
  <c r="A128" i="6"/>
  <c r="A122" i="6"/>
  <c r="A127" i="6"/>
  <c r="A125" i="6"/>
  <c r="A124" i="6"/>
  <c r="A129" i="6"/>
  <c r="A126" i="6"/>
  <c r="A130" i="6"/>
  <c r="A131" i="6"/>
  <c r="A134" i="6"/>
  <c r="A133" i="6"/>
  <c r="A132" i="6"/>
  <c r="A136" i="6"/>
  <c r="A135" i="6"/>
  <c r="A137" i="6"/>
  <c r="A140" i="6"/>
  <c r="A138" i="6"/>
  <c r="A143" i="6"/>
  <c r="A139" i="6"/>
  <c r="A142" i="6"/>
  <c r="A141" i="6"/>
  <c r="A145" i="6"/>
  <c r="A147" i="6"/>
  <c r="A144" i="6"/>
  <c r="A146" i="6"/>
  <c r="A148" i="6"/>
  <c r="A149" i="6"/>
  <c r="A152" i="6"/>
  <c r="A150" i="6"/>
  <c r="A151" i="6"/>
  <c r="A154" i="6"/>
  <c r="A155" i="6"/>
  <c r="A153" i="6"/>
  <c r="A156" i="6"/>
  <c r="A157" i="6"/>
  <c r="A158" i="6"/>
  <c r="A159" i="6"/>
  <c r="A160" i="6"/>
  <c r="A161" i="6"/>
  <c r="A162" i="6"/>
  <c r="A165" i="6"/>
  <c r="A163" i="6"/>
  <c r="A164" i="6"/>
  <c r="A167" i="6"/>
  <c r="A166" i="6"/>
  <c r="A169" i="6"/>
  <c r="A168" i="6"/>
  <c r="A171" i="6"/>
  <c r="A170" i="6"/>
  <c r="A173" i="6"/>
  <c r="A172" i="6"/>
  <c r="A176" i="6"/>
  <c r="A174" i="6"/>
  <c r="A175" i="6"/>
  <c r="A177" i="6"/>
  <c r="A178" i="6"/>
  <c r="A179" i="6"/>
  <c r="A183" i="6"/>
  <c r="A181" i="6"/>
  <c r="A180" i="6"/>
  <c r="A182" i="6"/>
  <c r="A185" i="6"/>
  <c r="A184" i="6"/>
  <c r="A188" i="6"/>
  <c r="A187" i="6"/>
  <c r="A186" i="6"/>
  <c r="A190" i="6"/>
  <c r="A189" i="6"/>
  <c r="A191" i="6"/>
  <c r="A194" i="6"/>
  <c r="A192" i="6"/>
  <c r="A197" i="6"/>
  <c r="A193" i="6"/>
  <c r="A196" i="6"/>
  <c r="A198" i="6"/>
  <c r="A195" i="6"/>
  <c r="A200" i="6"/>
  <c r="A199" i="6"/>
  <c r="A201" i="6"/>
  <c r="A202" i="6"/>
  <c r="A203" i="6"/>
  <c r="A204" i="6"/>
  <c r="A208" i="6"/>
  <c r="A207" i="6"/>
  <c r="A205" i="6"/>
  <c r="A209" i="6"/>
  <c r="A206" i="6"/>
  <c r="A213" i="6"/>
  <c r="A210" i="6"/>
  <c r="A211" i="6"/>
  <c r="A215" i="6"/>
  <c r="A212" i="6"/>
  <c r="A216" i="6"/>
  <c r="A217" i="6"/>
  <c r="A214" i="6"/>
  <c r="A218" i="6"/>
  <c r="A220" i="6"/>
  <c r="A219" i="6"/>
  <c r="A222" i="6"/>
  <c r="A221" i="6"/>
  <c r="A223" i="6"/>
  <c r="A224" i="6"/>
  <c r="A226" i="6"/>
  <c r="A227" i="6"/>
  <c r="A225" i="6"/>
  <c r="A229" i="6"/>
  <c r="A228" i="6"/>
  <c r="A231" i="6"/>
  <c r="A230" i="6"/>
  <c r="A233" i="6"/>
  <c r="A235" i="6"/>
  <c r="A232" i="6"/>
  <c r="A236" i="6"/>
  <c r="A234" i="6"/>
  <c r="A238" i="6"/>
  <c r="A237" i="6"/>
  <c r="A240" i="6"/>
  <c r="A239" i="6"/>
  <c r="A241" i="6"/>
  <c r="A244" i="6"/>
  <c r="A246" i="6"/>
  <c r="A242" i="6"/>
  <c r="A243" i="6"/>
  <c r="A249" i="6"/>
  <c r="A245" i="6"/>
  <c r="A255" i="6"/>
  <c r="A251" i="6"/>
  <c r="A253" i="6"/>
  <c r="P203" i="11"/>
  <c r="P207" i="11"/>
  <c r="P204" i="11"/>
  <c r="P196" i="11"/>
  <c r="P190" i="11"/>
  <c r="P156" i="11"/>
  <c r="P122" i="11"/>
  <c r="P117" i="11"/>
  <c r="P114" i="11"/>
  <c r="P109" i="11"/>
  <c r="P107" i="11"/>
  <c r="P99" i="11"/>
  <c r="P94" i="11"/>
  <c r="P78" i="11"/>
  <c r="P59" i="11"/>
  <c r="P56" i="11"/>
  <c r="P47" i="11"/>
  <c r="P40" i="11"/>
  <c r="P36" i="11"/>
  <c r="P32" i="11"/>
  <c r="P31" i="11"/>
  <c r="P20" i="11"/>
  <c r="P11" i="11"/>
  <c r="A247" i="6"/>
  <c r="P195" i="11"/>
  <c r="P189" i="11"/>
  <c r="P181" i="11"/>
  <c r="P80" i="11"/>
  <c r="P73" i="11"/>
  <c r="P45" i="11"/>
  <c r="P15" i="11"/>
  <c r="P211" i="11"/>
  <c r="M212" i="11"/>
  <c r="J212" i="11"/>
  <c r="B212" i="11"/>
  <c r="I212" i="11"/>
  <c r="A212" i="11"/>
  <c r="H212" i="11"/>
  <c r="G212" i="11"/>
  <c r="O212" i="11"/>
  <c r="F212" i="11"/>
  <c r="L212" i="11"/>
  <c r="D212" i="11"/>
  <c r="N212" i="11"/>
  <c r="K212" i="11"/>
  <c r="E212" i="11"/>
  <c r="C212" i="11"/>
  <c r="Q213" i="11"/>
  <c r="P212" i="11" l="1"/>
  <c r="K213" i="11"/>
  <c r="C213" i="11"/>
  <c r="J213" i="11"/>
  <c r="B213" i="11"/>
  <c r="I213" i="11"/>
  <c r="A213" i="11"/>
  <c r="H213" i="11"/>
  <c r="O213" i="11"/>
  <c r="G213" i="11"/>
  <c r="N213" i="11"/>
  <c r="F213" i="11"/>
  <c r="M213" i="11"/>
  <c r="E213" i="11"/>
  <c r="L213" i="11"/>
  <c r="D213" i="11"/>
  <c r="Q214" i="11"/>
  <c r="P213" i="11" l="1"/>
  <c r="L214" i="11"/>
  <c r="D214" i="11"/>
  <c r="K214" i="11"/>
  <c r="C214" i="11"/>
  <c r="J214" i="11"/>
  <c r="B214" i="11"/>
  <c r="I214" i="11"/>
  <c r="A214" i="11"/>
  <c r="H214" i="11"/>
  <c r="O214" i="11"/>
  <c r="G214" i="11"/>
  <c r="N214" i="11"/>
  <c r="F214" i="11"/>
  <c r="M214" i="11"/>
  <c r="E214" i="11"/>
  <c r="Q215" i="11"/>
  <c r="P214" i="11" l="1"/>
  <c r="M215" i="11"/>
  <c r="E215" i="11"/>
  <c r="L215" i="11"/>
  <c r="D215" i="11"/>
  <c r="K215" i="11"/>
  <c r="C215" i="11"/>
  <c r="J215" i="11"/>
  <c r="B215" i="11"/>
  <c r="I215" i="11"/>
  <c r="A215" i="11"/>
  <c r="H215" i="11"/>
  <c r="O215" i="11"/>
  <c r="G215" i="11"/>
  <c r="N215" i="11"/>
  <c r="F215" i="11"/>
  <c r="Q216" i="11"/>
  <c r="P215" i="11" l="1"/>
  <c r="N216" i="11"/>
  <c r="F216" i="11"/>
  <c r="M216" i="11"/>
  <c r="E216" i="11"/>
  <c r="L216" i="11"/>
  <c r="D216" i="11"/>
  <c r="K216" i="11"/>
  <c r="C216" i="11"/>
  <c r="J216" i="11"/>
  <c r="B216" i="11"/>
  <c r="I216" i="11"/>
  <c r="A216" i="11"/>
  <c r="H216" i="11"/>
  <c r="O216" i="11"/>
  <c r="G216" i="11"/>
  <c r="Q217" i="11"/>
  <c r="P216" i="11" l="1"/>
  <c r="O217" i="11"/>
  <c r="G217" i="11"/>
  <c r="N217" i="11"/>
  <c r="F217" i="11"/>
  <c r="M217" i="11"/>
  <c r="E217" i="11"/>
  <c r="L217" i="11"/>
  <c r="D217" i="11"/>
  <c r="K217" i="11"/>
  <c r="C217" i="11"/>
  <c r="J217" i="11"/>
  <c r="B217" i="11"/>
  <c r="I217" i="11"/>
  <c r="A217" i="11"/>
  <c r="H217" i="11"/>
  <c r="Q218" i="11"/>
  <c r="P217" i="11" l="1"/>
  <c r="H218" i="11"/>
  <c r="O218" i="11"/>
  <c r="G218" i="11"/>
  <c r="N218" i="11"/>
  <c r="F218" i="11"/>
  <c r="M218" i="11"/>
  <c r="E218" i="11"/>
  <c r="L218" i="11"/>
  <c r="D218" i="11"/>
  <c r="K218" i="11"/>
  <c r="C218" i="11"/>
  <c r="J218" i="11"/>
  <c r="B218" i="11"/>
  <c r="I218" i="11"/>
  <c r="A218" i="11"/>
  <c r="Q219" i="11"/>
  <c r="P218" i="11" l="1"/>
  <c r="I219" i="11"/>
  <c r="A219" i="11"/>
  <c r="H219" i="11"/>
  <c r="O219" i="11"/>
  <c r="G219" i="11"/>
  <c r="N219" i="11"/>
  <c r="F219" i="11"/>
  <c r="M219" i="11"/>
  <c r="E219" i="11"/>
  <c r="L219" i="11"/>
  <c r="D219" i="11"/>
  <c r="K219" i="11"/>
  <c r="C219" i="11"/>
  <c r="B219" i="11"/>
  <c r="J219" i="11"/>
  <c r="Q220" i="11"/>
  <c r="J220" i="11" l="1"/>
  <c r="B220" i="11"/>
  <c r="I220" i="11"/>
  <c r="A220" i="11"/>
  <c r="H220" i="11"/>
  <c r="O220" i="11"/>
  <c r="G220" i="11"/>
  <c r="N220" i="11"/>
  <c r="F220" i="11"/>
  <c r="M220" i="11"/>
  <c r="E220" i="11"/>
  <c r="L220" i="11"/>
  <c r="D220" i="11"/>
  <c r="C220" i="11"/>
  <c r="K220" i="11"/>
  <c r="Q221" i="11"/>
  <c r="P219" i="11"/>
  <c r="K221" i="11" l="1"/>
  <c r="C221" i="11"/>
  <c r="J221" i="11"/>
  <c r="B221" i="11"/>
  <c r="I221" i="11"/>
  <c r="A221" i="11"/>
  <c r="H221" i="11"/>
  <c r="O221" i="11"/>
  <c r="G221" i="11"/>
  <c r="N221" i="11"/>
  <c r="F221" i="11"/>
  <c r="M221" i="11"/>
  <c r="E221" i="11"/>
  <c r="L221" i="11"/>
  <c r="D221" i="11"/>
  <c r="Q222" i="11"/>
  <c r="P220" i="11"/>
  <c r="P221" i="11" l="1"/>
  <c r="L222" i="11"/>
  <c r="D222" i="11"/>
  <c r="K222" i="11"/>
  <c r="C222" i="11"/>
  <c r="J222" i="11"/>
  <c r="B222" i="11"/>
  <c r="I222" i="11"/>
  <c r="A222" i="11"/>
  <c r="H222" i="11"/>
  <c r="O222" i="11"/>
  <c r="G222" i="11"/>
  <c r="N222" i="11"/>
  <c r="F222" i="11"/>
  <c r="M222" i="11"/>
  <c r="E222" i="11"/>
  <c r="Q223" i="11"/>
  <c r="P222" i="11" l="1"/>
  <c r="M223" i="11"/>
  <c r="E223" i="11"/>
  <c r="L223" i="11"/>
  <c r="D223" i="11"/>
  <c r="K223" i="11"/>
  <c r="C223" i="11"/>
  <c r="J223" i="11"/>
  <c r="B223" i="11"/>
  <c r="I223" i="11"/>
  <c r="A223" i="11"/>
  <c r="H223" i="11"/>
  <c r="O223" i="11"/>
  <c r="G223" i="11"/>
  <c r="F223" i="11"/>
  <c r="N223" i="11"/>
  <c r="Q224" i="11"/>
  <c r="P223" i="11" l="1"/>
  <c r="N224" i="11"/>
  <c r="F224" i="11"/>
  <c r="M224" i="11"/>
  <c r="E224" i="11"/>
  <c r="L224" i="11"/>
  <c r="D224" i="11"/>
  <c r="K224" i="11"/>
  <c r="C224" i="11"/>
  <c r="J224" i="11"/>
  <c r="B224" i="11"/>
  <c r="I224" i="11"/>
  <c r="A224" i="11"/>
  <c r="H224" i="11"/>
  <c r="G224" i="11"/>
  <c r="O224" i="11"/>
  <c r="Q225" i="11"/>
  <c r="P224" i="11" l="1"/>
  <c r="O225" i="11"/>
  <c r="G225" i="11"/>
  <c r="N225" i="11"/>
  <c r="F225" i="11"/>
  <c r="M225" i="11"/>
  <c r="E225" i="11"/>
  <c r="L225" i="11"/>
  <c r="D225" i="11"/>
  <c r="K225" i="11"/>
  <c r="C225" i="11"/>
  <c r="J225" i="11"/>
  <c r="B225" i="11"/>
  <c r="I225" i="11"/>
  <c r="A225" i="11"/>
  <c r="H225" i="11"/>
  <c r="Q226" i="11"/>
  <c r="P225" i="11" l="1"/>
  <c r="H226" i="11"/>
  <c r="O226" i="11"/>
  <c r="G226" i="11"/>
  <c r="N226" i="11"/>
  <c r="F226" i="11"/>
  <c r="M226" i="11"/>
  <c r="E226" i="11"/>
  <c r="L226" i="11"/>
  <c r="D226" i="11"/>
  <c r="K226" i="11"/>
  <c r="C226" i="11"/>
  <c r="J226" i="11"/>
  <c r="B226" i="11"/>
  <c r="I226" i="11"/>
  <c r="P226" i="11" s="1"/>
  <c r="A226" i="11"/>
  <c r="Q227" i="11"/>
  <c r="I227" i="11" l="1"/>
  <c r="A227" i="11"/>
  <c r="H227" i="11"/>
  <c r="O227" i="11"/>
  <c r="G227" i="11"/>
  <c r="N227" i="11"/>
  <c r="F227" i="11"/>
  <c r="M227" i="11"/>
  <c r="E227" i="11"/>
  <c r="L227" i="11"/>
  <c r="D227" i="11"/>
  <c r="K227" i="11"/>
  <c r="C227" i="11"/>
  <c r="J227" i="11"/>
  <c r="B227" i="11"/>
  <c r="Q228" i="11"/>
  <c r="J228" i="11" l="1"/>
  <c r="B228" i="11"/>
  <c r="I228" i="11"/>
  <c r="A228" i="11"/>
  <c r="H228" i="11"/>
  <c r="O228" i="11"/>
  <c r="G228" i="11"/>
  <c r="N228" i="11"/>
  <c r="F228" i="11"/>
  <c r="M228" i="11"/>
  <c r="E228" i="11"/>
  <c r="L228" i="11"/>
  <c r="D228" i="11"/>
  <c r="K228" i="11"/>
  <c r="C228" i="11"/>
  <c r="Q229" i="11"/>
  <c r="P227" i="11"/>
  <c r="K229" i="11" l="1"/>
  <c r="C229" i="11"/>
  <c r="J229" i="11"/>
  <c r="B229" i="11"/>
  <c r="I229" i="11"/>
  <c r="A229" i="11"/>
  <c r="H229" i="11"/>
  <c r="O229" i="11"/>
  <c r="G229" i="11"/>
  <c r="N229" i="11"/>
  <c r="F229" i="11"/>
  <c r="M229" i="11"/>
  <c r="E229" i="11"/>
  <c r="L229" i="11"/>
  <c r="D229" i="11"/>
  <c r="Q230" i="11"/>
  <c r="P228" i="11"/>
  <c r="L230" i="11" l="1"/>
  <c r="D230" i="11"/>
  <c r="K230" i="11"/>
  <c r="C230" i="11"/>
  <c r="J230" i="11"/>
  <c r="B230" i="11"/>
  <c r="I230" i="11"/>
  <c r="A230" i="11"/>
  <c r="H230" i="11"/>
  <c r="O230" i="11"/>
  <c r="G230" i="11"/>
  <c r="N230" i="11"/>
  <c r="F230" i="11"/>
  <c r="M230" i="11"/>
  <c r="E230" i="11"/>
  <c r="Q231" i="11"/>
  <c r="P229" i="11"/>
  <c r="P230" i="11" l="1"/>
  <c r="M231" i="11"/>
  <c r="E231" i="11"/>
  <c r="L231" i="11"/>
  <c r="D231" i="11"/>
  <c r="K231" i="11"/>
  <c r="C231" i="11"/>
  <c r="J231" i="11"/>
  <c r="B231" i="11"/>
  <c r="I231" i="11"/>
  <c r="A231" i="11"/>
  <c r="H231" i="11"/>
  <c r="O231" i="11"/>
  <c r="G231" i="11"/>
  <c r="N231" i="11"/>
  <c r="F231" i="11"/>
  <c r="Q232" i="11"/>
  <c r="P231" i="11" l="1"/>
  <c r="N232" i="11"/>
  <c r="F232" i="11"/>
  <c r="M232" i="11"/>
  <c r="E232" i="11"/>
  <c r="L232" i="11"/>
  <c r="D232" i="11"/>
  <c r="K232" i="11"/>
  <c r="C232" i="11"/>
  <c r="J232" i="11"/>
  <c r="B232" i="11"/>
  <c r="I232" i="11"/>
  <c r="A232" i="11"/>
  <c r="H232" i="11"/>
  <c r="O232" i="11"/>
  <c r="G232" i="11"/>
  <c r="Q233" i="11"/>
  <c r="P232" i="11" l="1"/>
  <c r="O233" i="11"/>
  <c r="G233" i="11"/>
  <c r="N233" i="11"/>
  <c r="F233" i="11"/>
  <c r="M233" i="11"/>
  <c r="E233" i="11"/>
  <c r="L233" i="11"/>
  <c r="D233" i="11"/>
  <c r="K233" i="11"/>
  <c r="C233" i="11"/>
  <c r="J233" i="11"/>
  <c r="B233" i="11"/>
  <c r="I233" i="11"/>
  <c r="A233" i="11"/>
  <c r="H233" i="11"/>
  <c r="Q234" i="11"/>
  <c r="P233" i="11" l="1"/>
  <c r="H234" i="11"/>
  <c r="O234" i="11"/>
  <c r="G234" i="11"/>
  <c r="N234" i="11"/>
  <c r="F234" i="11"/>
  <c r="M234" i="11"/>
  <c r="E234" i="11"/>
  <c r="L234" i="11"/>
  <c r="D234" i="11"/>
  <c r="K234" i="11"/>
  <c r="C234" i="11"/>
  <c r="J234" i="11"/>
  <c r="B234" i="11"/>
  <c r="I234" i="11"/>
  <c r="A234" i="11"/>
  <c r="Q235" i="11"/>
  <c r="I235" i="11" l="1"/>
  <c r="A235" i="11"/>
  <c r="H235" i="11"/>
  <c r="O235" i="11"/>
  <c r="G235" i="11"/>
  <c r="N235" i="11"/>
  <c r="F235" i="11"/>
  <c r="M235" i="11"/>
  <c r="E235" i="11"/>
  <c r="L235" i="11"/>
  <c r="D235" i="11"/>
  <c r="K235" i="11"/>
  <c r="C235" i="11"/>
  <c r="J235" i="11"/>
  <c r="B235" i="11"/>
  <c r="Q236" i="11"/>
  <c r="P234" i="11"/>
  <c r="J236" i="11" l="1"/>
  <c r="B236" i="11"/>
  <c r="I236" i="11"/>
  <c r="A236" i="11"/>
  <c r="H236" i="11"/>
  <c r="O236" i="11"/>
  <c r="G236" i="11"/>
  <c r="N236" i="11"/>
  <c r="F236" i="11"/>
  <c r="M236" i="11"/>
  <c r="E236" i="11"/>
  <c r="L236" i="11"/>
  <c r="D236" i="11"/>
  <c r="C236" i="11"/>
  <c r="K236" i="11"/>
  <c r="Q237" i="11"/>
  <c r="P235" i="11"/>
  <c r="K237" i="11" l="1"/>
  <c r="C237" i="11"/>
  <c r="J237" i="11"/>
  <c r="B237" i="11"/>
  <c r="I237" i="11"/>
  <c r="A237" i="11"/>
  <c r="H237" i="11"/>
  <c r="O237" i="11"/>
  <c r="G237" i="11"/>
  <c r="N237" i="11"/>
  <c r="F237" i="11"/>
  <c r="M237" i="11"/>
  <c r="E237" i="11"/>
  <c r="D237" i="11"/>
  <c r="L237" i="11"/>
  <c r="Q238" i="11"/>
  <c r="P236" i="11"/>
  <c r="L238" i="11" l="1"/>
  <c r="D238" i="11"/>
  <c r="K238" i="11"/>
  <c r="C238" i="11"/>
  <c r="J238" i="11"/>
  <c r="B238" i="11"/>
  <c r="I238" i="11"/>
  <c r="P238" i="11" s="1"/>
  <c r="A238" i="11"/>
  <c r="H238" i="11"/>
  <c r="O238" i="11"/>
  <c r="G238" i="11"/>
  <c r="N238" i="11"/>
  <c r="F238" i="11"/>
  <c r="M238" i="11"/>
  <c r="E238" i="11"/>
  <c r="Q239" i="11"/>
  <c r="P237" i="11"/>
  <c r="M239" i="11" l="1"/>
  <c r="E239" i="11"/>
  <c r="L239" i="11"/>
  <c r="D239" i="11"/>
  <c r="K239" i="11"/>
  <c r="C239" i="11"/>
  <c r="J239" i="11"/>
  <c r="B239" i="11"/>
  <c r="I239" i="11"/>
  <c r="A239" i="11"/>
  <c r="H239" i="11"/>
  <c r="O239" i="11"/>
  <c r="G239" i="11"/>
  <c r="N239" i="11"/>
  <c r="F239" i="11"/>
  <c r="Q240" i="11"/>
  <c r="N240" i="11" l="1"/>
  <c r="F240" i="11"/>
  <c r="M240" i="11"/>
  <c r="E240" i="11"/>
  <c r="L240" i="11"/>
  <c r="D240" i="11"/>
  <c r="K240" i="11"/>
  <c r="C240" i="11"/>
  <c r="J240" i="11"/>
  <c r="B240" i="11"/>
  <c r="I240" i="11"/>
  <c r="A240" i="11"/>
  <c r="H240" i="11"/>
  <c r="G240" i="11"/>
  <c r="O240" i="11"/>
  <c r="Q241" i="11"/>
  <c r="P239" i="11"/>
  <c r="P240" i="11" l="1"/>
  <c r="O241" i="11"/>
  <c r="G241" i="11"/>
  <c r="N241" i="11"/>
  <c r="F241" i="11"/>
  <c r="M241" i="11"/>
  <c r="E241" i="11"/>
  <c r="L241" i="11"/>
  <c r="D241" i="11"/>
  <c r="K241" i="11"/>
  <c r="C241" i="11"/>
  <c r="J241" i="11"/>
  <c r="B241" i="11"/>
  <c r="I241" i="11"/>
  <c r="P241" i="11" s="1"/>
  <c r="A241" i="11"/>
  <c r="H241" i="11"/>
  <c r="Q242" i="11"/>
  <c r="H242" i="11" l="1"/>
  <c r="O242" i="11"/>
  <c r="G242" i="11"/>
  <c r="N242" i="11"/>
  <c r="F242" i="11"/>
  <c r="M242" i="11"/>
  <c r="E242" i="11"/>
  <c r="L242" i="11"/>
  <c r="D242" i="11"/>
  <c r="K242" i="11"/>
  <c r="C242" i="11"/>
  <c r="J242" i="11"/>
  <c r="B242" i="11"/>
  <c r="I242" i="11"/>
  <c r="A242" i="11"/>
  <c r="Q243" i="11"/>
  <c r="I243" i="11" l="1"/>
  <c r="A243" i="11"/>
  <c r="H243" i="11"/>
  <c r="O243" i="11"/>
  <c r="G243" i="11"/>
  <c r="N243" i="11"/>
  <c r="F243" i="11"/>
  <c r="M243" i="11"/>
  <c r="E243" i="11"/>
  <c r="L243" i="11"/>
  <c r="D243" i="11"/>
  <c r="K243" i="11"/>
  <c r="C243" i="11"/>
  <c r="J243" i="11"/>
  <c r="B243" i="11"/>
  <c r="Q244" i="11"/>
  <c r="P242" i="11"/>
  <c r="J244" i="11" l="1"/>
  <c r="B244" i="11"/>
  <c r="I244" i="11"/>
  <c r="A244" i="11"/>
  <c r="H244" i="11"/>
  <c r="O244" i="11"/>
  <c r="G244" i="11"/>
  <c r="N244" i="11"/>
  <c r="F244" i="11"/>
  <c r="M244" i="11"/>
  <c r="E244" i="11"/>
  <c r="L244" i="11"/>
  <c r="D244" i="11"/>
  <c r="K244" i="11"/>
  <c r="C244" i="11"/>
  <c r="Q245" i="11"/>
  <c r="P243" i="11"/>
  <c r="P244" i="11" l="1"/>
  <c r="K245" i="11"/>
  <c r="C245" i="11"/>
  <c r="J245" i="11"/>
  <c r="B245" i="11"/>
  <c r="I245" i="11"/>
  <c r="A245" i="11"/>
  <c r="H245" i="11"/>
  <c r="O245" i="11"/>
  <c r="G245" i="11"/>
  <c r="N245" i="11"/>
  <c r="F245" i="11"/>
  <c r="M245" i="11"/>
  <c r="E245" i="11"/>
  <c r="L245" i="11"/>
  <c r="D245" i="11"/>
  <c r="Q246" i="11"/>
  <c r="P245" i="11" l="1"/>
  <c r="L246" i="11"/>
  <c r="D246" i="11"/>
  <c r="K246" i="11"/>
  <c r="C246" i="11"/>
  <c r="J246" i="11"/>
  <c r="B246" i="11"/>
  <c r="I246" i="11"/>
  <c r="A246" i="11"/>
  <c r="H246" i="11"/>
  <c r="O246" i="11"/>
  <c r="G246" i="11"/>
  <c r="N246" i="11"/>
  <c r="F246" i="11"/>
  <c r="M246" i="11"/>
  <c r="E246" i="11"/>
  <c r="Q247" i="11"/>
  <c r="P246" i="11" l="1"/>
  <c r="M247" i="11"/>
  <c r="E247" i="11"/>
  <c r="L247" i="11"/>
  <c r="D247" i="11"/>
  <c r="K247" i="11"/>
  <c r="C247" i="11"/>
  <c r="J247" i="11"/>
  <c r="B247" i="11"/>
  <c r="I247" i="11"/>
  <c r="A247" i="11"/>
  <c r="H247" i="11"/>
  <c r="O247" i="11"/>
  <c r="G247" i="11"/>
  <c r="N247" i="11"/>
  <c r="F247" i="11"/>
  <c r="Q248" i="11"/>
  <c r="P247" i="11" l="1"/>
  <c r="N248" i="11"/>
  <c r="F248" i="11"/>
  <c r="M248" i="11"/>
  <c r="E248" i="11"/>
  <c r="L248" i="11"/>
  <c r="D248" i="11"/>
  <c r="K248" i="11"/>
  <c r="C248" i="11"/>
  <c r="J248" i="11"/>
  <c r="B248" i="11"/>
  <c r="I248" i="11"/>
  <c r="A248" i="11"/>
  <c r="H248" i="11"/>
  <c r="O248" i="11"/>
  <c r="G248" i="11"/>
  <c r="Q249" i="11"/>
  <c r="P248" i="11" l="1"/>
  <c r="O249" i="11"/>
  <c r="G249" i="11"/>
  <c r="N249" i="11"/>
  <c r="F249" i="11"/>
  <c r="M249" i="11"/>
  <c r="E249" i="11"/>
  <c r="L249" i="11"/>
  <c r="D249" i="11"/>
  <c r="K249" i="11"/>
  <c r="C249" i="11"/>
  <c r="J249" i="11"/>
  <c r="B249" i="11"/>
  <c r="I249" i="11"/>
  <c r="A249" i="11"/>
  <c r="H249" i="11"/>
  <c r="Q250" i="11"/>
  <c r="P249" i="11" l="1"/>
  <c r="H250" i="11"/>
  <c r="O250" i="11"/>
  <c r="G250" i="11"/>
  <c r="N250" i="11"/>
  <c r="F250" i="11"/>
  <c r="M250" i="11"/>
  <c r="E250" i="11"/>
  <c r="L250" i="11"/>
  <c r="D250" i="11"/>
  <c r="K250" i="11"/>
  <c r="C250" i="11"/>
  <c r="J250" i="11"/>
  <c r="B250" i="11"/>
  <c r="A250" i="11"/>
  <c r="I250" i="11"/>
  <c r="P250" i="11" s="1"/>
  <c r="Q251" i="11"/>
  <c r="I251" i="11" l="1"/>
  <c r="A251" i="11"/>
  <c r="H251" i="11"/>
  <c r="O251" i="11"/>
  <c r="G251" i="11"/>
  <c r="N251" i="11"/>
  <c r="F251" i="11"/>
  <c r="M251" i="11"/>
  <c r="E251" i="11"/>
  <c r="L251" i="11"/>
  <c r="D251" i="11"/>
  <c r="K251" i="11"/>
  <c r="C251" i="11"/>
  <c r="J251" i="11"/>
  <c r="B251" i="11"/>
  <c r="Q252" i="11"/>
  <c r="J252" i="11" l="1"/>
  <c r="B252" i="11"/>
  <c r="I252" i="11"/>
  <c r="A252" i="11"/>
  <c r="H252" i="11"/>
  <c r="O252" i="11"/>
  <c r="G252" i="11"/>
  <c r="N252" i="11"/>
  <c r="F252" i="11"/>
  <c r="M252" i="11"/>
  <c r="E252" i="11"/>
  <c r="L252" i="11"/>
  <c r="D252" i="11"/>
  <c r="K252" i="11"/>
  <c r="C252" i="11"/>
  <c r="Q253" i="11"/>
  <c r="P251" i="11"/>
  <c r="K253" i="11" l="1"/>
  <c r="C253" i="11"/>
  <c r="J253" i="11"/>
  <c r="B253" i="11"/>
  <c r="I253" i="11"/>
  <c r="A253" i="11"/>
  <c r="H253" i="11"/>
  <c r="O253" i="11"/>
  <c r="G253" i="11"/>
  <c r="N253" i="11"/>
  <c r="F253" i="11"/>
  <c r="M253" i="11"/>
  <c r="E253" i="11"/>
  <c r="D253" i="11"/>
  <c r="L253" i="11"/>
  <c r="Q254" i="11"/>
  <c r="P252" i="11"/>
  <c r="P253" i="11" l="1"/>
  <c r="L254" i="11"/>
  <c r="D254" i="11"/>
  <c r="K254" i="11"/>
  <c r="C254" i="11"/>
  <c r="J254" i="11"/>
  <c r="B254" i="11"/>
  <c r="I254" i="11"/>
  <c r="P254" i="11" s="1"/>
  <c r="A254" i="11"/>
  <c r="H254" i="11"/>
  <c r="O254" i="11"/>
  <c r="G254" i="11"/>
  <c r="N254" i="11"/>
  <c r="F254" i="11"/>
  <c r="E254" i="11"/>
  <c r="M254" i="11"/>
  <c r="Q255" i="11"/>
  <c r="M255" i="11" l="1"/>
  <c r="E255" i="11"/>
  <c r="L255" i="11"/>
  <c r="D255" i="11"/>
  <c r="K255" i="11"/>
  <c r="C255" i="11"/>
  <c r="J255" i="11"/>
  <c r="B255" i="11"/>
  <c r="I255" i="11"/>
  <c r="A255" i="11"/>
  <c r="H255" i="11"/>
  <c r="O255" i="11"/>
  <c r="G255" i="11"/>
  <c r="N255" i="11"/>
  <c r="F255" i="11"/>
  <c r="Q256" i="11"/>
  <c r="N256" i="11" l="1"/>
  <c r="F256" i="11"/>
  <c r="M256" i="11"/>
  <c r="E256" i="11"/>
  <c r="L256" i="11"/>
  <c r="D256" i="11"/>
  <c r="K256" i="11"/>
  <c r="C256" i="11"/>
  <c r="J256" i="11"/>
  <c r="B256" i="11"/>
  <c r="I256" i="11"/>
  <c r="A256" i="11"/>
  <c r="H256" i="11"/>
  <c r="O256" i="11"/>
  <c r="G256" i="11"/>
  <c r="Q257" i="11"/>
  <c r="P255" i="11"/>
  <c r="P256" i="11" l="1"/>
  <c r="O257" i="11"/>
  <c r="G257" i="11"/>
  <c r="N257" i="11"/>
  <c r="F257" i="11"/>
  <c r="M257" i="11"/>
  <c r="E257" i="11"/>
  <c r="L257" i="11"/>
  <c r="D257" i="11"/>
  <c r="K257" i="11"/>
  <c r="C257" i="11"/>
  <c r="J257" i="11"/>
  <c r="B257" i="11"/>
  <c r="I257" i="11"/>
  <c r="A257" i="11"/>
  <c r="H257" i="11"/>
  <c r="P257" i="11" l="1"/>
  <c r="I500" i="12" l="1"/>
  <c r="B500" i="12"/>
  <c r="D500" i="12"/>
  <c r="A500" i="12"/>
  <c r="H500" i="12"/>
  <c r="G500" i="12"/>
  <c r="C500" i="12"/>
  <c r="J500" i="12"/>
  <c r="F500" i="12"/>
  <c r="E500" i="12"/>
  <c r="E5" i="12"/>
  <c r="C5" i="12"/>
  <c r="D5" i="12"/>
  <c r="B5" i="12"/>
  <c r="F5" i="12"/>
  <c r="L500" i="12" l="1"/>
  <c r="K500" i="12"/>
  <c r="E5" i="8" l="1"/>
  <c r="D5" i="8"/>
  <c r="F5" i="8"/>
  <c r="B5" i="8"/>
  <c r="C5" i="8"/>
  <c r="E5" i="11" l="1"/>
  <c r="D5" i="11"/>
  <c r="C5" i="11"/>
  <c r="F5" i="11"/>
  <c r="B5" i="11"/>
</calcChain>
</file>

<file path=xl/sharedStrings.xml><?xml version="1.0" encoding="utf-8"?>
<sst xmlns="http://schemas.openxmlformats.org/spreadsheetml/2006/main" count="873" uniqueCount="536">
  <si>
    <t>Fund</t>
  </si>
  <si>
    <t>FUND
DESCRIPTION</t>
  </si>
  <si>
    <t>Department Number</t>
  </si>
  <si>
    <t>Department Description</t>
  </si>
  <si>
    <t>Account Group</t>
  </si>
  <si>
    <t>Account Group Description</t>
  </si>
  <si>
    <t>Account Number</t>
  </si>
  <si>
    <t>Account Description</t>
  </si>
  <si>
    <t>Department Head</t>
  </si>
  <si>
    <t>Schoharie County</t>
  </si>
  <si>
    <t>Adopted</t>
  </si>
  <si>
    <t>Revised</t>
  </si>
  <si>
    <t>Dept. Head</t>
  </si>
  <si>
    <t>Groups</t>
  </si>
  <si>
    <t>by account</t>
  </si>
  <si>
    <t>by account group</t>
  </si>
  <si>
    <t>Minimum Dollars</t>
  </si>
  <si>
    <t>Minimum Percentage</t>
  </si>
  <si>
    <t>A</t>
  </si>
  <si>
    <t>REAL PROPERTY TAXES</t>
  </si>
  <si>
    <t>GAIN ON SALE OF TAX ACQ PROP</t>
  </si>
  <si>
    <t>PAYMENTS IN LIEU OF TAXES</t>
  </si>
  <si>
    <t>INTEREST &amp; PENALTIES ON TAX</t>
  </si>
  <si>
    <t>SALES AND USE TAX</t>
  </si>
  <si>
    <t>OCCUPANCY TAX</t>
  </si>
  <si>
    <t>HAND. PARKING SURCHARGE</t>
  </si>
  <si>
    <t>EMERGENCY TELEPHONE CHARGES</t>
  </si>
  <si>
    <t>TREASURER'S FEES</t>
  </si>
  <si>
    <t>RECOVERY COORDINATOR FEES</t>
  </si>
  <si>
    <t>CHARGES FOR TAX REDEMPTION</t>
  </si>
  <si>
    <t>CLERK FEES</t>
  </si>
  <si>
    <t>CLERK DMV FEES</t>
  </si>
  <si>
    <t>EZ PASS TAG SALES</t>
  </si>
  <si>
    <t>PERSONNEL FEES</t>
  </si>
  <si>
    <t>DRUG TEST FEES-PERSONNEL REV</t>
  </si>
  <si>
    <t>OTHER GENERAL GOVT FEES</t>
  </si>
  <si>
    <t>SHERIFF FEES</t>
  </si>
  <si>
    <t>ATI FEES ON BAIL MONEY</t>
  </si>
  <si>
    <t>DISCIPLINARY SURCHARGE</t>
  </si>
  <si>
    <t>FIRE INVESTIGATION FEES</t>
  </si>
  <si>
    <t>RESTITUTION</t>
  </si>
  <si>
    <t>DWI - VICTIM IMPACT PANEL</t>
  </si>
  <si>
    <t>ALIVE @ 25</t>
  </si>
  <si>
    <t>SCRAM MONITORING</t>
  </si>
  <si>
    <t>STOP DWI TO PROBATION</t>
  </si>
  <si>
    <t>PROBATION-ELEC. MONITORING</t>
  </si>
  <si>
    <t>SOCIAL SECURITY REPAYMENT</t>
  </si>
  <si>
    <t>FEES FOR PROBATION SERVICES</t>
  </si>
  <si>
    <t>PUBLIC HEALTH ED-DENTAL CARE</t>
  </si>
  <si>
    <t>PUBLIC HEALTH FEES</t>
  </si>
  <si>
    <t>HOME NURSING CHARGES</t>
  </si>
  <si>
    <t>DONATIONS - IMMUNIZATION</t>
  </si>
  <si>
    <t>MEDICAID - AGE 3-5 YEARS</t>
  </si>
  <si>
    <t>MENTAL HEALTH FEES</t>
  </si>
  <si>
    <t>EARLY INTERVENTION FEES</t>
  </si>
  <si>
    <t>DSRIP PROGRAM</t>
  </si>
  <si>
    <t>CHEM. DEPENDENCY FEES</t>
  </si>
  <si>
    <t>MENTAL HEALTH CONTR./PRIV.AG</t>
  </si>
  <si>
    <t>EMS FEES</t>
  </si>
  <si>
    <t>FEES/ALCOHOL ADDICTION DWI</t>
  </si>
  <si>
    <t>BUS FARES</t>
  </si>
  <si>
    <t>OTHER TRANSPORT. INCOME</t>
  </si>
  <si>
    <t>MEDICAID TRANSPORT SEDANS</t>
  </si>
  <si>
    <t>REPAYMENTS OF MED. ASSIST.</t>
  </si>
  <si>
    <t>REPAYMENTS/AID TO DEP. CHILD</t>
  </si>
  <si>
    <t>CHILD SUPPORT COLLECTIONS</t>
  </si>
  <si>
    <t>REPAYMENTS OF CHILD CARE</t>
  </si>
  <si>
    <t>REPAYMENTS OF JD CARE</t>
  </si>
  <si>
    <t>REPAYMENTS OF HOME RELIEF</t>
  </si>
  <si>
    <t>REPAYMENTS OF HEAP</t>
  </si>
  <si>
    <t>EAA</t>
  </si>
  <si>
    <t>REPAYMENTS OF BURIALS</t>
  </si>
  <si>
    <t>DAY CARE</t>
  </si>
  <si>
    <t>SERVICES FOR RECIPIENTS</t>
  </si>
  <si>
    <t>SOCIAL SERVICES CHARGES</t>
  </si>
  <si>
    <t>SHERIFF SERV.FEE/SOCIAL SERV</t>
  </si>
  <si>
    <t>PUBLICITY FEES</t>
  </si>
  <si>
    <t>OFA FEES</t>
  </si>
  <si>
    <t>OFA PROGRAM INCOME</t>
  </si>
  <si>
    <t>TIPPING FEE REVENUE</t>
  </si>
  <si>
    <t>MOSA ASSET DISTRIBUTION</t>
  </si>
  <si>
    <t>TAX &amp; ASSESSMENT SERVICES</t>
  </si>
  <si>
    <t>MIMEO PRINTING SERVICE (EMO)</t>
  </si>
  <si>
    <t>ELECTIONS REVENUE</t>
  </si>
  <si>
    <t>DATA PROCESSING SERVICES</t>
  </si>
  <si>
    <t>GENERAL SERVICE/OTHER GOVTS.</t>
  </si>
  <si>
    <t>TRANSPORTATION OF PRISONERS</t>
  </si>
  <si>
    <t>SHERIFF CONTRACTS</t>
  </si>
  <si>
    <t>SHER. INVESTIGATIONS DSS</t>
  </si>
  <si>
    <t>JAIL FACILITIES</t>
  </si>
  <si>
    <t>TRANS.SERVICE/OTHER GOVTS.</t>
  </si>
  <si>
    <t>CHARGES TO NYC DEP- ADMIN.</t>
  </si>
  <si>
    <t>REPAIRS DSS MEDICAID CARS</t>
  </si>
  <si>
    <t>PLANNING SERVICES</t>
  </si>
  <si>
    <t>SHARE OF JOINT ACT/OTHER GV</t>
  </si>
  <si>
    <t>FLOOD WARN SYSTEM/OTHER GOVT</t>
  </si>
  <si>
    <t>INTEREST ON DEPOSITS</t>
  </si>
  <si>
    <t>EARNINGS ON DEPOSITS-BLEN BR</t>
  </si>
  <si>
    <t>EARNINGS ON DEPOSITS-EQUIP.</t>
  </si>
  <si>
    <t>EARNINGS ON DEPOSIT-SHER RES</t>
  </si>
  <si>
    <t>RENTAL OF REAL PROPERTY</t>
  </si>
  <si>
    <t>BUS ADVERTISING REVENUE</t>
  </si>
  <si>
    <t>COPY MACHINE FEES</t>
  </si>
  <si>
    <t>COMMISSIONS</t>
  </si>
  <si>
    <t>RABIES</t>
  </si>
  <si>
    <t>CASINO REVENUE</t>
  </si>
  <si>
    <t>LICENSES / PISTOL &amp; REVOLVER</t>
  </si>
  <si>
    <t>ENVIRONMENTAL FEES</t>
  </si>
  <si>
    <t>FINES &amp; PENALTIES / HEALTH</t>
  </si>
  <si>
    <t>FINES/PENALTIES/FORFEIT BAIL</t>
  </si>
  <si>
    <t>STOP DWI FINES</t>
  </si>
  <si>
    <t>FORFEITURE OF DEPOSITS</t>
  </si>
  <si>
    <t>SEIZED ASSETS</t>
  </si>
  <si>
    <t>FORFEITURE OF CRIME PROCEEDS</t>
  </si>
  <si>
    <t>SALE OF REFUSE FOR RECYCLING</t>
  </si>
  <si>
    <t>SALE OF TIMBER PRODUCTS</t>
  </si>
  <si>
    <t>SALES OF PAPER</t>
  </si>
  <si>
    <t>MINOR SALES</t>
  </si>
  <si>
    <t>SALES OF REAL PROPERTY</t>
  </si>
  <si>
    <t>GAIN ON DISPOSITION OF ASSET</t>
  </si>
  <si>
    <t>INSURANCE RECOVERIES</t>
  </si>
  <si>
    <t>TOBACCO SETTLEMENT</t>
  </si>
  <si>
    <t>REFUNDS OF PRIOR YEARS EXPEN</t>
  </si>
  <si>
    <t>DONATIONS-PUBLIC TRANSPORT.</t>
  </si>
  <si>
    <t>NATIONAL GRID FLOOD DONATION</t>
  </si>
  <si>
    <t>DONATIONS TO "STOP DWI" PROG</t>
  </si>
  <si>
    <t>OFA / GIFTS AND DONATIONS</t>
  </si>
  <si>
    <t>DONATIONS FOR YOUTH PROGRAMS</t>
  </si>
  <si>
    <t>DONATIONS/SHERIFF</t>
  </si>
  <si>
    <t>BOND PREMIUM</t>
  </si>
  <si>
    <t>UNCLASSIFIED REVENUE</t>
  </si>
  <si>
    <t>GENERAL PURPOSE STATE AID</t>
  </si>
  <si>
    <t>MORTGAGE TAX</t>
  </si>
  <si>
    <t>SPECIAL RECREATIONAL FACIL.</t>
  </si>
  <si>
    <t>INDIGENT LEGAL SERVICES</t>
  </si>
  <si>
    <t>D.A. SALARY REIMBURSEMENT</t>
  </si>
  <si>
    <t>SAFETY TRAINING &amp; EDUC PROG</t>
  </si>
  <si>
    <t>UNCLASSIFIED STATE AID-GEN</t>
  </si>
  <si>
    <t>EDUCATION FOR P.H.C.</t>
  </si>
  <si>
    <t>EXPEDITED WIRELESS</t>
  </si>
  <si>
    <t>ELECTRIC FINGERPRINT GRANT</t>
  </si>
  <si>
    <t>D.C.J.S.-BYRNE/JAG GRANT</t>
  </si>
  <si>
    <t>TAC FORCE GRANT (DCJS)</t>
  </si>
  <si>
    <t>PROBATION SERVICES</t>
  </si>
  <si>
    <t>RAISE THE AGE</t>
  </si>
  <si>
    <t>SNOWMOBILE LAW ENFORCEMENT</t>
  </si>
  <si>
    <t>SECURITY COSTS-COURT</t>
  </si>
  <si>
    <t>COURT FACILITIES AID</t>
  </si>
  <si>
    <t>AID TO PROSECUTION, DA</t>
  </si>
  <si>
    <t>STOP DWI STATE AID</t>
  </si>
  <si>
    <t>DRUG ABUSE ABATEMENT</t>
  </si>
  <si>
    <t>STOP DWI CRACKDOWN PROG</t>
  </si>
  <si>
    <t>VIDEO RECORDING GRANT</t>
  </si>
  <si>
    <t>IGNITION INTERLOCK</t>
  </si>
  <si>
    <t>ALTERNATIVES TO INCARCER.</t>
  </si>
  <si>
    <t>FOOD REIMB/MINOR INMATES</t>
  </si>
  <si>
    <t>STATE REIMB-BALLISTIC VESTS</t>
  </si>
  <si>
    <t>NYS DCJS PPE GRANT</t>
  </si>
  <si>
    <t>FIRE PREVENTION</t>
  </si>
  <si>
    <t>SICG COMMUNICATIONS GRANT</t>
  </si>
  <si>
    <t>P.S.A.P. GRANT</t>
  </si>
  <si>
    <t>PUBLIC HEALTH WORK</t>
  </si>
  <si>
    <t>IMMUNIZATION</t>
  </si>
  <si>
    <t>PHC</t>
  </si>
  <si>
    <t>ED PHC (ADMIN)</t>
  </si>
  <si>
    <t>EARLY INTERVENTION STATE AID</t>
  </si>
  <si>
    <t>PUBLIC WATER SUPPLY</t>
  </si>
  <si>
    <t>NYS CHILD PASSENGER SAFETY</t>
  </si>
  <si>
    <t>COMMUNITY SUPPORT GROUP</t>
  </si>
  <si>
    <t>SUICIDE PREVENTION GRANT</t>
  </si>
  <si>
    <t>CHEM. DEPENDENCY PROGRAM</t>
  </si>
  <si>
    <t>TOBACCO AWARENESS</t>
  </si>
  <si>
    <t>RADON GRANT</t>
  </si>
  <si>
    <t>RABIES CONTROL</t>
  </si>
  <si>
    <t>CHILDHOOD LEAD POISON PREV.</t>
  </si>
  <si>
    <t>ADULT REHAB CENTER</t>
  </si>
  <si>
    <t>NYS GRANT, RURAL PUBLIC TRAN</t>
  </si>
  <si>
    <t>STOA BUSLINE SUBSIDY</t>
  </si>
  <si>
    <t>C.M.A.Q. GRANT - STATE</t>
  </si>
  <si>
    <t>MEDICAL ASSISTANCE</t>
  </si>
  <si>
    <t>FAMILY ASSISTANCE</t>
  </si>
  <si>
    <t>SOCIAL SERVICES ADMINIS</t>
  </si>
  <si>
    <t>CHILD CARE</t>
  </si>
  <si>
    <t>JUVENILE DELINQUENT CARE</t>
  </si>
  <si>
    <t>SAFETY NET PROGRAM</t>
  </si>
  <si>
    <t>EMERGENCY AID FOR ADULTS</t>
  </si>
  <si>
    <t>SERV FOR RECIP TITLE XX</t>
  </si>
  <si>
    <t>VETERAN'S SERVICE AGENCY</t>
  </si>
  <si>
    <t>TOURISM STATE MATCH</t>
  </si>
  <si>
    <t>UNCLASSIFIED STATE AID</t>
  </si>
  <si>
    <t>PROGRAMS FOR THE AGING</t>
  </si>
  <si>
    <t>SEMO/JAIL ASSISTANCE</t>
  </si>
  <si>
    <t>DIASTER ASST STATE AID</t>
  </si>
  <si>
    <t>NYS AGRICULTURE &amp; MKTS GRANT</t>
  </si>
  <si>
    <t>PETROLEUM QUALITY GRANT</t>
  </si>
  <si>
    <t>YOUTH PROGRAMS</t>
  </si>
  <si>
    <t>PLANNING STUDIES</t>
  </si>
  <si>
    <t>ECON DEV ADMIN AID</t>
  </si>
  <si>
    <t>ECONOMIC DEV PLAN GRANT</t>
  </si>
  <si>
    <t>HHW EXPENSES</t>
  </si>
  <si>
    <t>WATERSHED REVITALIZATION</t>
  </si>
  <si>
    <t>MOHAWK RIVER BASIN GRANT</t>
  </si>
  <si>
    <t>E.S.D./STREAMBANKS</t>
  </si>
  <si>
    <t>FLOOD REMEDIATION GRANT</t>
  </si>
  <si>
    <t>MULTI-USE TRAIL</t>
  </si>
  <si>
    <t>UNCLASSIFIED FEDERAL AID</t>
  </si>
  <si>
    <t>EMERGENCY MANAGEMENT AID</t>
  </si>
  <si>
    <t>HMEP PLANNING GRANT</t>
  </si>
  <si>
    <t>LETPP GRANT</t>
  </si>
  <si>
    <t>HOMELAND SECURITY GRANTS</t>
  </si>
  <si>
    <t>BODY ARMOR - FED AID</t>
  </si>
  <si>
    <t>COMPANION ANIMAL SHELTER GRT</t>
  </si>
  <si>
    <t>EARLY INTERVENTION FEDERAL</t>
  </si>
  <si>
    <t>CHILD W/SPEC HEALTH NEEDS</t>
  </si>
  <si>
    <t>BIOTERRISM</t>
  </si>
  <si>
    <t>EBOLA GRANT</t>
  </si>
  <si>
    <t>OTHER HEALTH</t>
  </si>
  <si>
    <t>M.H. FEDERAL SALARY SHARING</t>
  </si>
  <si>
    <t>DAAA/DSAS</t>
  </si>
  <si>
    <t>FEDERAL GRANT,RURAL PUB TRAN</t>
  </si>
  <si>
    <t>RURAL TRANS. ASSIST. PROGRAM</t>
  </si>
  <si>
    <t>C.M.A.Q. GRANT -FEDERAL</t>
  </si>
  <si>
    <t>SOCIAL SERVICES ADMIN</t>
  </si>
  <si>
    <t>FOOD STAMP ADMINISTRATION</t>
  </si>
  <si>
    <t>FLEXIBLE FAMILY FUND SERVICE</t>
  </si>
  <si>
    <t>CHILD CARE  &lt;TITLE IV-E&gt;</t>
  </si>
  <si>
    <t>BLOCK GRANT</t>
  </si>
  <si>
    <t>ECAP-HEAP</t>
  </si>
  <si>
    <t>OFFICE FOR THE AGING</t>
  </si>
  <si>
    <t>FEMA/JAIL ASSISTANCE</t>
  </si>
  <si>
    <t>DISASTER ASSISTANCE</t>
  </si>
  <si>
    <t>HAZARD MITIGATION GRANT</t>
  </si>
  <si>
    <t>NATIONAL EMPLOYMENT GRANT</t>
  </si>
  <si>
    <t>CDBG-DR (OES)</t>
  </si>
  <si>
    <t>USDA/STREAMBANKS</t>
  </si>
  <si>
    <t>SMALL CITIES GRANT</t>
  </si>
  <si>
    <t>MICRO-ENTERPRISE PROGRAM</t>
  </si>
  <si>
    <t>INTERFUND TRANSFERS</t>
  </si>
  <si>
    <t>PROCEEDS - SERIAL BONDS</t>
  </si>
  <si>
    <t>PROCEEDS-BOND ANTICIPAT NOTE</t>
  </si>
  <si>
    <t>GENERAL FUND</t>
  </si>
  <si>
    <t>Year</t>
  </si>
  <si>
    <t>Adopted Budget vs. YTD - By Account and Sorted by the Greatest Difference</t>
  </si>
  <si>
    <t>Revised Budget vs. YTD - By Account and Sorted by the Greatest Difference</t>
  </si>
  <si>
    <t>Department Head vs. YTD - by account and sorted by the greatest difference</t>
  </si>
  <si>
    <t>1001</t>
  </si>
  <si>
    <t>1051</t>
  </si>
  <si>
    <t>1081</t>
  </si>
  <si>
    <t>1090</t>
  </si>
  <si>
    <t>1110</t>
  </si>
  <si>
    <t>1113</t>
  </si>
  <si>
    <t>1137</t>
  </si>
  <si>
    <t>1140</t>
  </si>
  <si>
    <t>1230</t>
  </si>
  <si>
    <t>1231</t>
  </si>
  <si>
    <t>1235</t>
  </si>
  <si>
    <t>1255</t>
  </si>
  <si>
    <t>1256</t>
  </si>
  <si>
    <t>1257</t>
  </si>
  <si>
    <t>1260</t>
  </si>
  <si>
    <t>1261</t>
  </si>
  <si>
    <t>1289</t>
  </si>
  <si>
    <t>1510</t>
  </si>
  <si>
    <t>1515</t>
  </si>
  <si>
    <t>1525</t>
  </si>
  <si>
    <t>MISC. JAIL REVENUE</t>
  </si>
  <si>
    <t>1526</t>
  </si>
  <si>
    <t>1562</t>
  </si>
  <si>
    <t>1580</t>
  </si>
  <si>
    <t>1581</t>
  </si>
  <si>
    <t>1582</t>
  </si>
  <si>
    <t>1583</t>
  </si>
  <si>
    <t>1584</t>
  </si>
  <si>
    <t>1585</t>
  </si>
  <si>
    <t>1586</t>
  </si>
  <si>
    <t>1588</t>
  </si>
  <si>
    <t>PROBATION DRUG TEST FEES</t>
  </si>
  <si>
    <t>1589</t>
  </si>
  <si>
    <t>1590</t>
  </si>
  <si>
    <t>PERMA SAFETY REBATE</t>
  </si>
  <si>
    <t>1601</t>
  </si>
  <si>
    <t>1605</t>
  </si>
  <si>
    <t>1610</t>
  </si>
  <si>
    <t>1612</t>
  </si>
  <si>
    <t>1613</t>
  </si>
  <si>
    <t>1620</t>
  </si>
  <si>
    <t>1621</t>
  </si>
  <si>
    <t>1622</t>
  </si>
  <si>
    <t>1623</t>
  </si>
  <si>
    <t>1625</t>
  </si>
  <si>
    <t>1640</t>
  </si>
  <si>
    <t>1689</t>
  </si>
  <si>
    <t>1751</t>
  </si>
  <si>
    <t>1789</t>
  </si>
  <si>
    <t>1790</t>
  </si>
  <si>
    <t>1801</t>
  </si>
  <si>
    <t>1809</t>
  </si>
  <si>
    <t>1811</t>
  </si>
  <si>
    <t>1819</t>
  </si>
  <si>
    <t>1823</t>
  </si>
  <si>
    <t>1840</t>
  </si>
  <si>
    <t>1841</t>
  </si>
  <si>
    <t>1842</t>
  </si>
  <si>
    <t>1848</t>
  </si>
  <si>
    <t>1855</t>
  </si>
  <si>
    <t>1870</t>
  </si>
  <si>
    <t>1894</t>
  </si>
  <si>
    <t>1896</t>
  </si>
  <si>
    <t>1988</t>
  </si>
  <si>
    <t>1989</t>
  </si>
  <si>
    <t>2085</t>
  </si>
  <si>
    <t>2130</t>
  </si>
  <si>
    <t>2189</t>
  </si>
  <si>
    <t>2210</t>
  </si>
  <si>
    <t>2212</t>
  </si>
  <si>
    <t>2215</t>
  </si>
  <si>
    <t>2228</t>
  </si>
  <si>
    <t>2230</t>
  </si>
  <si>
    <t>2260</t>
  </si>
  <si>
    <t>2261</t>
  </si>
  <si>
    <t>2262</t>
  </si>
  <si>
    <t>2264</t>
  </si>
  <si>
    <t>2300</t>
  </si>
  <si>
    <t>2303</t>
  </si>
  <si>
    <t>2356</t>
  </si>
  <si>
    <t>2372</t>
  </si>
  <si>
    <t>2390</t>
  </si>
  <si>
    <t>2397</t>
  </si>
  <si>
    <t>2401</t>
  </si>
  <si>
    <t>2402</t>
  </si>
  <si>
    <t>2404</t>
  </si>
  <si>
    <t>2405</t>
  </si>
  <si>
    <t>2410</t>
  </si>
  <si>
    <t>2414</t>
  </si>
  <si>
    <t>2415</t>
  </si>
  <si>
    <t>2450</t>
  </si>
  <si>
    <t>2480</t>
  </si>
  <si>
    <t>2530</t>
  </si>
  <si>
    <t>2545</t>
  </si>
  <si>
    <t>2590</t>
  </si>
  <si>
    <t>2605</t>
  </si>
  <si>
    <t>2610</t>
  </si>
  <si>
    <t>2615</t>
  </si>
  <si>
    <t>2620</t>
  </si>
  <si>
    <t>2626</t>
  </si>
  <si>
    <t>2627</t>
  </si>
  <si>
    <t>2651</t>
  </si>
  <si>
    <t>2652</t>
  </si>
  <si>
    <t>2654</t>
  </si>
  <si>
    <t>2655</t>
  </si>
  <si>
    <t>2660</t>
  </si>
  <si>
    <t>2675</t>
  </si>
  <si>
    <t>2680</t>
  </si>
  <si>
    <t>2690</t>
  </si>
  <si>
    <t>2691</t>
  </si>
  <si>
    <t>OTHER COMPENSATION FOR LOSS</t>
  </si>
  <si>
    <t>2701</t>
  </si>
  <si>
    <t>2702</t>
  </si>
  <si>
    <t>2703</t>
  </si>
  <si>
    <t>2704</t>
  </si>
  <si>
    <t>NYPA SUPPORT</t>
  </si>
  <si>
    <t>2705</t>
  </si>
  <si>
    <t>2706</t>
  </si>
  <si>
    <t>2707</t>
  </si>
  <si>
    <t>2708</t>
  </si>
  <si>
    <t>PRES. LEAGUE OF NYS - GRANT</t>
  </si>
  <si>
    <t>2709</t>
  </si>
  <si>
    <t>2710</t>
  </si>
  <si>
    <t>2770</t>
  </si>
  <si>
    <t>3001</t>
  </si>
  <si>
    <t>3005</t>
  </si>
  <si>
    <t>3016</t>
  </si>
  <si>
    <t>3025</t>
  </si>
  <si>
    <t>3027</t>
  </si>
  <si>
    <t>3030</t>
  </si>
  <si>
    <t>3088</t>
  </si>
  <si>
    <t>3089</t>
  </si>
  <si>
    <t>3093</t>
  </si>
  <si>
    <t>LOCAL GOVT REC IMPROVEMENT</t>
  </si>
  <si>
    <t>3277</t>
  </si>
  <si>
    <t>3304</t>
  </si>
  <si>
    <t>3306</t>
  </si>
  <si>
    <t>3308</t>
  </si>
  <si>
    <t>3309</t>
  </si>
  <si>
    <t>3310</t>
  </si>
  <si>
    <t>3314</t>
  </si>
  <si>
    <t>3317</t>
  </si>
  <si>
    <t>3330</t>
  </si>
  <si>
    <t>3331</t>
  </si>
  <si>
    <t>3332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</si>
  <si>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</si>
  <si>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</si>
  <si>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</si>
  <si>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</si>
  <si>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</si>
  <si>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</si>
  <si>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</si>
  <si>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</si>
  <si>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</si>
  <si>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</si>
  <si>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</si>
  <si>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SHERIFF DCJS GRANTS</t>
  </si>
  <si>
    <t>3398</t>
  </si>
  <si>
    <t>3399</t>
  </si>
  <si>
    <t>3401</t>
  </si>
  <si>
    <t>3410</t>
  </si>
  <si>
    <t>3446</t>
  </si>
  <si>
    <t>3447</t>
  </si>
  <si>
    <t>3449</t>
  </si>
  <si>
    <t>3450</t>
  </si>
  <si>
    <t>3451</t>
  </si>
  <si>
    <t>3472</t>
  </si>
  <si>
    <t>3474</t>
  </si>
  <si>
    <t>3483</t>
  </si>
  <si>
    <t>3485</t>
  </si>
  <si>
    <t>3486</t>
  </si>
  <si>
    <t>3488</t>
  </si>
  <si>
    <t>3489</t>
  </si>
  <si>
    <t>3491</t>
  </si>
  <si>
    <t>3590</t>
  </si>
  <si>
    <t>3594</t>
  </si>
  <si>
    <t>3597</t>
  </si>
  <si>
    <t>3601</t>
  </si>
  <si>
    <t>3609</t>
  </si>
  <si>
    <t>3610</t>
  </si>
  <si>
    <t>3616</t>
  </si>
  <si>
    <t>LOCAL ADMINISTRATION FUND</t>
  </si>
  <si>
    <t>3619</t>
  </si>
  <si>
    <t>3623</t>
  </si>
  <si>
    <t>3640</t>
  </si>
  <si>
    <t>3642</t>
  </si>
  <si>
    <t>3655</t>
  </si>
  <si>
    <t>3670</t>
  </si>
  <si>
    <t>3710</t>
  </si>
  <si>
    <t>3715</t>
  </si>
  <si>
    <t>3770</t>
  </si>
  <si>
    <t>3772</t>
  </si>
  <si>
    <t>3784</t>
  </si>
  <si>
    <t>3785</t>
  </si>
  <si>
    <t>3788</t>
  </si>
  <si>
    <t>3789</t>
  </si>
  <si>
    <t>3810</t>
  </si>
  <si>
    <t>3902</t>
  </si>
  <si>
    <t>3903</t>
  </si>
  <si>
    <t>3983</t>
  </si>
  <si>
    <t>3984</t>
  </si>
  <si>
    <t>3985</t>
  </si>
  <si>
    <t>3986</t>
  </si>
  <si>
    <t>3987</t>
  </si>
  <si>
    <t>3988</t>
  </si>
  <si>
    <t>3989</t>
  </si>
  <si>
    <t>4089</t>
  </si>
  <si>
    <t>4090</t>
  </si>
  <si>
    <t>DHSES I.T. CYBER GRANT</t>
  </si>
  <si>
    <t>4305</t>
  </si>
  <si>
    <t>4306</t>
  </si>
  <si>
    <t>4325</t>
  </si>
  <si>
    <t>4389</t>
  </si>
  <si>
    <t>4391</t>
  </si>
  <si>
    <t>4397</t>
  </si>
  <si>
    <t>4451</t>
  </si>
  <si>
    <t>4456</t>
  </si>
  <si>
    <t>4457</t>
  </si>
  <si>
    <t>4459</t>
  </si>
  <si>
    <t>4489</t>
  </si>
  <si>
    <t>4490</t>
  </si>
  <si>
    <t>4491</t>
  </si>
  <si>
    <t>S.O.R. FUNDING</t>
  </si>
  <si>
    <t>4492</t>
  </si>
  <si>
    <t>4590</t>
  </si>
  <si>
    <t>4592</t>
  </si>
  <si>
    <t>4597</t>
  </si>
  <si>
    <t>4601</t>
  </si>
  <si>
    <t>4609</t>
  </si>
  <si>
    <t>4610</t>
  </si>
  <si>
    <t>4611</t>
  </si>
  <si>
    <t>4615</t>
  </si>
  <si>
    <t>4619</t>
  </si>
  <si>
    <t>4626</t>
  </si>
  <si>
    <t>4661</t>
  </si>
  <si>
    <t>4670</t>
  </si>
  <si>
    <t>4671</t>
  </si>
  <si>
    <t>4770</t>
  </si>
  <si>
    <t>4772</t>
  </si>
  <si>
    <t>4784</t>
  </si>
  <si>
    <t>4785</t>
  </si>
  <si>
    <t>4786</t>
  </si>
  <si>
    <t>4787</t>
  </si>
  <si>
    <t>4788</t>
  </si>
  <si>
    <t>CDBG-DISASTER RECOVERY</t>
  </si>
  <si>
    <t>4789</t>
  </si>
  <si>
    <t>4987</t>
  </si>
  <si>
    <t>4988</t>
  </si>
  <si>
    <t>4989</t>
  </si>
  <si>
    <t>5031</t>
  </si>
  <si>
    <t>5710</t>
  </si>
  <si>
    <t>5730</t>
  </si>
  <si>
    <t>2711</t>
  </si>
  <si>
    <t>DONATIONS-VETERANS</t>
  </si>
  <si>
    <t>3312</t>
  </si>
  <si>
    <t>PAROLE/DOCS - BOARDING</t>
  </si>
  <si>
    <t>3383</t>
  </si>
  <si>
    <t>DA DCJS GRANTS</t>
  </si>
  <si>
    <t>3452</t>
  </si>
  <si>
    <t>MISC PUBLIC HEALTH GRANTS</t>
  </si>
  <si>
    <t>3982</t>
  </si>
  <si>
    <t>MISC. PLANNING GRANTS</t>
  </si>
  <si>
    <t>4487</t>
  </si>
  <si>
    <t>ELC COVID-19</t>
  </si>
  <si>
    <t>4493</t>
  </si>
  <si>
    <t>MH CLINIC UPL</t>
  </si>
  <si>
    <t>Adopted Budget vs. YTD - By Account (order by account number)</t>
  </si>
  <si>
    <t>Revised Budget vs. YTD - By Account (order by account number)</t>
  </si>
  <si>
    <t>Department Head vs. YTD - by account (order by account number)</t>
  </si>
  <si>
    <t>1587</t>
  </si>
  <si>
    <t>JAIL KITCHEN USAGE FEE</t>
  </si>
  <si>
    <t>2403</t>
  </si>
  <si>
    <t>INTEREST ON A.R.P.A. FUNDS</t>
  </si>
  <si>
    <t>3040</t>
  </si>
  <si>
    <t>DATA COLLECTION GRANT</t>
  </si>
  <si>
    <t>4091</t>
  </si>
  <si>
    <t>A.R.P.A.</t>
  </si>
  <si>
    <t>4494</t>
  </si>
  <si>
    <t>MH SYSTEM OF CARE GRANT</t>
  </si>
  <si>
    <t>4495</t>
  </si>
  <si>
    <t>MH WORKFORCE GRANT</t>
  </si>
  <si>
    <t xml:space="preserve"> </t>
  </si>
  <si>
    <t>Adopted Budget vs. YTD + Encummbrances</t>
  </si>
  <si>
    <t>Revised Budget vs. YTD + Encummbrances</t>
  </si>
  <si>
    <t>Department Head vs. YTD + Encummbrances</t>
  </si>
  <si>
    <t>Total Difference</t>
  </si>
  <si>
    <t>rank</t>
  </si>
  <si>
    <t>Overbudgeted</t>
  </si>
  <si>
    <t>Underbudgeted</t>
  </si>
  <si>
    <t>Overrequested</t>
  </si>
  <si>
    <t>Underrequested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</si>
</sst>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centerContinuous"/>
    </xf>
    <xf numFmtId="4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/>
    <xf numFmtId="0" fontId="0" fillId="0" borderId="0" xfId="0" applyFill="1"/>
    <xf numFmtId="44" fontId="0" fillId="0" borderId="0" xfId="0" applyNumberFormat="1" applyFill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42" fontId="0" fillId="0" borderId="1" xfId="0" applyNumberFormat="1" applyFill="1" applyBorder="1" applyProtection="1">
      <protection locked="0"/>
    </xf>
    <xf numFmtId="10" fontId="0" fillId="0" borderId="1" xfId="1" applyNumberFormat="1" applyFont="1" applyFill="1" applyBorder="1" applyProtection="1">
      <protection locked="0"/>
    </xf>
    <xf numFmtId="42" fontId="0" fillId="4" borderId="1" xfId="0" applyNumberFormat="1" applyFill="1" applyBorder="1" applyProtection="1">
      <protection locked="0"/>
    </xf>
    <xf numFmtId="10" fontId="0" fillId="4" borderId="1" xfId="1" applyNumberFormat="1" applyFont="1" applyFill="1" applyBorder="1" applyProtection="1">
      <protection locked="0"/>
    </xf>
    <xf numFmtId="42" fontId="0" fillId="5" borderId="1" xfId="0" applyNumberFormat="1" applyFill="1" applyBorder="1" applyProtection="1">
      <protection locked="0"/>
    </xf>
    <xf numFmtId="10" fontId="0" fillId="5" borderId="1" xfId="1" applyNumberFormat="1" applyFont="1" applyFill="1" applyBorder="1" applyProtection="1">
      <protection locked="0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vertic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4" fontId="0" fillId="0" borderId="9" xfId="0" applyNumberFormat="1" applyBorder="1"/>
    <xf numFmtId="10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5ED4-4777-4A0F-A275-6FF651D8EA53}">
  <dimension ref="A1:D11"/>
  <sheetViews>
    <sheetView workbookViewId="0"/>
  </sheetViews>
  <sheetFormatPr defaultRowHeight="12.75" x14ac:dyDescent="0.2"/>
  <cols>
    <col min="1" max="3" width="16.7109375" customWidth="1"/>
    <col min="4" max="4" width="18.5703125" bestFit="1" customWidth="1"/>
  </cols>
  <sheetData>
    <row r="1" spans="1:4" x14ac:dyDescent="0.2">
      <c r="A1" s="17" t="s">
        <v>14</v>
      </c>
      <c r="B1" s="17"/>
      <c r="C1" s="17"/>
    </row>
    <row r="2" spans="1:4" x14ac:dyDescent="0.2">
      <c r="A2" s="18" t="s">
        <v>10</v>
      </c>
      <c r="B2" s="27" t="s">
        <v>11</v>
      </c>
      <c r="C2" s="26" t="s">
        <v>8</v>
      </c>
    </row>
    <row r="3" spans="1:4" x14ac:dyDescent="0.2">
      <c r="A3" s="22">
        <v>-1</v>
      </c>
      <c r="B3" s="24">
        <v>-1</v>
      </c>
      <c r="C3" s="20">
        <v>-1</v>
      </c>
      <c r="D3" s="19" t="s">
        <v>16</v>
      </c>
    </row>
    <row r="4" spans="1:4" x14ac:dyDescent="0.2">
      <c r="A4" s="23">
        <v>0</v>
      </c>
      <c r="B4" s="25">
        <v>0</v>
      </c>
      <c r="C4" s="21">
        <v>0</v>
      </c>
      <c r="D4" s="19" t="s">
        <v>17</v>
      </c>
    </row>
    <row r="6" spans="1:4" x14ac:dyDescent="0.2">
      <c r="A6" s="17" t="s">
        <v>15</v>
      </c>
      <c r="B6" s="17"/>
      <c r="C6" s="17"/>
    </row>
    <row r="7" spans="1:4" x14ac:dyDescent="0.2">
      <c r="A7" s="18" t="s">
        <v>10</v>
      </c>
      <c r="B7" s="26" t="s">
        <v>11</v>
      </c>
      <c r="C7" s="26" t="s">
        <v>8</v>
      </c>
    </row>
    <row r="8" spans="1:4" x14ac:dyDescent="0.2">
      <c r="A8" s="22">
        <v>-1</v>
      </c>
      <c r="B8" s="24">
        <v>-1</v>
      </c>
      <c r="C8" s="20">
        <v>-1</v>
      </c>
      <c r="D8" s="19" t="s">
        <v>16</v>
      </c>
    </row>
    <row r="9" spans="1:4" x14ac:dyDescent="0.2">
      <c r="A9" s="23">
        <v>0</v>
      </c>
      <c r="B9" s="25">
        <v>0</v>
      </c>
      <c r="C9" s="21">
        <v>0</v>
      </c>
      <c r="D9" s="19" t="s">
        <v>17</v>
      </c>
    </row>
    <row r="11" spans="1:4" x14ac:dyDescent="0.2">
      <c r="A11" s="19" t="s">
        <v>241</v>
      </c>
      <c r="B11" s="19">
        <v>2021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FFA6-FE51-461D-8441-B92EB93F4EDE}">
  <sheetPr>
    <tabColor rgb="FF92D050"/>
    <pageSetUpPr fitToPage="1"/>
  </sheetPr>
  <dimension ref="A1:R500"/>
  <sheetViews>
    <sheetView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RowHeight="12.75" x14ac:dyDescent="0.2"/>
  <cols>
    <col min="2" max="2" width="17.7109375" hidden="1" customWidth="1"/>
    <col min="3" max="3" width="12.7109375" hidden="1" customWidth="1"/>
    <col min="4" max="4" width="35.7109375" hidden="1" customWidth="1"/>
    <col min="5" max="5" width="0" hidden="1" customWidth="1"/>
    <col min="6" max="6" width="25.5703125" hidden="1" customWidth="1"/>
    <col min="8" max="8" width="35.7109375" customWidth="1"/>
    <col min="9" max="16" width="14.7109375" customWidth="1"/>
    <col min="17" max="17" width="0" hidden="1" customWidth="1"/>
    <col min="18" max="18" width="12.28515625" bestFit="1" customWidth="1"/>
  </cols>
  <sheetData>
    <row r="1" spans="1:18" x14ac:dyDescent="0.2">
      <c r="A1" s="11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2"/>
    </row>
    <row r="2" spans="1:18" x14ac:dyDescent="0.2">
      <c r="A2" s="11" t="str">
        <f>I4&amp;" - "&amp;Input!$B$11&amp;" Budget Analysis"</f>
        <v>2015 - 2021 Budget Analysis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2"/>
    </row>
    <row r="3" spans="1:18" x14ac:dyDescent="0.2">
      <c r="A3" s="11" t="s">
        <v>242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"/>
    </row>
    <row r="4" spans="1:18" ht="25.5" x14ac:dyDescent="0.2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5" t="s">
        <v>6</v>
      </c>
      <c r="H4" s="16" t="s">
        <v>7</v>
      </c>
      <c r="I4" s="15">
        <v>2015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 t="s">
        <v>530</v>
      </c>
    </row>
    <row r="5" spans="1:18" x14ac:dyDescent="0.2">
      <c r="A5" t="str">
        <f>IF($Q5="","",VLOOKUP($Q5,'Adopted vs YTD acct'!$A$5:$Q$257,COUNTA('Adopted vs YTD acct'!$A$4:B$4),FALSE))</f>
        <v>A</v>
      </c>
      <c r="B5">
        <f>IF($Q5="","",VLOOKUP($Q5,'Adopted vs YTD acct'!$A$5:$M$257,3,FALSE))</f>
        <v>0</v>
      </c>
      <c r="C5">
        <f>IF($Q5="","",VLOOKUP($Q5,'Adopted vs YTD acct'!$A$5:$M$257,4,FALSE))</f>
        <v>0</v>
      </c>
      <c r="D5">
        <f>IF($Q5="","",VLOOKUP($Q5,'Adopted vs YTD acct'!$A$5:$M$257,5,FALSE))</f>
        <v>0</v>
      </c>
      <c r="E5">
        <f>IF($Q5="","",VLOOKUP($Q5,'Adopted vs YTD acct'!$A$5:$M$257,6,FALSE))</f>
        <v>0</v>
      </c>
      <c r="F5">
        <f>IF($Q5="","",VLOOKUP($Q5,'Adopted vs YTD acct'!$A$5:$M$257,7,FALSE))</f>
        <v>0</v>
      </c>
      <c r="G5" t="str">
        <f>IF($Q5="","",VLOOKUP($Q5,'Adopted vs YTD acct'!$A$5:$Q$257,COUNTA('Adopted vs YTD acct'!$A$4:H$4),FALSE))</f>
        <v>4788</v>
      </c>
      <c r="H5" t="str">
        <f>IF($Q5="","",VLOOKUP($Q5,'Adopted vs YTD acct'!$A$5:$Q$257,COUNTA('Adopted vs YTD acct'!$A$4:I$4),FALSE))</f>
        <v>CDBG-DISASTER RECOVERY</v>
      </c>
      <c r="I5" s="9">
        <f>IF($Q5="","",VLOOKUP($Q5,'Adopted vs YTD acct'!$A$5:$Q$257,COUNTA('Adopted vs YTD acct'!$A$4:J$4),FALSE))</f>
        <v>0</v>
      </c>
      <c r="J5" s="9">
        <f>IF($Q5="","",VLOOKUP($Q5,'Adopted vs YTD acct'!$A$5:$Q$257,COUNTA('Adopted vs YTD acct'!$A$4:K$4),FALSE))</f>
        <v>-101263.21</v>
      </c>
      <c r="K5" s="9">
        <f>IF($Q5="","",VLOOKUP($Q5,'Adopted vs YTD acct'!$A$5:$Q$257,COUNTA('Adopted vs YTD acct'!$A$4:L$4),FALSE))</f>
        <v>1330750.78</v>
      </c>
      <c r="L5" s="9">
        <f>IF($Q5="","",VLOOKUP($Q5,'Adopted vs YTD acct'!$A$5:$Q$257,COUNTA('Adopted vs YTD acct'!$A$4:M$4),FALSE))</f>
        <v>2794114.75</v>
      </c>
      <c r="M5" s="9">
        <f>IF($Q5="","",VLOOKUP($Q5,'Adopted vs YTD acct'!$A$5:$Q$257,COUNTA('Adopted vs YTD acct'!$A$4:N$4),FALSE))</f>
        <v>1078675.77</v>
      </c>
      <c r="N5" s="9">
        <f>IF($Q5="","",VLOOKUP($Q5,'Adopted vs YTD acct'!$A$5:$Q$257,COUNTA('Adopted vs YTD acct'!$A$4:O$4),FALSE))</f>
        <v>-395284.56000000006</v>
      </c>
      <c r="O5" s="9">
        <f>IF($Q5="","",VLOOKUP($Q5,'Adopted vs YTD acct'!$A$5:$Q$257,COUNTA('Adopted vs YTD acct'!$A$4:P$4),FALSE))</f>
        <v>1630200.29</v>
      </c>
      <c r="P5" s="9">
        <f>SUM(I5:O5)</f>
        <v>6337193.8199999994</v>
      </c>
      <c r="Q5">
        <v>1</v>
      </c>
      <c r="R5" t="s">
        <v>532</v>
      </c>
    </row>
    <row r="6" spans="1:18" x14ac:dyDescent="0.2">
      <c r="A6" t="str">
        <f>IF($Q6="","",VLOOKUP($Q6,'Adopted vs YTD acct'!$A$5:$Q$257,COUNTA('Adopted vs YTD acct'!$A$4:B$4),FALSE))</f>
        <v>A</v>
      </c>
      <c r="B6">
        <f>IF($Q6="","",VLOOKUP($Q6,'Adopted vs YTD acct'!$A$5:$M$257,3,FALSE))</f>
        <v>0</v>
      </c>
      <c r="C6">
        <f>IF($Q6="","",VLOOKUP($Q6,'Adopted vs YTD acct'!$A$5:$M$257,4,FALSE))</f>
        <v>0</v>
      </c>
      <c r="D6">
        <f>IF($Q6="","",VLOOKUP($Q6,'Adopted vs YTD acct'!$A$5:$M$257,5,FALSE))</f>
        <v>0</v>
      </c>
      <c r="E6">
        <f>IF($Q6="","",VLOOKUP($Q6,'Adopted vs YTD acct'!$A$5:$M$257,6,FALSE))</f>
        <v>0</v>
      </c>
      <c r="F6">
        <f>IF($Q6="","",VLOOKUP($Q6,'Adopted vs YTD acct'!$A$5:$M$257,7,FALSE))</f>
        <v>0</v>
      </c>
      <c r="G6" t="str">
        <f>IF($Q6="","",VLOOKUP($Q6,'Adopted vs YTD acct'!$A$5:$Q$257,COUNTA('Adopted vs YTD acct'!$A$4:H$4),FALSE))</f>
        <v>3398</v>
      </c>
      <c r="H6" t="str">
        <f>IF($Q6="","",VLOOKUP($Q6,'Adopted vs YTD acct'!$A$5:$Q$257,COUNTA('Adopted vs YTD acct'!$A$4:I$4),FALSE))</f>
        <v>SICG COMMUNICATIONS GRANT</v>
      </c>
      <c r="I6" s="9">
        <f>IF($Q6="","",VLOOKUP($Q6,'Adopted vs YTD acct'!$A$5:$Q$257,COUNTA('Adopted vs YTD acct'!$A$4:J$4),FALSE))</f>
        <v>359133.06</v>
      </c>
      <c r="J6" s="9">
        <f>IF($Q6="","",VLOOKUP($Q6,'Adopted vs YTD acct'!$A$5:$Q$257,COUNTA('Adopted vs YTD acct'!$A$4:K$4),FALSE))</f>
        <v>675761.83000000007</v>
      </c>
      <c r="K6" s="9">
        <f>IF($Q6="","",VLOOKUP($Q6,'Adopted vs YTD acct'!$A$5:$Q$257,COUNTA('Adopted vs YTD acct'!$A$4:L$4),FALSE))</f>
        <v>1982725.01</v>
      </c>
      <c r="L6" s="9">
        <f>IF($Q6="","",VLOOKUP($Q6,'Adopted vs YTD acct'!$A$5:$Q$257,COUNTA('Adopted vs YTD acct'!$A$4:M$4),FALSE))</f>
        <v>795522.25</v>
      </c>
      <c r="M6" s="9">
        <f>IF($Q6="","",VLOOKUP($Q6,'Adopted vs YTD acct'!$A$5:$Q$257,COUNTA('Adopted vs YTD acct'!$A$4:N$4),FALSE))</f>
        <v>-97834.969999999972</v>
      </c>
      <c r="N6" s="9">
        <f>IF($Q6="","",VLOOKUP($Q6,'Adopted vs YTD acct'!$A$5:$Q$257,COUNTA('Adopted vs YTD acct'!$A$4:O$4),FALSE))</f>
        <v>249011.49</v>
      </c>
      <c r="O6" s="9">
        <f>IF($Q6="","",VLOOKUP($Q6,'Adopted vs YTD acct'!$A$5:$Q$257,COUNTA('Adopted vs YTD acct'!$A$4:P$4),FALSE))</f>
        <v>716402</v>
      </c>
      <c r="P6" s="9">
        <f t="shared" ref="P6:P69" si="0">SUM(I6:O6)</f>
        <v>4680720.6700000009</v>
      </c>
      <c r="Q6">
        <f>IF((MAX($Q$4:Q5)+1)&gt;Data!$A$1,"",MAX($Q$4:Q5)+1)</f>
        <v>2</v>
      </c>
    </row>
    <row r="7" spans="1:18" x14ac:dyDescent="0.2">
      <c r="A7" t="str">
        <f>IF($Q7="","",VLOOKUP($Q7,'Adopted vs YTD acct'!$A$5:$Q$257,COUNTA('Adopted vs YTD acct'!$A$4:B$4),FALSE))</f>
        <v>A</v>
      </c>
      <c r="B7">
        <f>IF($Q7="","",VLOOKUP($Q7,'Adopted vs YTD acct'!$A$5:$M$257,3,FALSE))</f>
        <v>0</v>
      </c>
      <c r="C7">
        <f>IF($Q7="","",VLOOKUP($Q7,'Adopted vs YTD acct'!$A$5:$M$257,4,FALSE))</f>
        <v>0</v>
      </c>
      <c r="D7">
        <f>IF($Q7="","",VLOOKUP($Q7,'Adopted vs YTD acct'!$A$5:$M$257,5,FALSE))</f>
        <v>0</v>
      </c>
      <c r="E7">
        <f>IF($Q7="","",VLOOKUP($Q7,'Adopted vs YTD acct'!$A$5:$M$257,6,FALSE))</f>
        <v>0</v>
      </c>
      <c r="F7">
        <f>IF($Q7="","",VLOOKUP($Q7,'Adopted vs YTD acct'!$A$5:$M$257,7,FALSE))</f>
        <v>0</v>
      </c>
      <c r="G7" t="str">
        <f>IF($Q7="","",VLOOKUP($Q7,'Adopted vs YTD acct'!$A$5:$Q$257,COUNTA('Adopted vs YTD acct'!$A$4:H$4),FALSE))</f>
        <v>5710</v>
      </c>
      <c r="H7" t="str">
        <f>IF($Q7="","",VLOOKUP($Q7,'Adopted vs YTD acct'!$A$5:$Q$257,COUNTA('Adopted vs YTD acct'!$A$4:I$4),FALSE))</f>
        <v>PROCEEDS - SERIAL BONDS</v>
      </c>
      <c r="I7" s="9">
        <f>IF($Q7="","",VLOOKUP($Q7,'Adopted vs YTD acct'!$A$5:$Q$257,COUNTA('Adopted vs YTD acct'!$A$4:J$4),FALSE))</f>
        <v>3200000</v>
      </c>
      <c r="J7" s="9">
        <f>IF($Q7="","",VLOOKUP($Q7,'Adopted vs YTD acct'!$A$5:$Q$257,COUNTA('Adopted vs YTD acct'!$A$4:K$4),FALSE))</f>
        <v>0</v>
      </c>
      <c r="K7" s="9">
        <f>IF($Q7="","",VLOOKUP($Q7,'Adopted vs YTD acct'!$A$5:$Q$257,COUNTA('Adopted vs YTD acct'!$A$4:L$4),FALSE))</f>
        <v>0</v>
      </c>
      <c r="L7" s="9">
        <f>IF($Q7="","",VLOOKUP($Q7,'Adopted vs YTD acct'!$A$5:$Q$257,COUNTA('Adopted vs YTD acct'!$A$4:M$4),FALSE))</f>
        <v>0</v>
      </c>
      <c r="M7" s="9">
        <f>IF($Q7="","",VLOOKUP($Q7,'Adopted vs YTD acct'!$A$5:$Q$257,COUNTA('Adopted vs YTD acct'!$A$4:N$4),FALSE))</f>
        <v>0</v>
      </c>
      <c r="N7" s="9">
        <f>IF($Q7="","",VLOOKUP($Q7,'Adopted vs YTD acct'!$A$5:$Q$257,COUNTA('Adopted vs YTD acct'!$A$4:O$4),FALSE))</f>
        <v>0</v>
      </c>
      <c r="O7" s="9">
        <f>IF($Q7="","",VLOOKUP($Q7,'Adopted vs YTD acct'!$A$5:$Q$257,COUNTA('Adopted vs YTD acct'!$A$4:P$4),FALSE))</f>
        <v>0</v>
      </c>
      <c r="P7" s="9">
        <f t="shared" si="0"/>
        <v>3200000</v>
      </c>
      <c r="Q7">
        <f>IF((MAX($Q$4:Q6)+1)&gt;Data!$A$1,"",MAX($Q$4:Q6)+1)</f>
        <v>3</v>
      </c>
    </row>
    <row r="8" spans="1:18" x14ac:dyDescent="0.2">
      <c r="A8" t="str">
        <f>IF($Q8="","",VLOOKUP($Q8,'Adopted vs YTD acct'!$A$5:$Q$257,COUNTA('Adopted vs YTD acct'!$A$4:B$4),FALSE))</f>
        <v>A</v>
      </c>
      <c r="B8">
        <f>IF($Q8="","",VLOOKUP($Q8,'Adopted vs YTD acct'!$A$5:$M$257,3,FALSE))</f>
        <v>0</v>
      </c>
      <c r="C8">
        <f>IF($Q8="","",VLOOKUP($Q8,'Adopted vs YTD acct'!$A$5:$M$257,4,FALSE))</f>
        <v>0</v>
      </c>
      <c r="D8">
        <f>IF($Q8="","",VLOOKUP($Q8,'Adopted vs YTD acct'!$A$5:$M$257,5,FALSE))</f>
        <v>0</v>
      </c>
      <c r="E8">
        <f>IF($Q8="","",VLOOKUP($Q8,'Adopted vs YTD acct'!$A$5:$M$257,6,FALSE))</f>
        <v>0</v>
      </c>
      <c r="F8">
        <f>IF($Q8="","",VLOOKUP($Q8,'Adopted vs YTD acct'!$A$5:$M$257,7,FALSE))</f>
        <v>0</v>
      </c>
      <c r="G8" t="str">
        <f>IF($Q8="","",VLOOKUP($Q8,'Adopted vs YTD acct'!$A$5:$Q$257,COUNTA('Adopted vs YTD acct'!$A$4:H$4),FALSE))</f>
        <v>4610</v>
      </c>
      <c r="H8" t="str">
        <f>IF($Q8="","",VLOOKUP($Q8,'Adopted vs YTD acct'!$A$5:$Q$257,COUNTA('Adopted vs YTD acct'!$A$4:I$4),FALSE))</f>
        <v>SOCIAL SERVICES ADMIN</v>
      </c>
      <c r="I8" s="9">
        <f>IF($Q8="","",VLOOKUP($Q8,'Adopted vs YTD acct'!$A$5:$Q$257,COUNTA('Adopted vs YTD acct'!$A$4:J$4),FALSE))</f>
        <v>279224</v>
      </c>
      <c r="J8" s="9">
        <f>IF($Q8="","",VLOOKUP($Q8,'Adopted vs YTD acct'!$A$5:$Q$257,COUNTA('Adopted vs YTD acct'!$A$4:K$4),FALSE))</f>
        <v>190277</v>
      </c>
      <c r="K8" s="9">
        <f>IF($Q8="","",VLOOKUP($Q8,'Adopted vs YTD acct'!$A$5:$Q$257,COUNTA('Adopted vs YTD acct'!$A$4:L$4),FALSE))</f>
        <v>271667</v>
      </c>
      <c r="L8" s="9">
        <f>IF($Q8="","",VLOOKUP($Q8,'Adopted vs YTD acct'!$A$5:$Q$257,COUNTA('Adopted vs YTD acct'!$A$4:M$4),FALSE))</f>
        <v>487430</v>
      </c>
      <c r="M8" s="9">
        <f>IF($Q8="","",VLOOKUP($Q8,'Adopted vs YTD acct'!$A$5:$Q$257,COUNTA('Adopted vs YTD acct'!$A$4:N$4),FALSE))</f>
        <v>299976</v>
      </c>
      <c r="N8" s="9">
        <f>IF($Q8="","",VLOOKUP($Q8,'Adopted vs YTD acct'!$A$5:$Q$257,COUNTA('Adopted vs YTD acct'!$A$4:O$4),FALSE))</f>
        <v>668373</v>
      </c>
      <c r="O8" s="9">
        <f>IF($Q8="","",VLOOKUP($Q8,'Adopted vs YTD acct'!$A$5:$Q$257,COUNTA('Adopted vs YTD acct'!$A$4:P$4),FALSE))</f>
        <v>557687</v>
      </c>
      <c r="P8" s="9">
        <f t="shared" si="0"/>
        <v>2754634</v>
      </c>
      <c r="Q8">
        <f>IF((MAX($Q$4:Q7)+1)&gt;Data!$A$1,"",MAX($Q$4:Q7)+1)</f>
        <v>4</v>
      </c>
    </row>
    <row r="9" spans="1:18" x14ac:dyDescent="0.2">
      <c r="A9" t="str">
        <f>IF($Q9="","",VLOOKUP($Q9,'Adopted vs YTD acct'!$A$5:$Q$257,COUNTA('Adopted vs YTD acct'!$A$4:B$4),FALSE))</f>
        <v>A</v>
      </c>
      <c r="B9">
        <f>IF($Q9="","",VLOOKUP($Q9,'Adopted vs YTD acct'!$A$5:$M$257,3,FALSE))</f>
        <v>0</v>
      </c>
      <c r="C9">
        <f>IF($Q9="","",VLOOKUP($Q9,'Adopted vs YTD acct'!$A$5:$M$257,4,FALSE))</f>
        <v>0</v>
      </c>
      <c r="D9">
        <f>IF($Q9="","",VLOOKUP($Q9,'Adopted vs YTD acct'!$A$5:$M$257,5,FALSE))</f>
        <v>0</v>
      </c>
      <c r="E9">
        <f>IF($Q9="","",VLOOKUP($Q9,'Adopted vs YTD acct'!$A$5:$M$257,6,FALSE))</f>
        <v>0</v>
      </c>
      <c r="F9">
        <f>IF($Q9="","",VLOOKUP($Q9,'Adopted vs YTD acct'!$A$5:$M$257,7,FALSE))</f>
        <v>0</v>
      </c>
      <c r="G9" t="str">
        <f>IF($Q9="","",VLOOKUP($Q9,'Adopted vs YTD acct'!$A$5:$Q$257,COUNTA('Adopted vs YTD acct'!$A$4:H$4),FALSE))</f>
        <v>4988</v>
      </c>
      <c r="H9" t="str">
        <f>IF($Q9="","",VLOOKUP($Q9,'Adopted vs YTD acct'!$A$5:$Q$257,COUNTA('Adopted vs YTD acct'!$A$4:I$4),FALSE))</f>
        <v>SMALL CITIES GRANT</v>
      </c>
      <c r="I9" s="9">
        <f>IF($Q9="","",VLOOKUP($Q9,'Adopted vs YTD acct'!$A$5:$Q$257,COUNTA('Adopted vs YTD acct'!$A$4:J$4),FALSE))</f>
        <v>196405.94</v>
      </c>
      <c r="J9" s="9">
        <f>IF($Q9="","",VLOOKUP($Q9,'Adopted vs YTD acct'!$A$5:$Q$257,COUNTA('Adopted vs YTD acct'!$A$4:K$4),FALSE))</f>
        <v>625000</v>
      </c>
      <c r="K9" s="9">
        <f>IF($Q9="","",VLOOKUP($Q9,'Adopted vs YTD acct'!$A$5:$Q$257,COUNTA('Adopted vs YTD acct'!$A$4:L$4),FALSE))</f>
        <v>0</v>
      </c>
      <c r="L9" s="9">
        <f>IF($Q9="","",VLOOKUP($Q9,'Adopted vs YTD acct'!$A$5:$Q$257,COUNTA('Adopted vs YTD acct'!$A$4:M$4),FALSE))</f>
        <v>400000</v>
      </c>
      <c r="M9" s="9">
        <f>IF($Q9="","",VLOOKUP($Q9,'Adopted vs YTD acct'!$A$5:$Q$257,COUNTA('Adopted vs YTD acct'!$A$4:N$4),FALSE))</f>
        <v>600000</v>
      </c>
      <c r="N9" s="9">
        <f>IF($Q9="","",VLOOKUP($Q9,'Adopted vs YTD acct'!$A$5:$Q$257,COUNTA('Adopted vs YTD acct'!$A$4:O$4),FALSE))</f>
        <v>0</v>
      </c>
      <c r="O9" s="9">
        <f>IF($Q9="","",VLOOKUP($Q9,'Adopted vs YTD acct'!$A$5:$Q$257,COUNTA('Adopted vs YTD acct'!$A$4:P$4),FALSE))</f>
        <v>246596.88</v>
      </c>
      <c r="P9" s="9">
        <f t="shared" si="0"/>
        <v>2068002.8199999998</v>
      </c>
      <c r="Q9">
        <f>IF((MAX($Q$4:Q8)+1)&gt;Data!$A$1,"",MAX($Q$4:Q8)+1)</f>
        <v>5</v>
      </c>
    </row>
    <row r="10" spans="1:18" x14ac:dyDescent="0.2">
      <c r="A10" t="str">
        <f>IF($Q10="","",VLOOKUP($Q10,'Adopted vs YTD acct'!$A$5:$Q$257,COUNTA('Adopted vs YTD acct'!$A$4:B$4),FALSE))</f>
        <v>A</v>
      </c>
      <c r="B10">
        <f>IF($Q10="","",VLOOKUP($Q10,'Adopted vs YTD acct'!$A$5:$M$257,3,FALSE))</f>
        <v>0</v>
      </c>
      <c r="C10">
        <f>IF($Q10="","",VLOOKUP($Q10,'Adopted vs YTD acct'!$A$5:$M$257,4,FALSE))</f>
        <v>0</v>
      </c>
      <c r="D10">
        <f>IF($Q10="","",VLOOKUP($Q10,'Adopted vs YTD acct'!$A$5:$M$257,5,FALSE))</f>
        <v>0</v>
      </c>
      <c r="E10">
        <f>IF($Q10="","",VLOOKUP($Q10,'Adopted vs YTD acct'!$A$5:$M$257,6,FALSE))</f>
        <v>0</v>
      </c>
      <c r="F10">
        <f>IF($Q10="","",VLOOKUP($Q10,'Adopted vs YTD acct'!$A$5:$M$257,7,FALSE))</f>
        <v>0</v>
      </c>
      <c r="G10" t="str">
        <f>IF($Q10="","",VLOOKUP($Q10,'Adopted vs YTD acct'!$A$5:$Q$257,COUNTA('Adopted vs YTD acct'!$A$4:H$4),FALSE))</f>
        <v>4590</v>
      </c>
      <c r="H10" t="str">
        <f>IF($Q10="","",VLOOKUP($Q10,'Adopted vs YTD acct'!$A$5:$Q$257,COUNTA('Adopted vs YTD acct'!$A$4:I$4),FALSE))</f>
        <v>FEDERAL GRANT,RURAL PUB TRAN</v>
      </c>
      <c r="I10" s="9">
        <f>IF($Q10="","",VLOOKUP($Q10,'Adopted vs YTD acct'!$A$5:$Q$257,COUNTA('Adopted vs YTD acct'!$A$4:J$4),FALSE))</f>
        <v>-68801.349999999977</v>
      </c>
      <c r="J10" s="9">
        <f>IF($Q10="","",VLOOKUP($Q10,'Adopted vs YTD acct'!$A$5:$Q$257,COUNTA('Adopted vs YTD acct'!$A$4:K$4),FALSE))</f>
        <v>516069.43</v>
      </c>
      <c r="K10" s="9">
        <f>IF($Q10="","",VLOOKUP($Q10,'Adopted vs YTD acct'!$A$5:$Q$257,COUNTA('Adopted vs YTD acct'!$A$4:L$4),FALSE))</f>
        <v>244146.34000000003</v>
      </c>
      <c r="L10" s="9">
        <f>IF($Q10="","",VLOOKUP($Q10,'Adopted vs YTD acct'!$A$5:$Q$257,COUNTA('Adopted vs YTD acct'!$A$4:M$4),FALSE))</f>
        <v>237000.36</v>
      </c>
      <c r="M10" s="9">
        <f>IF($Q10="","",VLOOKUP($Q10,'Adopted vs YTD acct'!$A$5:$Q$257,COUNTA('Adopted vs YTD acct'!$A$4:N$4),FALSE))</f>
        <v>713241.03</v>
      </c>
      <c r="N10" s="9">
        <f>IF($Q10="","",VLOOKUP($Q10,'Adopted vs YTD acct'!$A$5:$Q$257,COUNTA('Adopted vs YTD acct'!$A$4:O$4),FALSE))</f>
        <v>-513433.62</v>
      </c>
      <c r="O10" s="9">
        <f>IF($Q10="","",VLOOKUP($Q10,'Adopted vs YTD acct'!$A$5:$Q$257,COUNTA('Adopted vs YTD acct'!$A$4:P$4),FALSE))</f>
        <v>311136.69</v>
      </c>
      <c r="P10" s="9">
        <f t="shared" si="0"/>
        <v>1439358.88</v>
      </c>
      <c r="Q10">
        <f>IF((MAX($Q$4:Q9)+1)&gt;Data!$A$1,"",MAX($Q$4:Q9)+1)</f>
        <v>6</v>
      </c>
    </row>
    <row r="11" spans="1:18" x14ac:dyDescent="0.2">
      <c r="A11" t="str">
        <f>IF($Q11="","",VLOOKUP($Q11,'Adopted vs YTD acct'!$A$5:$Q$257,COUNTA('Adopted vs YTD acct'!$A$4:B$4),FALSE))</f>
        <v>A</v>
      </c>
      <c r="B11">
        <f>IF($Q11="","",VLOOKUP($Q11,'Adopted vs YTD acct'!$A$5:$M$257,3,FALSE))</f>
        <v>0</v>
      </c>
      <c r="C11">
        <f>IF($Q11="","",VLOOKUP($Q11,'Adopted vs YTD acct'!$A$5:$M$257,4,FALSE))</f>
        <v>0</v>
      </c>
      <c r="D11">
        <f>IF($Q11="","",VLOOKUP($Q11,'Adopted vs YTD acct'!$A$5:$M$257,5,FALSE))</f>
        <v>0</v>
      </c>
      <c r="E11">
        <f>IF($Q11="","",VLOOKUP($Q11,'Adopted vs YTD acct'!$A$5:$M$257,6,FALSE))</f>
        <v>0</v>
      </c>
      <c r="F11">
        <f>IF($Q11="","",VLOOKUP($Q11,'Adopted vs YTD acct'!$A$5:$M$257,7,FALSE))</f>
        <v>0</v>
      </c>
      <c r="G11" t="str">
        <f>IF($Q11="","",VLOOKUP($Q11,'Adopted vs YTD acct'!$A$5:$Q$257,COUNTA('Adopted vs YTD acct'!$A$4:H$4),FALSE))</f>
        <v>3027</v>
      </c>
      <c r="H11" t="str">
        <f>IF($Q11="","",VLOOKUP($Q11,'Adopted vs YTD acct'!$A$5:$Q$257,COUNTA('Adopted vs YTD acct'!$A$4:I$4),FALSE))</f>
        <v>INDIGENT LEGAL SERVICES</v>
      </c>
      <c r="I11" s="9">
        <f>IF($Q11="","",VLOOKUP($Q11,'Adopted vs YTD acct'!$A$5:$Q$257,COUNTA('Adopted vs YTD acct'!$A$4:J$4),FALSE))</f>
        <v>45660</v>
      </c>
      <c r="J11" s="9">
        <f>IF($Q11="","",VLOOKUP($Q11,'Adopted vs YTD acct'!$A$5:$Q$257,COUNTA('Adopted vs YTD acct'!$A$4:K$4),FALSE))</f>
        <v>65660</v>
      </c>
      <c r="K11" s="9">
        <f>IF($Q11="","",VLOOKUP($Q11,'Adopted vs YTD acct'!$A$5:$Q$257,COUNTA('Adopted vs YTD acct'!$A$4:L$4),FALSE))</f>
        <v>65660</v>
      </c>
      <c r="L11" s="9">
        <f>IF($Q11="","",VLOOKUP($Q11,'Adopted vs YTD acct'!$A$5:$Q$257,COUNTA('Adopted vs YTD acct'!$A$4:M$4),FALSE))</f>
        <v>11012.36</v>
      </c>
      <c r="M11" s="9">
        <f>IF($Q11="","",VLOOKUP($Q11,'Adopted vs YTD acct'!$A$5:$Q$257,COUNTA('Adopted vs YTD acct'!$A$4:N$4),FALSE))</f>
        <v>283883</v>
      </c>
      <c r="N11" s="9">
        <f>IF($Q11="","",VLOOKUP($Q11,'Adopted vs YTD acct'!$A$5:$Q$257,COUNTA('Adopted vs YTD acct'!$A$4:O$4),FALSE))</f>
        <v>183249.38</v>
      </c>
      <c r="O11" s="9">
        <f>IF($Q11="","",VLOOKUP($Q11,'Adopted vs YTD acct'!$A$5:$Q$257,COUNTA('Adopted vs YTD acct'!$A$4:P$4),FALSE))</f>
        <v>450723</v>
      </c>
      <c r="P11" s="9">
        <f t="shared" si="0"/>
        <v>1105847.74</v>
      </c>
      <c r="Q11">
        <f>IF((MAX($Q$4:Q10)+1)&gt;Data!$A$1,"",MAX($Q$4:Q10)+1)</f>
        <v>7</v>
      </c>
    </row>
    <row r="12" spans="1:18" x14ac:dyDescent="0.2">
      <c r="A12" t="str">
        <f>IF($Q12="","",VLOOKUP($Q12,'Adopted vs YTD acct'!$A$5:$Q$257,COUNTA('Adopted vs YTD acct'!$A$4:B$4),FALSE))</f>
        <v>A</v>
      </c>
      <c r="B12">
        <f>IF($Q12="","",VLOOKUP($Q12,'Adopted vs YTD acct'!$A$5:$M$257,3,FALSE))</f>
        <v>0</v>
      </c>
      <c r="C12">
        <f>IF($Q12="","",VLOOKUP($Q12,'Adopted vs YTD acct'!$A$5:$M$257,4,FALSE))</f>
        <v>0</v>
      </c>
      <c r="D12">
        <f>IF($Q12="","",VLOOKUP($Q12,'Adopted vs YTD acct'!$A$5:$M$257,5,FALSE))</f>
        <v>0</v>
      </c>
      <c r="E12">
        <f>IF($Q12="","",VLOOKUP($Q12,'Adopted vs YTD acct'!$A$5:$M$257,6,FALSE))</f>
        <v>0</v>
      </c>
      <c r="F12">
        <f>IF($Q12="","",VLOOKUP($Q12,'Adopted vs YTD acct'!$A$5:$M$257,7,FALSE))</f>
        <v>0</v>
      </c>
      <c r="G12" t="str">
        <f>IF($Q12="","",VLOOKUP($Q12,'Adopted vs YTD acct'!$A$5:$Q$257,COUNTA('Adopted vs YTD acct'!$A$4:H$4),FALSE))</f>
        <v>4609</v>
      </c>
      <c r="H12" t="str">
        <f>IF($Q12="","",VLOOKUP($Q12,'Adopted vs YTD acct'!$A$5:$Q$257,COUNTA('Adopted vs YTD acct'!$A$4:I$4),FALSE))</f>
        <v>FAMILY ASSISTANCE</v>
      </c>
      <c r="I12" s="9">
        <f>IF($Q12="","",VLOOKUP($Q12,'Adopted vs YTD acct'!$A$5:$Q$257,COUNTA('Adopted vs YTD acct'!$A$4:J$4),FALSE))</f>
        <v>36011</v>
      </c>
      <c r="J12" s="9">
        <f>IF($Q12="","",VLOOKUP($Q12,'Adopted vs YTD acct'!$A$5:$Q$257,COUNTA('Adopted vs YTD acct'!$A$4:K$4),FALSE))</f>
        <v>43282</v>
      </c>
      <c r="K12" s="9">
        <f>IF($Q12="","",VLOOKUP($Q12,'Adopted vs YTD acct'!$A$5:$Q$257,COUNTA('Adopted vs YTD acct'!$A$4:L$4),FALSE))</f>
        <v>11360</v>
      </c>
      <c r="L12" s="9">
        <f>IF($Q12="","",VLOOKUP($Q12,'Adopted vs YTD acct'!$A$5:$Q$257,COUNTA('Adopted vs YTD acct'!$A$4:M$4),FALSE))</f>
        <v>180231</v>
      </c>
      <c r="M12" s="9">
        <f>IF($Q12="","",VLOOKUP($Q12,'Adopted vs YTD acct'!$A$5:$Q$257,COUNTA('Adopted vs YTD acct'!$A$4:N$4),FALSE))</f>
        <v>163569</v>
      </c>
      <c r="N12" s="9">
        <f>IF($Q12="","",VLOOKUP($Q12,'Adopted vs YTD acct'!$A$5:$Q$257,COUNTA('Adopted vs YTD acct'!$A$4:O$4),FALSE))</f>
        <v>285605</v>
      </c>
      <c r="O12" s="9">
        <f>IF($Q12="","",VLOOKUP($Q12,'Adopted vs YTD acct'!$A$5:$Q$257,COUNTA('Adopted vs YTD acct'!$A$4:P$4),FALSE))</f>
        <v>255614</v>
      </c>
      <c r="P12" s="9">
        <f t="shared" si="0"/>
        <v>975672</v>
      </c>
      <c r="Q12">
        <f>IF((MAX($Q$4:Q11)+1)&gt;Data!$A$1,"",MAX($Q$4:Q11)+1)</f>
        <v>8</v>
      </c>
    </row>
    <row r="13" spans="1:18" x14ac:dyDescent="0.2">
      <c r="A13" t="str">
        <f>IF($Q13="","",VLOOKUP($Q13,'Adopted vs YTD acct'!$A$5:$Q$257,COUNTA('Adopted vs YTD acct'!$A$4:B$4),FALSE))</f>
        <v>A</v>
      </c>
      <c r="B13">
        <f>IF($Q13="","",VLOOKUP($Q13,'Adopted vs YTD acct'!$A$5:$M$257,3,FALSE))</f>
        <v>0</v>
      </c>
      <c r="C13">
        <f>IF($Q13="","",VLOOKUP($Q13,'Adopted vs YTD acct'!$A$5:$M$257,4,FALSE))</f>
        <v>0</v>
      </c>
      <c r="D13">
        <f>IF($Q13="","",VLOOKUP($Q13,'Adopted vs YTD acct'!$A$5:$M$257,5,FALSE))</f>
        <v>0</v>
      </c>
      <c r="E13">
        <f>IF($Q13="","",VLOOKUP($Q13,'Adopted vs YTD acct'!$A$5:$M$257,6,FALSE))</f>
        <v>0</v>
      </c>
      <c r="F13">
        <f>IF($Q13="","",VLOOKUP($Q13,'Adopted vs YTD acct'!$A$5:$M$257,7,FALSE))</f>
        <v>0</v>
      </c>
      <c r="G13" t="str">
        <f>IF($Q13="","",VLOOKUP($Q13,'Adopted vs YTD acct'!$A$5:$Q$257,COUNTA('Adopted vs YTD acct'!$A$4:H$4),FALSE))</f>
        <v>3277</v>
      </c>
      <c r="H13" t="str">
        <f>IF($Q13="","",VLOOKUP($Q13,'Adopted vs YTD acct'!$A$5:$Q$257,COUNTA('Adopted vs YTD acct'!$A$4:I$4),FALSE))</f>
        <v>EDUCATION FOR P.H.C.</v>
      </c>
      <c r="I13" s="9">
        <f>IF($Q13="","",VLOOKUP($Q13,'Adopted vs YTD acct'!$A$5:$Q$257,COUNTA('Adopted vs YTD acct'!$A$4:J$4),FALSE))</f>
        <v>511073.65</v>
      </c>
      <c r="J13" s="9">
        <f>IF($Q13="","",VLOOKUP($Q13,'Adopted vs YTD acct'!$A$5:$Q$257,COUNTA('Adopted vs YTD acct'!$A$4:K$4),FALSE))</f>
        <v>150913.09999999998</v>
      </c>
      <c r="K13" s="9">
        <f>IF($Q13="","",VLOOKUP($Q13,'Adopted vs YTD acct'!$A$5:$Q$257,COUNTA('Adopted vs YTD acct'!$A$4:L$4),FALSE))</f>
        <v>104253.33000000002</v>
      </c>
      <c r="L13" s="9">
        <f>IF($Q13="","",VLOOKUP($Q13,'Adopted vs YTD acct'!$A$5:$Q$257,COUNTA('Adopted vs YTD acct'!$A$4:M$4),FALSE))</f>
        <v>-200940.20999999996</v>
      </c>
      <c r="M13" s="9">
        <f>IF($Q13="","",VLOOKUP($Q13,'Adopted vs YTD acct'!$A$5:$Q$257,COUNTA('Adopted vs YTD acct'!$A$4:N$4),FALSE))</f>
        <v>43259.159999999974</v>
      </c>
      <c r="N13" s="9">
        <f>IF($Q13="","",VLOOKUP($Q13,'Adopted vs YTD acct'!$A$5:$Q$257,COUNTA('Adopted vs YTD acct'!$A$4:O$4),FALSE))</f>
        <v>-12462.049999999988</v>
      </c>
      <c r="O13" s="9">
        <f>IF($Q13="","",VLOOKUP($Q13,'Adopted vs YTD acct'!$A$5:$Q$257,COUNTA('Adopted vs YTD acct'!$A$4:P$4),FALSE))</f>
        <v>143660.4</v>
      </c>
      <c r="P13" s="9">
        <f t="shared" si="0"/>
        <v>739757.38</v>
      </c>
      <c r="Q13">
        <f>IF((MAX($Q$4:Q12)+1)&gt;Data!$A$1,"",MAX($Q$4:Q12)+1)</f>
        <v>9</v>
      </c>
    </row>
    <row r="14" spans="1:18" x14ac:dyDescent="0.2">
      <c r="A14" t="str">
        <f>IF($Q14="","",VLOOKUP($Q14,'Adopted vs YTD acct'!$A$5:$Q$257,COUNTA('Adopted vs YTD acct'!$A$4:B$4),FALSE))</f>
        <v>A</v>
      </c>
      <c r="B14">
        <f>IF($Q14="","",VLOOKUP($Q14,'Adopted vs YTD acct'!$A$5:$M$257,3,FALSE))</f>
        <v>0</v>
      </c>
      <c r="C14">
        <f>IF($Q14="","",VLOOKUP($Q14,'Adopted vs YTD acct'!$A$5:$M$257,4,FALSE))</f>
        <v>0</v>
      </c>
      <c r="D14">
        <f>IF($Q14="","",VLOOKUP($Q14,'Adopted vs YTD acct'!$A$5:$M$257,5,FALSE))</f>
        <v>0</v>
      </c>
      <c r="E14">
        <f>IF($Q14="","",VLOOKUP($Q14,'Adopted vs YTD acct'!$A$5:$M$257,6,FALSE))</f>
        <v>0</v>
      </c>
      <c r="F14">
        <f>IF($Q14="","",VLOOKUP($Q14,'Adopted vs YTD acct'!$A$5:$M$257,7,FALSE))</f>
        <v>0</v>
      </c>
      <c r="G14" t="str">
        <f>IF($Q14="","",VLOOKUP($Q14,'Adopted vs YTD acct'!$A$5:$Q$257,COUNTA('Adopted vs YTD acct'!$A$4:H$4),FALSE))</f>
        <v>4987</v>
      </c>
      <c r="H14" t="str">
        <f>IF($Q14="","",VLOOKUP($Q14,'Adopted vs YTD acct'!$A$5:$Q$257,COUNTA('Adopted vs YTD acct'!$A$4:I$4),FALSE))</f>
        <v>USDA/STREAMBANKS</v>
      </c>
      <c r="I14" s="9">
        <f>IF($Q14="","",VLOOKUP($Q14,'Adopted vs YTD acct'!$A$5:$Q$257,COUNTA('Adopted vs YTD acct'!$A$4:J$4),FALSE))</f>
        <v>646927.56000000052</v>
      </c>
      <c r="J14" s="9">
        <f>IF($Q14="","",VLOOKUP($Q14,'Adopted vs YTD acct'!$A$5:$Q$257,COUNTA('Adopted vs YTD acct'!$A$4:K$4),FALSE))</f>
        <v>0</v>
      </c>
      <c r="K14" s="9">
        <f>IF($Q14="","",VLOOKUP($Q14,'Adopted vs YTD acct'!$A$5:$Q$257,COUNTA('Adopted vs YTD acct'!$A$4:L$4),FALSE))</f>
        <v>0</v>
      </c>
      <c r="L14" s="9">
        <f>IF($Q14="","",VLOOKUP($Q14,'Adopted vs YTD acct'!$A$5:$Q$257,COUNTA('Adopted vs YTD acct'!$A$4:M$4),FALSE))</f>
        <v>0</v>
      </c>
      <c r="M14" s="9">
        <f>IF($Q14="","",VLOOKUP($Q14,'Adopted vs YTD acct'!$A$5:$Q$257,COUNTA('Adopted vs YTD acct'!$A$4:N$4),FALSE))</f>
        <v>0</v>
      </c>
      <c r="N14" s="9">
        <f>IF($Q14="","",VLOOKUP($Q14,'Adopted vs YTD acct'!$A$5:$Q$257,COUNTA('Adopted vs YTD acct'!$A$4:O$4),FALSE))</f>
        <v>0</v>
      </c>
      <c r="O14" s="9">
        <f>IF($Q14="","",VLOOKUP($Q14,'Adopted vs YTD acct'!$A$5:$Q$257,COUNTA('Adopted vs YTD acct'!$A$4:P$4),FALSE))</f>
        <v>0</v>
      </c>
      <c r="P14" s="9">
        <f t="shared" si="0"/>
        <v>646927.56000000052</v>
      </c>
      <c r="Q14">
        <f>IF((MAX($Q$4:Q13)+1)&gt;Data!$A$1,"",MAX($Q$4:Q13)+1)</f>
        <v>10</v>
      </c>
    </row>
    <row r="15" spans="1:18" x14ac:dyDescent="0.2">
      <c r="A15" t="str">
        <f>IF($Q15="","",VLOOKUP($Q15,'Adopted vs YTD acct'!$A$5:$Q$257,COUNTA('Adopted vs YTD acct'!$A$4:B$4),FALSE))</f>
        <v>A</v>
      </c>
      <c r="B15">
        <f>IF($Q15="","",VLOOKUP($Q15,'Adopted vs YTD acct'!$A$5:$M$257,3,FALSE))</f>
        <v>0</v>
      </c>
      <c r="C15">
        <f>IF($Q15="","",VLOOKUP($Q15,'Adopted vs YTD acct'!$A$5:$M$257,4,FALSE))</f>
        <v>0</v>
      </c>
      <c r="D15">
        <f>IF($Q15="","",VLOOKUP($Q15,'Adopted vs YTD acct'!$A$5:$M$257,5,FALSE))</f>
        <v>0</v>
      </c>
      <c r="E15">
        <f>IF($Q15="","",VLOOKUP($Q15,'Adopted vs YTD acct'!$A$5:$M$257,6,FALSE))</f>
        <v>0</v>
      </c>
      <c r="F15">
        <f>IF($Q15="","",VLOOKUP($Q15,'Adopted vs YTD acct'!$A$5:$M$257,7,FALSE))</f>
        <v>0</v>
      </c>
      <c r="G15" t="str">
        <f>IF($Q15="","",VLOOKUP($Q15,'Adopted vs YTD acct'!$A$5:$Q$257,COUNTA('Adopted vs YTD acct'!$A$4:H$4),FALSE))</f>
        <v>3610</v>
      </c>
      <c r="H15" t="str">
        <f>IF($Q15="","",VLOOKUP($Q15,'Adopted vs YTD acct'!$A$5:$Q$257,COUNTA('Adopted vs YTD acct'!$A$4:I$4),FALSE))</f>
        <v>SOCIAL SERVICES ADMINIS</v>
      </c>
      <c r="I15" s="9">
        <f>IF($Q15="","",VLOOKUP($Q15,'Adopted vs YTD acct'!$A$5:$Q$257,COUNTA('Adopted vs YTD acct'!$A$4:J$4),FALSE))</f>
        <v>270004</v>
      </c>
      <c r="J15" s="9">
        <f>IF($Q15="","",VLOOKUP($Q15,'Adopted vs YTD acct'!$A$5:$Q$257,COUNTA('Adopted vs YTD acct'!$A$4:K$4),FALSE))</f>
        <v>61598</v>
      </c>
      <c r="K15" s="9">
        <f>IF($Q15="","",VLOOKUP($Q15,'Adopted vs YTD acct'!$A$5:$Q$257,COUNTA('Adopted vs YTD acct'!$A$4:L$4),FALSE))</f>
        <v>194516</v>
      </c>
      <c r="L15" s="9">
        <f>IF($Q15="","",VLOOKUP($Q15,'Adopted vs YTD acct'!$A$5:$Q$257,COUNTA('Adopted vs YTD acct'!$A$4:M$4),FALSE))</f>
        <v>-292293</v>
      </c>
      <c r="M15" s="9">
        <f>IF($Q15="","",VLOOKUP($Q15,'Adopted vs YTD acct'!$A$5:$Q$257,COUNTA('Adopted vs YTD acct'!$A$4:N$4),FALSE))</f>
        <v>-296696</v>
      </c>
      <c r="N15" s="9">
        <f>IF($Q15="","",VLOOKUP($Q15,'Adopted vs YTD acct'!$A$5:$Q$257,COUNTA('Adopted vs YTD acct'!$A$4:O$4),FALSE))</f>
        <v>286138</v>
      </c>
      <c r="O15" s="9">
        <f>IF($Q15="","",VLOOKUP($Q15,'Adopted vs YTD acct'!$A$5:$Q$257,COUNTA('Adopted vs YTD acct'!$A$4:P$4),FALSE))</f>
        <v>395904</v>
      </c>
      <c r="P15" s="9">
        <f t="shared" si="0"/>
        <v>619171</v>
      </c>
      <c r="Q15">
        <f>IF((MAX($Q$4:Q14)+1)&gt;Data!$A$1,"",MAX($Q$4:Q14)+1)</f>
        <v>11</v>
      </c>
    </row>
    <row r="16" spans="1:18" x14ac:dyDescent="0.2">
      <c r="A16" t="str">
        <f>IF($Q16="","",VLOOKUP($Q16,'Adopted vs YTD acct'!$A$5:$Q$257,COUNTA('Adopted vs YTD acct'!$A$4:B$4),FALSE))</f>
        <v>A</v>
      </c>
      <c r="B16">
        <f>IF($Q16="","",VLOOKUP($Q16,'Adopted vs YTD acct'!$A$5:$M$257,3,FALSE))</f>
        <v>0</v>
      </c>
      <c r="C16">
        <f>IF($Q16="","",VLOOKUP($Q16,'Adopted vs YTD acct'!$A$5:$M$257,4,FALSE))</f>
        <v>0</v>
      </c>
      <c r="D16">
        <f>IF($Q16="","",VLOOKUP($Q16,'Adopted vs YTD acct'!$A$5:$M$257,5,FALSE))</f>
        <v>0</v>
      </c>
      <c r="E16">
        <f>IF($Q16="","",VLOOKUP($Q16,'Adopted vs YTD acct'!$A$5:$M$257,6,FALSE))</f>
        <v>0</v>
      </c>
      <c r="F16">
        <f>IF($Q16="","",VLOOKUP($Q16,'Adopted vs YTD acct'!$A$5:$M$257,7,FALSE))</f>
        <v>0</v>
      </c>
      <c r="G16" t="str">
        <f>IF($Q16="","",VLOOKUP($Q16,'Adopted vs YTD acct'!$A$5:$Q$257,COUNTA('Adopted vs YTD acct'!$A$4:H$4),FALSE))</f>
        <v>3985</v>
      </c>
      <c r="H16" t="str">
        <f>IF($Q16="","",VLOOKUP($Q16,'Adopted vs YTD acct'!$A$5:$Q$257,COUNTA('Adopted vs YTD acct'!$A$4:I$4),FALSE))</f>
        <v>WATERSHED REVITALIZATION</v>
      </c>
      <c r="I16" s="9">
        <f>IF($Q16="","",VLOOKUP($Q16,'Adopted vs YTD acct'!$A$5:$Q$257,COUNTA('Adopted vs YTD acct'!$A$4:J$4),FALSE))</f>
        <v>403685.34</v>
      </c>
      <c r="J16" s="9">
        <f>IF($Q16="","",VLOOKUP($Q16,'Adopted vs YTD acct'!$A$5:$Q$257,COUNTA('Adopted vs YTD acct'!$A$4:K$4),FALSE))</f>
        <v>269867.7</v>
      </c>
      <c r="K16" s="9">
        <f>IF($Q16="","",VLOOKUP($Q16,'Adopted vs YTD acct'!$A$5:$Q$257,COUNTA('Adopted vs YTD acct'!$A$4:L$4),FALSE))</f>
        <v>-55065.53</v>
      </c>
      <c r="L16" s="9">
        <f>IF($Q16="","",VLOOKUP($Q16,'Adopted vs YTD acct'!$A$5:$Q$257,COUNTA('Adopted vs YTD acct'!$A$4:M$4),FALSE))</f>
        <v>-4417.2799999999988</v>
      </c>
      <c r="M16" s="9">
        <f>IF($Q16="","",VLOOKUP($Q16,'Adopted vs YTD acct'!$A$5:$Q$257,COUNTA('Adopted vs YTD acct'!$A$4:N$4),FALSE))</f>
        <v>0</v>
      </c>
      <c r="N16" s="9">
        <f>IF($Q16="","",VLOOKUP($Q16,'Adopted vs YTD acct'!$A$5:$Q$257,COUNTA('Adopted vs YTD acct'!$A$4:O$4),FALSE))</f>
        <v>0</v>
      </c>
      <c r="O16" s="9">
        <f>IF($Q16="","",VLOOKUP($Q16,'Adopted vs YTD acct'!$A$5:$Q$257,COUNTA('Adopted vs YTD acct'!$A$4:P$4),FALSE))</f>
        <v>0</v>
      </c>
      <c r="P16" s="9">
        <f t="shared" si="0"/>
        <v>614070.23</v>
      </c>
      <c r="Q16">
        <f>IF((MAX($Q$4:Q15)+1)&gt;Data!$A$1,"",MAX($Q$4:Q15)+1)</f>
        <v>12</v>
      </c>
    </row>
    <row r="17" spans="1:17" x14ac:dyDescent="0.2">
      <c r="A17" t="str">
        <f>IF($Q17="","",VLOOKUP($Q17,'Adopted vs YTD acct'!$A$5:$Q$257,COUNTA('Adopted vs YTD acct'!$A$4:B$4),FALSE))</f>
        <v>A</v>
      </c>
      <c r="B17">
        <f>IF($Q17="","",VLOOKUP($Q17,'Adopted vs YTD acct'!$A$5:$M$257,3,FALSE))</f>
        <v>0</v>
      </c>
      <c r="C17">
        <f>IF($Q17="","",VLOOKUP($Q17,'Adopted vs YTD acct'!$A$5:$M$257,4,FALSE))</f>
        <v>0</v>
      </c>
      <c r="D17">
        <f>IF($Q17="","",VLOOKUP($Q17,'Adopted vs YTD acct'!$A$5:$M$257,5,FALSE))</f>
        <v>0</v>
      </c>
      <c r="E17">
        <f>IF($Q17="","",VLOOKUP($Q17,'Adopted vs YTD acct'!$A$5:$M$257,6,FALSE))</f>
        <v>0</v>
      </c>
      <c r="F17">
        <f>IF($Q17="","",VLOOKUP($Q17,'Adopted vs YTD acct'!$A$5:$M$257,7,FALSE))</f>
        <v>0</v>
      </c>
      <c r="G17" t="str">
        <f>IF($Q17="","",VLOOKUP($Q17,'Adopted vs YTD acct'!$A$5:$Q$257,COUNTA('Adopted vs YTD acct'!$A$4:H$4),FALSE))</f>
        <v>4389</v>
      </c>
      <c r="H17" t="str">
        <f>IF($Q17="","",VLOOKUP($Q17,'Adopted vs YTD acct'!$A$5:$Q$257,COUNTA('Adopted vs YTD acct'!$A$4:I$4),FALSE))</f>
        <v>HOMELAND SECURITY GRANTS</v>
      </c>
      <c r="I17" s="9">
        <f>IF($Q17="","",VLOOKUP($Q17,'Adopted vs YTD acct'!$A$5:$Q$257,COUNTA('Adopted vs YTD acct'!$A$4:J$4),FALSE))</f>
        <v>131067.52</v>
      </c>
      <c r="J17" s="9">
        <f>IF($Q17="","",VLOOKUP($Q17,'Adopted vs YTD acct'!$A$5:$Q$257,COUNTA('Adopted vs YTD acct'!$A$4:K$4),FALSE))</f>
        <v>88449.03</v>
      </c>
      <c r="K17" s="9">
        <f>IF($Q17="","",VLOOKUP($Q17,'Adopted vs YTD acct'!$A$5:$Q$257,COUNTA('Adopted vs YTD acct'!$A$4:L$4),FALSE))</f>
        <v>94347.03</v>
      </c>
      <c r="L17" s="9">
        <f>IF($Q17="","",VLOOKUP($Q17,'Adopted vs YTD acct'!$A$5:$Q$257,COUNTA('Adopted vs YTD acct'!$A$4:M$4),FALSE))</f>
        <v>-12253.920000000013</v>
      </c>
      <c r="M17" s="9">
        <f>IF($Q17="","",VLOOKUP($Q17,'Adopted vs YTD acct'!$A$5:$Q$257,COUNTA('Adopted vs YTD acct'!$A$4:N$4),FALSE))</f>
        <v>46245.989999999991</v>
      </c>
      <c r="N17" s="9">
        <f>IF($Q17="","",VLOOKUP($Q17,'Adopted vs YTD acct'!$A$5:$Q$257,COUNTA('Adopted vs YTD acct'!$A$4:O$4),FALSE))</f>
        <v>148780.31</v>
      </c>
      <c r="O17" s="9">
        <f>IF($Q17="","",VLOOKUP($Q17,'Adopted vs YTD acct'!$A$5:$Q$257,COUNTA('Adopted vs YTD acct'!$A$4:P$4),FALSE))</f>
        <v>101472.51000000001</v>
      </c>
      <c r="P17" s="9">
        <f t="shared" si="0"/>
        <v>598108.47</v>
      </c>
      <c r="Q17">
        <f>IF((MAX($Q$4:Q16)+1)&gt;Data!$A$1,"",MAX($Q$4:Q16)+1)</f>
        <v>13</v>
      </c>
    </row>
    <row r="18" spans="1:17" x14ac:dyDescent="0.2">
      <c r="A18" t="str">
        <f>IF($Q18="","",VLOOKUP($Q18,'Adopted vs YTD acct'!$A$5:$Q$257,COUNTA('Adopted vs YTD acct'!$A$4:B$4),FALSE))</f>
        <v>A</v>
      </c>
      <c r="B18">
        <f>IF($Q18="","",VLOOKUP($Q18,'Adopted vs YTD acct'!$A$5:$M$257,3,FALSE))</f>
        <v>0</v>
      </c>
      <c r="C18">
        <f>IF($Q18="","",VLOOKUP($Q18,'Adopted vs YTD acct'!$A$5:$M$257,4,FALSE))</f>
        <v>0</v>
      </c>
      <c r="D18">
        <f>IF($Q18="","",VLOOKUP($Q18,'Adopted vs YTD acct'!$A$5:$M$257,5,FALSE))</f>
        <v>0</v>
      </c>
      <c r="E18">
        <f>IF($Q18="","",VLOOKUP($Q18,'Adopted vs YTD acct'!$A$5:$M$257,6,FALSE))</f>
        <v>0</v>
      </c>
      <c r="F18">
        <f>IF($Q18="","",VLOOKUP($Q18,'Adopted vs YTD acct'!$A$5:$M$257,7,FALSE))</f>
        <v>0</v>
      </c>
      <c r="G18" t="str">
        <f>IF($Q18="","",VLOOKUP($Q18,'Adopted vs YTD acct'!$A$5:$Q$257,COUNTA('Adopted vs YTD acct'!$A$4:H$4),FALSE))</f>
        <v>3655</v>
      </c>
      <c r="H18" t="str">
        <f>IF($Q18="","",VLOOKUP($Q18,'Adopted vs YTD acct'!$A$5:$Q$257,COUNTA('Adopted vs YTD acct'!$A$4:I$4),FALSE))</f>
        <v>DAY CARE</v>
      </c>
      <c r="I18" s="9">
        <f>IF($Q18="","",VLOOKUP($Q18,'Adopted vs YTD acct'!$A$5:$Q$257,COUNTA('Adopted vs YTD acct'!$A$4:J$4),FALSE))</f>
        <v>-66905</v>
      </c>
      <c r="J18" s="9">
        <f>IF($Q18="","",VLOOKUP($Q18,'Adopted vs YTD acct'!$A$5:$Q$257,COUNTA('Adopted vs YTD acct'!$A$4:K$4),FALSE))</f>
        <v>93443</v>
      </c>
      <c r="K18" s="9">
        <f>IF($Q18="","",VLOOKUP($Q18,'Adopted vs YTD acct'!$A$5:$Q$257,COUNTA('Adopted vs YTD acct'!$A$4:L$4),FALSE))</f>
        <v>151272</v>
      </c>
      <c r="L18" s="9">
        <f>IF($Q18="","",VLOOKUP($Q18,'Adopted vs YTD acct'!$A$5:$Q$257,COUNTA('Adopted vs YTD acct'!$A$4:M$4),FALSE))</f>
        <v>160849</v>
      </c>
      <c r="M18" s="9">
        <f>IF($Q18="","",VLOOKUP($Q18,'Adopted vs YTD acct'!$A$5:$Q$257,COUNTA('Adopted vs YTD acct'!$A$4:N$4),FALSE))</f>
        <v>185021</v>
      </c>
      <c r="N18" s="9">
        <f>IF($Q18="","",VLOOKUP($Q18,'Adopted vs YTD acct'!$A$5:$Q$257,COUNTA('Adopted vs YTD acct'!$A$4:O$4),FALSE))</f>
        <v>4409</v>
      </c>
      <c r="O18" s="9">
        <f>IF($Q18="","",VLOOKUP($Q18,'Adopted vs YTD acct'!$A$5:$Q$257,COUNTA('Adopted vs YTD acct'!$A$4:P$4),FALSE))</f>
        <v>-24028</v>
      </c>
      <c r="P18" s="9">
        <f t="shared" si="0"/>
        <v>504061</v>
      </c>
      <c r="Q18">
        <f>IF((MAX($Q$4:Q17)+1)&gt;Data!$A$1,"",MAX($Q$4:Q17)+1)</f>
        <v>14</v>
      </c>
    </row>
    <row r="19" spans="1:17" x14ac:dyDescent="0.2">
      <c r="A19" t="str">
        <f>IF($Q19="","",VLOOKUP($Q19,'Adopted vs YTD acct'!$A$5:$Q$257,COUNTA('Adopted vs YTD acct'!$A$4:B$4),FALSE))</f>
        <v>A</v>
      </c>
      <c r="B19">
        <f>IF($Q19="","",VLOOKUP($Q19,'Adopted vs YTD acct'!$A$5:$M$257,3,FALSE))</f>
        <v>0</v>
      </c>
      <c r="C19">
        <f>IF($Q19="","",VLOOKUP($Q19,'Adopted vs YTD acct'!$A$5:$M$257,4,FALSE))</f>
        <v>0</v>
      </c>
      <c r="D19">
        <f>IF($Q19="","",VLOOKUP($Q19,'Adopted vs YTD acct'!$A$5:$M$257,5,FALSE))</f>
        <v>0</v>
      </c>
      <c r="E19">
        <f>IF($Q19="","",VLOOKUP($Q19,'Adopted vs YTD acct'!$A$5:$M$257,6,FALSE))</f>
        <v>0</v>
      </c>
      <c r="F19">
        <f>IF($Q19="","",VLOOKUP($Q19,'Adopted vs YTD acct'!$A$5:$M$257,7,FALSE))</f>
        <v>0</v>
      </c>
      <c r="G19" t="str">
        <f>IF($Q19="","",VLOOKUP($Q19,'Adopted vs YTD acct'!$A$5:$Q$257,COUNTA('Adopted vs YTD acct'!$A$4:H$4),FALSE))</f>
        <v>4989</v>
      </c>
      <c r="H19" t="str">
        <f>IF($Q19="","",VLOOKUP($Q19,'Adopted vs YTD acct'!$A$5:$Q$257,COUNTA('Adopted vs YTD acct'!$A$4:I$4),FALSE))</f>
        <v>MICRO-ENTERPRISE PROGRAM</v>
      </c>
      <c r="I19" s="9">
        <f>IF($Q19="","",VLOOKUP($Q19,'Adopted vs YTD acct'!$A$5:$Q$257,COUNTA('Adopted vs YTD acct'!$A$4:J$4),FALSE))</f>
        <v>200000</v>
      </c>
      <c r="J19" s="9">
        <f>IF($Q19="","",VLOOKUP($Q19,'Adopted vs YTD acct'!$A$5:$Q$257,COUNTA('Adopted vs YTD acct'!$A$4:K$4),FALSE))</f>
        <v>104683.28</v>
      </c>
      <c r="K19" s="9">
        <f>IF($Q19="","",VLOOKUP($Q19,'Adopted vs YTD acct'!$A$5:$Q$257,COUNTA('Adopted vs YTD acct'!$A$4:L$4),FALSE))</f>
        <v>24816.720000000001</v>
      </c>
      <c r="L19" s="9">
        <f>IF($Q19="","",VLOOKUP($Q19,'Adopted vs YTD acct'!$A$5:$Q$257,COUNTA('Adopted vs YTD acct'!$A$4:M$4),FALSE))</f>
        <v>200000</v>
      </c>
      <c r="M19" s="9">
        <f>IF($Q19="","",VLOOKUP($Q19,'Adopted vs YTD acct'!$A$5:$Q$257,COUNTA('Adopted vs YTD acct'!$A$4:N$4),FALSE))</f>
        <v>0</v>
      </c>
      <c r="N19" s="9">
        <f>IF($Q19="","",VLOOKUP($Q19,'Adopted vs YTD acct'!$A$5:$Q$257,COUNTA('Adopted vs YTD acct'!$A$4:O$4),FALSE))</f>
        <v>-73300.37</v>
      </c>
      <c r="O19" s="9">
        <f>IF($Q19="","",VLOOKUP($Q19,'Adopted vs YTD acct'!$A$5:$Q$257,COUNTA('Adopted vs YTD acct'!$A$4:P$4),FALSE))</f>
        <v>-9471.4899999999907</v>
      </c>
      <c r="P19" s="9">
        <f t="shared" si="0"/>
        <v>446728.14</v>
      </c>
      <c r="Q19">
        <f>IF((MAX($Q$4:Q18)+1)&gt;Data!$A$1,"",MAX($Q$4:Q18)+1)</f>
        <v>15</v>
      </c>
    </row>
    <row r="20" spans="1:17" x14ac:dyDescent="0.2">
      <c r="A20" t="str">
        <f>IF($Q20="","",VLOOKUP($Q20,'Adopted vs YTD acct'!$A$5:$Q$257,COUNTA('Adopted vs YTD acct'!$A$4:B$4),FALSE))</f>
        <v>A</v>
      </c>
      <c r="B20">
        <f>IF($Q20="","",VLOOKUP($Q20,'Adopted vs YTD acct'!$A$5:$M$257,3,FALSE))</f>
        <v>0</v>
      </c>
      <c r="C20">
        <f>IF($Q20="","",VLOOKUP($Q20,'Adopted vs YTD acct'!$A$5:$M$257,4,FALSE))</f>
        <v>0</v>
      </c>
      <c r="D20">
        <f>IF($Q20="","",VLOOKUP($Q20,'Adopted vs YTD acct'!$A$5:$M$257,5,FALSE))</f>
        <v>0</v>
      </c>
      <c r="E20">
        <f>IF($Q20="","",VLOOKUP($Q20,'Adopted vs YTD acct'!$A$5:$M$257,6,FALSE))</f>
        <v>0</v>
      </c>
      <c r="F20">
        <f>IF($Q20="","",VLOOKUP($Q20,'Adopted vs YTD acct'!$A$5:$M$257,7,FALSE))</f>
        <v>0</v>
      </c>
      <c r="G20" t="str">
        <f>IF($Q20="","",VLOOKUP($Q20,'Adopted vs YTD acct'!$A$5:$Q$257,COUNTA('Adopted vs YTD acct'!$A$4:H$4),FALSE))</f>
        <v>3401</v>
      </c>
      <c r="H20" t="str">
        <f>IF($Q20="","",VLOOKUP($Q20,'Adopted vs YTD acct'!$A$5:$Q$257,COUNTA('Adopted vs YTD acct'!$A$4:I$4),FALSE))</f>
        <v>PUBLIC HEALTH WORK</v>
      </c>
      <c r="I20" s="9">
        <f>IF($Q20="","",VLOOKUP($Q20,'Adopted vs YTD acct'!$A$5:$Q$257,COUNTA('Adopted vs YTD acct'!$A$4:J$4),FALSE))</f>
        <v>97722.909999999974</v>
      </c>
      <c r="J20" s="9">
        <f>IF($Q20="","",VLOOKUP($Q20,'Adopted vs YTD acct'!$A$5:$Q$257,COUNTA('Adopted vs YTD acct'!$A$4:K$4),FALSE))</f>
        <v>111323.18</v>
      </c>
      <c r="K20" s="9">
        <f>IF($Q20="","",VLOOKUP($Q20,'Adopted vs YTD acct'!$A$5:$Q$257,COUNTA('Adopted vs YTD acct'!$A$4:L$4),FALSE))</f>
        <v>97972.780000000028</v>
      </c>
      <c r="L20" s="9">
        <f>IF($Q20="","",VLOOKUP($Q20,'Adopted vs YTD acct'!$A$5:$Q$257,COUNTA('Adopted vs YTD acct'!$A$4:M$4),FALSE))</f>
        <v>127110.32</v>
      </c>
      <c r="M20" s="9">
        <f>IF($Q20="","",VLOOKUP($Q20,'Adopted vs YTD acct'!$A$5:$Q$257,COUNTA('Adopted vs YTD acct'!$A$4:N$4),FALSE))</f>
        <v>32102.780000000028</v>
      </c>
      <c r="N20" s="9">
        <f>IF($Q20="","",VLOOKUP($Q20,'Adopted vs YTD acct'!$A$5:$Q$257,COUNTA('Adopted vs YTD acct'!$A$4:O$4),FALSE))</f>
        <v>-53407.209999999963</v>
      </c>
      <c r="O20" s="9">
        <f>IF($Q20="","",VLOOKUP($Q20,'Adopted vs YTD acct'!$A$5:$Q$257,COUNTA('Adopted vs YTD acct'!$A$4:P$4),FALSE))</f>
        <v>9077.3499999999767</v>
      </c>
      <c r="P20" s="9">
        <f t="shared" si="0"/>
        <v>421902.11000000004</v>
      </c>
      <c r="Q20">
        <f>IF((MAX($Q$4:Q19)+1)&gt;Data!$A$1,"",MAX($Q$4:Q19)+1)</f>
        <v>16</v>
      </c>
    </row>
    <row r="21" spans="1:17" x14ac:dyDescent="0.2">
      <c r="A21" t="str">
        <f>IF($Q21="","",VLOOKUP($Q21,'Adopted vs YTD acct'!$A$5:$Q$257,COUNTA('Adopted vs YTD acct'!$A$4:B$4),FALSE))</f>
        <v>A</v>
      </c>
      <c r="B21">
        <f>IF($Q21="","",VLOOKUP($Q21,'Adopted vs YTD acct'!$A$5:$M$257,3,FALSE))</f>
        <v>0</v>
      </c>
      <c r="C21">
        <f>IF($Q21="","",VLOOKUP($Q21,'Adopted vs YTD acct'!$A$5:$M$257,4,FALSE))</f>
        <v>0</v>
      </c>
      <c r="D21">
        <f>IF($Q21="","",VLOOKUP($Q21,'Adopted vs YTD acct'!$A$5:$M$257,5,FALSE))</f>
        <v>0</v>
      </c>
      <c r="E21">
        <f>IF($Q21="","",VLOOKUP($Q21,'Adopted vs YTD acct'!$A$5:$M$257,6,FALSE))</f>
        <v>0</v>
      </c>
      <c r="F21">
        <f>IF($Q21="","",VLOOKUP($Q21,'Adopted vs YTD acct'!$A$5:$M$257,7,FALSE))</f>
        <v>0</v>
      </c>
      <c r="G21" t="str">
        <f>IF($Q21="","",VLOOKUP($Q21,'Adopted vs YTD acct'!$A$5:$Q$257,COUNTA('Adopted vs YTD acct'!$A$4:H$4),FALSE))</f>
        <v>3590</v>
      </c>
      <c r="H21" t="str">
        <f>IF($Q21="","",VLOOKUP($Q21,'Adopted vs YTD acct'!$A$5:$Q$257,COUNTA('Adopted vs YTD acct'!$A$4:I$4),FALSE))</f>
        <v>NYS GRANT, RURAL PUBLIC TRAN</v>
      </c>
      <c r="I21" s="9">
        <f>IF($Q21="","",VLOOKUP($Q21,'Adopted vs YTD acct'!$A$5:$Q$257,COUNTA('Adopted vs YTD acct'!$A$4:J$4),FALSE))</f>
        <v>3149.8300000000017</v>
      </c>
      <c r="J21" s="9">
        <f>IF($Q21="","",VLOOKUP($Q21,'Adopted vs YTD acct'!$A$5:$Q$257,COUNTA('Adopted vs YTD acct'!$A$4:K$4),FALSE))</f>
        <v>61470.19</v>
      </c>
      <c r="K21" s="9">
        <f>IF($Q21="","",VLOOKUP($Q21,'Adopted vs YTD acct'!$A$5:$Q$257,COUNTA('Adopted vs YTD acct'!$A$4:L$4),FALSE))</f>
        <v>24012.95</v>
      </c>
      <c r="L21" s="9">
        <f>IF($Q21="","",VLOOKUP($Q21,'Adopted vs YTD acct'!$A$5:$Q$257,COUNTA('Adopted vs YTD acct'!$A$4:M$4),FALSE))</f>
        <v>97524.04</v>
      </c>
      <c r="M21" s="9">
        <f>IF($Q21="","",VLOOKUP($Q21,'Adopted vs YTD acct'!$A$5:$Q$257,COUNTA('Adopted vs YTD acct'!$A$4:N$4),FALSE))</f>
        <v>217834.98</v>
      </c>
      <c r="N21" s="9">
        <f>IF($Q21="","",VLOOKUP($Q21,'Adopted vs YTD acct'!$A$5:$Q$257,COUNTA('Adopted vs YTD acct'!$A$4:O$4),FALSE))</f>
        <v>-4973.929999999993</v>
      </c>
      <c r="O21" s="9">
        <f>IF($Q21="","",VLOOKUP($Q21,'Adopted vs YTD acct'!$A$5:$Q$257,COUNTA('Adopted vs YTD acct'!$A$4:P$4),FALSE))</f>
        <v>-10695.7</v>
      </c>
      <c r="P21" s="9">
        <f t="shared" si="0"/>
        <v>388322.36</v>
      </c>
      <c r="Q21">
        <f>IF((MAX($Q$4:Q20)+1)&gt;Data!$A$1,"",MAX($Q$4:Q20)+1)</f>
        <v>17</v>
      </c>
    </row>
    <row r="22" spans="1:17" x14ac:dyDescent="0.2">
      <c r="A22" t="str">
        <f>IF($Q22="","",VLOOKUP($Q22,'Adopted vs YTD acct'!$A$5:$Q$257,COUNTA('Adopted vs YTD acct'!$A$4:B$4),FALSE))</f>
        <v>A</v>
      </c>
      <c r="B22">
        <f>IF($Q22="","",VLOOKUP($Q22,'Adopted vs YTD acct'!$A$5:$M$257,3,FALSE))</f>
        <v>0</v>
      </c>
      <c r="C22">
        <f>IF($Q22="","",VLOOKUP($Q22,'Adopted vs YTD acct'!$A$5:$M$257,4,FALSE))</f>
        <v>0</v>
      </c>
      <c r="D22">
        <f>IF($Q22="","",VLOOKUP($Q22,'Adopted vs YTD acct'!$A$5:$M$257,5,FALSE))</f>
        <v>0</v>
      </c>
      <c r="E22">
        <f>IF($Q22="","",VLOOKUP($Q22,'Adopted vs YTD acct'!$A$5:$M$257,6,FALSE))</f>
        <v>0</v>
      </c>
      <c r="F22">
        <f>IF($Q22="","",VLOOKUP($Q22,'Adopted vs YTD acct'!$A$5:$M$257,7,FALSE))</f>
        <v>0</v>
      </c>
      <c r="G22" t="str">
        <f>IF($Q22="","",VLOOKUP($Q22,'Adopted vs YTD acct'!$A$5:$Q$257,COUNTA('Adopted vs YTD acct'!$A$4:H$4),FALSE))</f>
        <v>3989</v>
      </c>
      <c r="H22" t="str">
        <f>IF($Q22="","",VLOOKUP($Q22,'Adopted vs YTD acct'!$A$5:$Q$257,COUNTA('Adopted vs YTD acct'!$A$4:I$4),FALSE))</f>
        <v>MULTI-USE TRAIL</v>
      </c>
      <c r="I22" s="9">
        <f>IF($Q22="","",VLOOKUP($Q22,'Adopted vs YTD acct'!$A$5:$Q$257,COUNTA('Adopted vs YTD acct'!$A$4:J$4),FALSE))</f>
        <v>0</v>
      </c>
      <c r="J22" s="9">
        <f>IF($Q22="","",VLOOKUP($Q22,'Adopted vs YTD acct'!$A$5:$Q$257,COUNTA('Adopted vs YTD acct'!$A$4:K$4),FALSE))</f>
        <v>149876</v>
      </c>
      <c r="K22" s="9">
        <f>IF($Q22="","",VLOOKUP($Q22,'Adopted vs YTD acct'!$A$5:$Q$257,COUNTA('Adopted vs YTD acct'!$A$4:L$4),FALSE))</f>
        <v>108187.26999999999</v>
      </c>
      <c r="L22" s="9">
        <f>IF($Q22="","",VLOOKUP($Q22,'Adopted vs YTD acct'!$A$5:$Q$257,COUNTA('Adopted vs YTD acct'!$A$4:M$4),FALSE))</f>
        <v>82868.47</v>
      </c>
      <c r="M22" s="9">
        <f>IF($Q22="","",VLOOKUP($Q22,'Adopted vs YTD acct'!$A$5:$Q$257,COUNTA('Adopted vs YTD acct'!$A$4:N$4),FALSE))</f>
        <v>-21011.67</v>
      </c>
      <c r="N22" s="9">
        <f>IF($Q22="","",VLOOKUP($Q22,'Adopted vs YTD acct'!$A$5:$Q$257,COUNTA('Adopted vs YTD acct'!$A$4:O$4),FALSE))</f>
        <v>0</v>
      </c>
      <c r="O22" s="9">
        <f>IF($Q22="","",VLOOKUP($Q22,'Adopted vs YTD acct'!$A$5:$Q$257,COUNTA('Adopted vs YTD acct'!$A$4:P$4),FALSE))</f>
        <v>0</v>
      </c>
      <c r="P22" s="9">
        <f t="shared" si="0"/>
        <v>319920.07</v>
      </c>
      <c r="Q22">
        <f>IF((MAX($Q$4:Q21)+1)&gt;Data!$A$1,"",MAX($Q$4:Q21)+1)</f>
        <v>18</v>
      </c>
    </row>
    <row r="23" spans="1:17" x14ac:dyDescent="0.2">
      <c r="A23" t="str">
        <f>IF($Q23="","",VLOOKUP($Q23,'Adopted vs YTD acct'!$A$5:$Q$257,COUNTA('Adopted vs YTD acct'!$A$4:B$4),FALSE))</f>
        <v>A</v>
      </c>
      <c r="B23">
        <f>IF($Q23="","",VLOOKUP($Q23,'Adopted vs YTD acct'!$A$5:$M$257,3,FALSE))</f>
        <v>0</v>
      </c>
      <c r="C23">
        <f>IF($Q23="","",VLOOKUP($Q23,'Adopted vs YTD acct'!$A$5:$M$257,4,FALSE))</f>
        <v>0</v>
      </c>
      <c r="D23">
        <f>IF($Q23="","",VLOOKUP($Q23,'Adopted vs YTD acct'!$A$5:$M$257,5,FALSE))</f>
        <v>0</v>
      </c>
      <c r="E23">
        <f>IF($Q23="","",VLOOKUP($Q23,'Adopted vs YTD acct'!$A$5:$M$257,6,FALSE))</f>
        <v>0</v>
      </c>
      <c r="F23">
        <f>IF($Q23="","",VLOOKUP($Q23,'Adopted vs YTD acct'!$A$5:$M$257,7,FALSE))</f>
        <v>0</v>
      </c>
      <c r="G23" t="str">
        <f>IF($Q23="","",VLOOKUP($Q23,'Adopted vs YTD acct'!$A$5:$Q$257,COUNTA('Adopted vs YTD acct'!$A$4:H$4),FALSE))</f>
        <v>3640</v>
      </c>
      <c r="H23" t="str">
        <f>IF($Q23="","",VLOOKUP($Q23,'Adopted vs YTD acct'!$A$5:$Q$257,COUNTA('Adopted vs YTD acct'!$A$4:I$4),FALSE))</f>
        <v>SAFETY NET PROGRAM</v>
      </c>
      <c r="I23" s="9">
        <f>IF($Q23="","",VLOOKUP($Q23,'Adopted vs YTD acct'!$A$5:$Q$257,COUNTA('Adopted vs YTD acct'!$A$4:J$4),FALSE))</f>
        <v>124814</v>
      </c>
      <c r="J23" s="9">
        <f>IF($Q23="","",VLOOKUP($Q23,'Adopted vs YTD acct'!$A$5:$Q$257,COUNTA('Adopted vs YTD acct'!$A$4:K$4),FALSE))</f>
        <v>33493</v>
      </c>
      <c r="K23" s="9">
        <f>IF($Q23="","",VLOOKUP($Q23,'Adopted vs YTD acct'!$A$5:$Q$257,COUNTA('Adopted vs YTD acct'!$A$4:L$4),FALSE))</f>
        <v>54526</v>
      </c>
      <c r="L23" s="9">
        <f>IF($Q23="","",VLOOKUP($Q23,'Adopted vs YTD acct'!$A$5:$Q$257,COUNTA('Adopted vs YTD acct'!$A$4:M$4),FALSE))</f>
        <v>72511</v>
      </c>
      <c r="M23" s="9">
        <f>IF($Q23="","",VLOOKUP($Q23,'Adopted vs YTD acct'!$A$5:$Q$257,COUNTA('Adopted vs YTD acct'!$A$4:N$4),FALSE))</f>
        <v>18677</v>
      </c>
      <c r="N23" s="9">
        <f>IF($Q23="","",VLOOKUP($Q23,'Adopted vs YTD acct'!$A$5:$Q$257,COUNTA('Adopted vs YTD acct'!$A$4:O$4),FALSE))</f>
        <v>1225</v>
      </c>
      <c r="O23" s="9">
        <f>IF($Q23="","",VLOOKUP($Q23,'Adopted vs YTD acct'!$A$5:$Q$257,COUNTA('Adopted vs YTD acct'!$A$4:P$4),FALSE))</f>
        <v>13191</v>
      </c>
      <c r="P23" s="9">
        <f t="shared" si="0"/>
        <v>318437</v>
      </c>
      <c r="Q23">
        <f>IF((MAX($Q$4:Q22)+1)&gt;Data!$A$1,"",MAX($Q$4:Q22)+1)</f>
        <v>19</v>
      </c>
    </row>
    <row r="24" spans="1:17" x14ac:dyDescent="0.2">
      <c r="A24" t="str">
        <f>IF($Q24="","",VLOOKUP($Q24,'Adopted vs YTD acct'!$A$5:$Q$257,COUNTA('Adopted vs YTD acct'!$A$4:B$4),FALSE))</f>
        <v>A</v>
      </c>
      <c r="B24">
        <f>IF($Q24="","",VLOOKUP($Q24,'Adopted vs YTD acct'!$A$5:$M$257,3,FALSE))</f>
        <v>0</v>
      </c>
      <c r="C24">
        <f>IF($Q24="","",VLOOKUP($Q24,'Adopted vs YTD acct'!$A$5:$M$257,4,FALSE))</f>
        <v>0</v>
      </c>
      <c r="D24">
        <f>IF($Q24="","",VLOOKUP($Q24,'Adopted vs YTD acct'!$A$5:$M$257,5,FALSE))</f>
        <v>0</v>
      </c>
      <c r="E24">
        <f>IF($Q24="","",VLOOKUP($Q24,'Adopted vs YTD acct'!$A$5:$M$257,6,FALSE))</f>
        <v>0</v>
      </c>
      <c r="F24">
        <f>IF($Q24="","",VLOOKUP($Q24,'Adopted vs YTD acct'!$A$5:$M$257,7,FALSE))</f>
        <v>0</v>
      </c>
      <c r="G24" t="str">
        <f>IF($Q24="","",VLOOKUP($Q24,'Adopted vs YTD acct'!$A$5:$Q$257,COUNTA('Adopted vs YTD acct'!$A$4:H$4),FALSE))</f>
        <v>1790</v>
      </c>
      <c r="H24" t="str">
        <f>IF($Q24="","",VLOOKUP($Q24,'Adopted vs YTD acct'!$A$5:$Q$257,COUNTA('Adopted vs YTD acct'!$A$4:I$4),FALSE))</f>
        <v>MEDICAID TRANSPORT SEDANS</v>
      </c>
      <c r="I24" s="9">
        <f>IF($Q24="","",VLOOKUP($Q24,'Adopted vs YTD acct'!$A$5:$Q$257,COUNTA('Adopted vs YTD acct'!$A$4:J$4),FALSE))</f>
        <v>15312.229999999981</v>
      </c>
      <c r="J24" s="9">
        <f>IF($Q24="","",VLOOKUP($Q24,'Adopted vs YTD acct'!$A$5:$Q$257,COUNTA('Adopted vs YTD acct'!$A$4:K$4),FALSE))</f>
        <v>20588.130000000005</v>
      </c>
      <c r="K24" s="9">
        <f>IF($Q24="","",VLOOKUP($Q24,'Adopted vs YTD acct'!$A$5:$Q$257,COUNTA('Adopted vs YTD acct'!$A$4:L$4),FALSE))</f>
        <v>30748.760000000009</v>
      </c>
      <c r="L24" s="9">
        <f>IF($Q24="","",VLOOKUP($Q24,'Adopted vs YTD acct'!$A$5:$Q$257,COUNTA('Adopted vs YTD acct'!$A$4:M$4),FALSE))</f>
        <v>-4535.2700000000186</v>
      </c>
      <c r="M24" s="9">
        <f>IF($Q24="","",VLOOKUP($Q24,'Adopted vs YTD acct'!$A$5:$Q$257,COUNTA('Adopted vs YTD acct'!$A$4:N$4),FALSE))</f>
        <v>10731.369999999995</v>
      </c>
      <c r="N24" s="9">
        <f>IF($Q24="","",VLOOKUP($Q24,'Adopted vs YTD acct'!$A$5:$Q$257,COUNTA('Adopted vs YTD acct'!$A$4:O$4),FALSE))</f>
        <v>183071.81</v>
      </c>
      <c r="O24" s="9">
        <f>IF($Q24="","",VLOOKUP($Q24,'Adopted vs YTD acct'!$A$5:$Q$257,COUNTA('Adopted vs YTD acct'!$A$4:P$4),FALSE))</f>
        <v>33826.299999999988</v>
      </c>
      <c r="P24" s="9">
        <f t="shared" si="0"/>
        <v>289743.32999999996</v>
      </c>
      <c r="Q24">
        <f>IF((MAX($Q$4:Q23)+1)&gt;Data!$A$1,"",MAX($Q$4:Q23)+1)</f>
        <v>20</v>
      </c>
    </row>
    <row r="25" spans="1:17" x14ac:dyDescent="0.2">
      <c r="A25" t="str">
        <f>IF($Q25="","",VLOOKUP($Q25,'Adopted vs YTD acct'!$A$5:$Q$257,COUNTA('Adopted vs YTD acct'!$A$4:B$4),FALSE))</f>
        <v>A</v>
      </c>
      <c r="B25">
        <f>IF($Q25="","",VLOOKUP($Q25,'Adopted vs YTD acct'!$A$5:$M$257,3,FALSE))</f>
        <v>0</v>
      </c>
      <c r="C25">
        <f>IF($Q25="","",VLOOKUP($Q25,'Adopted vs YTD acct'!$A$5:$M$257,4,FALSE))</f>
        <v>0</v>
      </c>
      <c r="D25">
        <f>IF($Q25="","",VLOOKUP($Q25,'Adopted vs YTD acct'!$A$5:$M$257,5,FALSE))</f>
        <v>0</v>
      </c>
      <c r="E25">
        <f>IF($Q25="","",VLOOKUP($Q25,'Adopted vs YTD acct'!$A$5:$M$257,6,FALSE))</f>
        <v>0</v>
      </c>
      <c r="F25">
        <f>IF($Q25="","",VLOOKUP($Q25,'Adopted vs YTD acct'!$A$5:$M$257,7,FALSE))</f>
        <v>0</v>
      </c>
      <c r="G25" t="str">
        <f>IF($Q25="","",VLOOKUP($Q25,'Adopted vs YTD acct'!$A$5:$Q$257,COUNTA('Adopted vs YTD acct'!$A$4:H$4),FALSE))</f>
        <v>1751</v>
      </c>
      <c r="H25" t="str">
        <f>IF($Q25="","",VLOOKUP($Q25,'Adopted vs YTD acct'!$A$5:$Q$257,COUNTA('Adopted vs YTD acct'!$A$4:I$4),FALSE))</f>
        <v>BUS FARES</v>
      </c>
      <c r="I25" s="9">
        <f>IF($Q25="","",VLOOKUP($Q25,'Adopted vs YTD acct'!$A$5:$Q$257,COUNTA('Adopted vs YTD acct'!$A$4:J$4),FALSE))</f>
        <v>27235.700000000012</v>
      </c>
      <c r="J25" s="9">
        <f>IF($Q25="","",VLOOKUP($Q25,'Adopted vs YTD acct'!$A$5:$Q$257,COUNTA('Adopted vs YTD acct'!$A$4:K$4),FALSE))</f>
        <v>49498.710000000021</v>
      </c>
      <c r="K25" s="9">
        <f>IF($Q25="","",VLOOKUP($Q25,'Adopted vs YTD acct'!$A$5:$Q$257,COUNTA('Adopted vs YTD acct'!$A$4:L$4),FALSE))</f>
        <v>31212.25</v>
      </c>
      <c r="L25" s="9">
        <f>IF($Q25="","",VLOOKUP($Q25,'Adopted vs YTD acct'!$A$5:$Q$257,COUNTA('Adopted vs YTD acct'!$A$4:M$4),FALSE))</f>
        <v>-21391.200000000012</v>
      </c>
      <c r="M25" s="9">
        <f>IF($Q25="","",VLOOKUP($Q25,'Adopted vs YTD acct'!$A$5:$Q$257,COUNTA('Adopted vs YTD acct'!$A$4:N$4),FALSE))</f>
        <v>-26297.849999999977</v>
      </c>
      <c r="N25" s="9">
        <f>IF($Q25="","",VLOOKUP($Q25,'Adopted vs YTD acct'!$A$5:$Q$257,COUNTA('Adopted vs YTD acct'!$A$4:O$4),FALSE))</f>
        <v>161634.99</v>
      </c>
      <c r="O25" s="9">
        <f>IF($Q25="","",VLOOKUP($Q25,'Adopted vs YTD acct'!$A$5:$Q$257,COUNTA('Adopted vs YTD acct'!$A$4:P$4),FALSE))</f>
        <v>8666.3699999999953</v>
      </c>
      <c r="P25" s="9">
        <f t="shared" si="0"/>
        <v>230558.97000000003</v>
      </c>
      <c r="Q25">
        <f>IF((MAX($Q$4:Q24)+1)&gt;Data!$A$1,"",MAX($Q$4:Q24)+1)</f>
        <v>21</v>
      </c>
    </row>
    <row r="26" spans="1:17" x14ac:dyDescent="0.2">
      <c r="A26" t="str">
        <f>IF($Q26="","",VLOOKUP($Q26,'Adopted vs YTD acct'!$A$5:$Q$257,COUNTA('Adopted vs YTD acct'!$A$4:B$4),FALSE))</f>
        <v>A</v>
      </c>
      <c r="B26">
        <f>IF($Q26="","",VLOOKUP($Q26,'Adopted vs YTD acct'!$A$5:$M$257,3,FALSE))</f>
        <v>0</v>
      </c>
      <c r="C26">
        <f>IF($Q26="","",VLOOKUP($Q26,'Adopted vs YTD acct'!$A$5:$M$257,4,FALSE))</f>
        <v>0</v>
      </c>
      <c r="D26">
        <f>IF($Q26="","",VLOOKUP($Q26,'Adopted vs YTD acct'!$A$5:$M$257,5,FALSE))</f>
        <v>0</v>
      </c>
      <c r="E26">
        <f>IF($Q26="","",VLOOKUP($Q26,'Adopted vs YTD acct'!$A$5:$M$257,6,FALSE))</f>
        <v>0</v>
      </c>
      <c r="F26">
        <f>IF($Q26="","",VLOOKUP($Q26,'Adopted vs YTD acct'!$A$5:$M$257,7,FALSE))</f>
        <v>0</v>
      </c>
      <c r="G26" t="str">
        <f>IF($Q26="","",VLOOKUP($Q26,'Adopted vs YTD acct'!$A$5:$Q$257,COUNTA('Adopted vs YTD acct'!$A$4:H$4),FALSE))</f>
        <v>2530</v>
      </c>
      <c r="H26" t="str">
        <f>IF($Q26="","",VLOOKUP($Q26,'Adopted vs YTD acct'!$A$5:$Q$257,COUNTA('Adopted vs YTD acct'!$A$4:I$4),FALSE))</f>
        <v>CASINO REVENUE</v>
      </c>
      <c r="I26" s="9">
        <f>IF($Q26="","",VLOOKUP($Q26,'Adopted vs YTD acct'!$A$5:$Q$257,COUNTA('Adopted vs YTD acct'!$A$4:J$4),FALSE))</f>
        <v>0</v>
      </c>
      <c r="J26" s="9">
        <f>IF($Q26="","",VLOOKUP($Q26,'Adopted vs YTD acct'!$A$5:$Q$257,COUNTA('Adopted vs YTD acct'!$A$4:K$4),FALSE))</f>
        <v>0</v>
      </c>
      <c r="K26" s="9">
        <f>IF($Q26="","",VLOOKUP($Q26,'Adopted vs YTD acct'!$A$5:$Q$257,COUNTA('Adopted vs YTD acct'!$A$4:L$4),FALSE))</f>
        <v>225000</v>
      </c>
      <c r="L26" s="9">
        <f>IF($Q26="","",VLOOKUP($Q26,'Adopted vs YTD acct'!$A$5:$Q$257,COUNTA('Adopted vs YTD acct'!$A$4:M$4),FALSE))</f>
        <v>0</v>
      </c>
      <c r="M26" s="9">
        <f>IF($Q26="","",VLOOKUP($Q26,'Adopted vs YTD acct'!$A$5:$Q$257,COUNTA('Adopted vs YTD acct'!$A$4:N$4),FALSE))</f>
        <v>0</v>
      </c>
      <c r="N26" s="9">
        <f>IF($Q26="","",VLOOKUP($Q26,'Adopted vs YTD acct'!$A$5:$Q$257,COUNTA('Adopted vs YTD acct'!$A$4:O$4),FALSE))</f>
        <v>0</v>
      </c>
      <c r="O26" s="9">
        <f>IF($Q26="","",VLOOKUP($Q26,'Adopted vs YTD acct'!$A$5:$Q$257,COUNTA('Adopted vs YTD acct'!$A$4:P$4),FALSE))</f>
        <v>0</v>
      </c>
      <c r="P26" s="9">
        <f t="shared" si="0"/>
        <v>225000</v>
      </c>
      <c r="Q26">
        <f>IF((MAX($Q$4:Q25)+1)&gt;Data!$A$1,"",MAX($Q$4:Q25)+1)</f>
        <v>22</v>
      </c>
    </row>
    <row r="27" spans="1:17" x14ac:dyDescent="0.2">
      <c r="A27" t="str">
        <f>IF($Q27="","",VLOOKUP($Q27,'Adopted vs YTD acct'!$A$5:$Q$257,COUNTA('Adopted vs YTD acct'!$A$4:B$4),FALSE))</f>
        <v>A</v>
      </c>
      <c r="B27">
        <f>IF($Q27="","",VLOOKUP($Q27,'Adopted vs YTD acct'!$A$5:$M$257,3,FALSE))</f>
        <v>0</v>
      </c>
      <c r="C27">
        <f>IF($Q27="","",VLOOKUP($Q27,'Adopted vs YTD acct'!$A$5:$M$257,4,FALSE))</f>
        <v>0</v>
      </c>
      <c r="D27">
        <f>IF($Q27="","",VLOOKUP($Q27,'Adopted vs YTD acct'!$A$5:$M$257,5,FALSE))</f>
        <v>0</v>
      </c>
      <c r="E27">
        <f>IF($Q27="","",VLOOKUP($Q27,'Adopted vs YTD acct'!$A$5:$M$257,6,FALSE))</f>
        <v>0</v>
      </c>
      <c r="F27">
        <f>IF($Q27="","",VLOOKUP($Q27,'Adopted vs YTD acct'!$A$5:$M$257,7,FALSE))</f>
        <v>0</v>
      </c>
      <c r="G27" t="str">
        <f>IF($Q27="","",VLOOKUP($Q27,'Adopted vs YTD acct'!$A$5:$Q$257,COUNTA('Adopted vs YTD acct'!$A$4:H$4),FALSE))</f>
        <v>3987</v>
      </c>
      <c r="H27" t="str">
        <f>IF($Q27="","",VLOOKUP($Q27,'Adopted vs YTD acct'!$A$5:$Q$257,COUNTA('Adopted vs YTD acct'!$A$4:I$4),FALSE))</f>
        <v>E.S.D./STREAMBANKS</v>
      </c>
      <c r="I27" s="9">
        <f>IF($Q27="","",VLOOKUP($Q27,'Adopted vs YTD acct'!$A$5:$Q$257,COUNTA('Adopted vs YTD acct'!$A$4:J$4),FALSE))</f>
        <v>210306.43999999994</v>
      </c>
      <c r="J27" s="9">
        <f>IF($Q27="","",VLOOKUP($Q27,'Adopted vs YTD acct'!$A$5:$Q$257,COUNTA('Adopted vs YTD acct'!$A$4:K$4),FALSE))</f>
        <v>0</v>
      </c>
      <c r="K27" s="9">
        <f>IF($Q27="","",VLOOKUP($Q27,'Adopted vs YTD acct'!$A$5:$Q$257,COUNTA('Adopted vs YTD acct'!$A$4:L$4),FALSE))</f>
        <v>0</v>
      </c>
      <c r="L27" s="9">
        <f>IF($Q27="","",VLOOKUP($Q27,'Adopted vs YTD acct'!$A$5:$Q$257,COUNTA('Adopted vs YTD acct'!$A$4:M$4),FALSE))</f>
        <v>0</v>
      </c>
      <c r="M27" s="9">
        <f>IF($Q27="","",VLOOKUP($Q27,'Adopted vs YTD acct'!$A$5:$Q$257,COUNTA('Adopted vs YTD acct'!$A$4:N$4),FALSE))</f>
        <v>0</v>
      </c>
      <c r="N27" s="9">
        <f>IF($Q27="","",VLOOKUP($Q27,'Adopted vs YTD acct'!$A$5:$Q$257,COUNTA('Adopted vs YTD acct'!$A$4:O$4),FALSE))</f>
        <v>0</v>
      </c>
      <c r="O27" s="9">
        <f>IF($Q27="","",VLOOKUP($Q27,'Adopted vs YTD acct'!$A$5:$Q$257,COUNTA('Adopted vs YTD acct'!$A$4:P$4),FALSE))</f>
        <v>0</v>
      </c>
      <c r="P27" s="9">
        <f t="shared" si="0"/>
        <v>210306.43999999994</v>
      </c>
      <c r="Q27">
        <f>IF((MAX($Q$4:Q26)+1)&gt;Data!$A$1,"",MAX($Q$4:Q26)+1)</f>
        <v>23</v>
      </c>
    </row>
    <row r="28" spans="1:17" x14ac:dyDescent="0.2">
      <c r="A28" t="str">
        <f>IF($Q28="","",VLOOKUP($Q28,'Adopted vs YTD acct'!$A$5:$Q$257,COUNTA('Adopted vs YTD acct'!$A$4:B$4),FALSE))</f>
        <v>A</v>
      </c>
      <c r="B28">
        <f>IF($Q28="","",VLOOKUP($Q28,'Adopted vs YTD acct'!$A$5:$M$257,3,FALSE))</f>
        <v>0</v>
      </c>
      <c r="C28">
        <f>IF($Q28="","",VLOOKUP($Q28,'Adopted vs YTD acct'!$A$5:$M$257,4,FALSE))</f>
        <v>0</v>
      </c>
      <c r="D28">
        <f>IF($Q28="","",VLOOKUP($Q28,'Adopted vs YTD acct'!$A$5:$M$257,5,FALSE))</f>
        <v>0</v>
      </c>
      <c r="E28">
        <f>IF($Q28="","",VLOOKUP($Q28,'Adopted vs YTD acct'!$A$5:$M$257,6,FALSE))</f>
        <v>0</v>
      </c>
      <c r="F28">
        <f>IF($Q28="","",VLOOKUP($Q28,'Adopted vs YTD acct'!$A$5:$M$257,7,FALSE))</f>
        <v>0</v>
      </c>
      <c r="G28" t="str">
        <f>IF($Q28="","",VLOOKUP($Q28,'Adopted vs YTD acct'!$A$5:$Q$257,COUNTA('Adopted vs YTD acct'!$A$4:H$4),FALSE))</f>
        <v>3642</v>
      </c>
      <c r="H28" t="str">
        <f>IF($Q28="","",VLOOKUP($Q28,'Adopted vs YTD acct'!$A$5:$Q$257,COUNTA('Adopted vs YTD acct'!$A$4:I$4),FALSE))</f>
        <v>EMERGENCY AID FOR ADULTS</v>
      </c>
      <c r="I28" s="9">
        <f>IF($Q28="","",VLOOKUP($Q28,'Adopted vs YTD acct'!$A$5:$Q$257,COUNTA('Adopted vs YTD acct'!$A$4:J$4),FALSE))</f>
        <v>22190</v>
      </c>
      <c r="J28" s="9">
        <f>IF($Q28="","",VLOOKUP($Q28,'Adopted vs YTD acct'!$A$5:$Q$257,COUNTA('Adopted vs YTD acct'!$A$4:K$4),FALSE))</f>
        <v>23952</v>
      </c>
      <c r="K28" s="9">
        <f>IF($Q28="","",VLOOKUP($Q28,'Adopted vs YTD acct'!$A$5:$Q$257,COUNTA('Adopted vs YTD acct'!$A$4:L$4),FALSE))</f>
        <v>17664</v>
      </c>
      <c r="L28" s="9">
        <f>IF($Q28="","",VLOOKUP($Q28,'Adopted vs YTD acct'!$A$5:$Q$257,COUNTA('Adopted vs YTD acct'!$A$4:M$4),FALSE))</f>
        <v>25215</v>
      </c>
      <c r="M28" s="9">
        <f>IF($Q28="","",VLOOKUP($Q28,'Adopted vs YTD acct'!$A$5:$Q$257,COUNTA('Adopted vs YTD acct'!$A$4:N$4),FALSE))</f>
        <v>98334</v>
      </c>
      <c r="N28" s="9">
        <f>IF($Q28="","",VLOOKUP($Q28,'Adopted vs YTD acct'!$A$5:$Q$257,COUNTA('Adopted vs YTD acct'!$A$4:O$4),FALSE))</f>
        <v>5539</v>
      </c>
      <c r="O28" s="9">
        <f>IF($Q28="","",VLOOKUP($Q28,'Adopted vs YTD acct'!$A$5:$Q$257,COUNTA('Adopted vs YTD acct'!$A$4:P$4),FALSE))</f>
        <v>3299</v>
      </c>
      <c r="P28" s="9">
        <f t="shared" si="0"/>
        <v>196193</v>
      </c>
      <c r="Q28">
        <f>IF((MAX($Q$4:Q27)+1)&gt;Data!$A$1,"",MAX($Q$4:Q27)+1)</f>
        <v>24</v>
      </c>
    </row>
    <row r="29" spans="1:17" x14ac:dyDescent="0.2">
      <c r="A29" t="str">
        <f>IF($Q29="","",VLOOKUP($Q29,'Adopted vs YTD acct'!$A$5:$Q$257,COUNTA('Adopted vs YTD acct'!$A$4:B$4),FALSE))</f>
        <v>A</v>
      </c>
      <c r="B29">
        <f>IF($Q29="","",VLOOKUP($Q29,'Adopted vs YTD acct'!$A$5:$M$257,3,FALSE))</f>
        <v>0</v>
      </c>
      <c r="C29">
        <f>IF($Q29="","",VLOOKUP($Q29,'Adopted vs YTD acct'!$A$5:$M$257,4,FALSE))</f>
        <v>0</v>
      </c>
      <c r="D29">
        <f>IF($Q29="","",VLOOKUP($Q29,'Adopted vs YTD acct'!$A$5:$M$257,5,FALSE))</f>
        <v>0</v>
      </c>
      <c r="E29">
        <f>IF($Q29="","",VLOOKUP($Q29,'Adopted vs YTD acct'!$A$5:$M$257,6,FALSE))</f>
        <v>0</v>
      </c>
      <c r="F29">
        <f>IF($Q29="","",VLOOKUP($Q29,'Adopted vs YTD acct'!$A$5:$M$257,7,FALSE))</f>
        <v>0</v>
      </c>
      <c r="G29" t="str">
        <f>IF($Q29="","",VLOOKUP($Q29,'Adopted vs YTD acct'!$A$5:$Q$257,COUNTA('Adopted vs YTD acct'!$A$4:H$4),FALSE))</f>
        <v>4325</v>
      </c>
      <c r="H29" t="str">
        <f>IF($Q29="","",VLOOKUP($Q29,'Adopted vs YTD acct'!$A$5:$Q$257,COUNTA('Adopted vs YTD acct'!$A$4:I$4),FALSE))</f>
        <v>LETPP GRANT</v>
      </c>
      <c r="I29" s="9">
        <f>IF($Q29="","",VLOOKUP($Q29,'Adopted vs YTD acct'!$A$5:$Q$257,COUNTA('Adopted vs YTD acct'!$A$4:J$4),FALSE))</f>
        <v>-44267.100000000006</v>
      </c>
      <c r="J29" s="9">
        <f>IF($Q29="","",VLOOKUP($Q29,'Adopted vs YTD acct'!$A$5:$Q$257,COUNTA('Adopted vs YTD acct'!$A$4:K$4),FALSE))</f>
        <v>19408.48</v>
      </c>
      <c r="K29" s="9">
        <f>IF($Q29="","",VLOOKUP($Q29,'Adopted vs YTD acct'!$A$5:$Q$257,COUNTA('Adopted vs YTD acct'!$A$4:L$4),FALSE))</f>
        <v>47500</v>
      </c>
      <c r="L29" s="9">
        <f>IF($Q29="","",VLOOKUP($Q29,'Adopted vs YTD acct'!$A$5:$Q$257,COUNTA('Adopted vs YTD acct'!$A$4:M$4),FALSE))</f>
        <v>48321.25</v>
      </c>
      <c r="M29" s="9">
        <f>IF($Q29="","",VLOOKUP($Q29,'Adopted vs YTD acct'!$A$5:$Q$257,COUNTA('Adopted vs YTD acct'!$A$4:N$4),FALSE))</f>
        <v>13489.019999999997</v>
      </c>
      <c r="N29" s="9">
        <f>IF($Q29="","",VLOOKUP($Q29,'Adopted vs YTD acct'!$A$5:$Q$257,COUNTA('Adopted vs YTD acct'!$A$4:O$4),FALSE))</f>
        <v>27403.47</v>
      </c>
      <c r="O29" s="9">
        <f>IF($Q29="","",VLOOKUP($Q29,'Adopted vs YTD acct'!$A$5:$Q$257,COUNTA('Adopted vs YTD acct'!$A$4:P$4),FALSE))</f>
        <v>67498.95</v>
      </c>
      <c r="P29" s="9">
        <f t="shared" si="0"/>
        <v>179354.07</v>
      </c>
      <c r="Q29">
        <f>IF((MAX($Q$4:Q28)+1)&gt;Data!$A$1,"",MAX($Q$4:Q28)+1)</f>
        <v>25</v>
      </c>
    </row>
    <row r="30" spans="1:17" x14ac:dyDescent="0.2">
      <c r="A30" t="str">
        <f>IF($Q30="","",VLOOKUP($Q30,'Adopted vs YTD acct'!$A$5:$Q$257,COUNTA('Adopted vs YTD acct'!$A$4:B$4),FALSE))</f>
        <v>A</v>
      </c>
      <c r="B30">
        <f>IF($Q30="","",VLOOKUP($Q30,'Adopted vs YTD acct'!$A$5:$M$257,3,FALSE))</f>
        <v>0</v>
      </c>
      <c r="C30">
        <f>IF($Q30="","",VLOOKUP($Q30,'Adopted vs YTD acct'!$A$5:$M$257,4,FALSE))</f>
        <v>0</v>
      </c>
      <c r="D30">
        <f>IF($Q30="","",VLOOKUP($Q30,'Adopted vs YTD acct'!$A$5:$M$257,5,FALSE))</f>
        <v>0</v>
      </c>
      <c r="E30">
        <f>IF($Q30="","",VLOOKUP($Q30,'Adopted vs YTD acct'!$A$5:$M$257,6,FALSE))</f>
        <v>0</v>
      </c>
      <c r="F30">
        <f>IF($Q30="","",VLOOKUP($Q30,'Adopted vs YTD acct'!$A$5:$M$257,7,FALSE))</f>
        <v>0</v>
      </c>
      <c r="G30" t="str">
        <f>IF($Q30="","",VLOOKUP($Q30,'Adopted vs YTD acct'!$A$5:$Q$257,COUNTA('Adopted vs YTD acct'!$A$4:H$4),FALSE))</f>
        <v>1256</v>
      </c>
      <c r="H30" t="str">
        <f>IF($Q30="","",VLOOKUP($Q30,'Adopted vs YTD acct'!$A$5:$Q$257,COUNTA('Adopted vs YTD acct'!$A$4:I$4),FALSE))</f>
        <v>CLERK DMV FEES</v>
      </c>
      <c r="I30" s="9">
        <f>IF($Q30="","",VLOOKUP($Q30,'Adopted vs YTD acct'!$A$5:$Q$257,COUNTA('Adopted vs YTD acct'!$A$4:J$4),FALSE))</f>
        <v>1652.4799999999814</v>
      </c>
      <c r="J30" s="9">
        <f>IF($Q30="","",VLOOKUP($Q30,'Adopted vs YTD acct'!$A$5:$Q$257,COUNTA('Adopted vs YTD acct'!$A$4:K$4),FALSE))</f>
        <v>18485.369999999995</v>
      </c>
      <c r="K30" s="9">
        <f>IF($Q30="","",VLOOKUP($Q30,'Adopted vs YTD acct'!$A$5:$Q$257,COUNTA('Adopted vs YTD acct'!$A$4:L$4),FALSE))</f>
        <v>-12537.770000000019</v>
      </c>
      <c r="L30" s="9">
        <f>IF($Q30="","",VLOOKUP($Q30,'Adopted vs YTD acct'!$A$5:$Q$257,COUNTA('Adopted vs YTD acct'!$A$4:M$4),FALSE))</f>
        <v>-31066.390000000014</v>
      </c>
      <c r="M30" s="9">
        <f>IF($Q30="","",VLOOKUP($Q30,'Adopted vs YTD acct'!$A$5:$Q$257,COUNTA('Adopted vs YTD acct'!$A$4:N$4),FALSE))</f>
        <v>-35248.590000000026</v>
      </c>
      <c r="N30" s="9">
        <f>IF($Q30="","",VLOOKUP($Q30,'Adopted vs YTD acct'!$A$5:$Q$257,COUNTA('Adopted vs YTD acct'!$A$4:O$4),FALSE))</f>
        <v>118039.44</v>
      </c>
      <c r="O30" s="9">
        <f>IF($Q30="","",VLOOKUP($Q30,'Adopted vs YTD acct'!$A$5:$Q$257,COUNTA('Adopted vs YTD acct'!$A$4:P$4),FALSE))</f>
        <v>113663.15000000002</v>
      </c>
      <c r="P30" s="9">
        <f t="shared" si="0"/>
        <v>172987.68999999994</v>
      </c>
      <c r="Q30">
        <f>IF((MAX($Q$4:Q29)+1)&gt;Data!$A$1,"",MAX($Q$4:Q29)+1)</f>
        <v>26</v>
      </c>
    </row>
    <row r="31" spans="1:17" x14ac:dyDescent="0.2">
      <c r="A31" t="str">
        <f>IF($Q31="","",VLOOKUP($Q31,'Adopted vs YTD acct'!$A$5:$Q$257,COUNTA('Adopted vs YTD acct'!$A$4:B$4),FALSE))</f>
        <v>A</v>
      </c>
      <c r="B31">
        <f>IF($Q31="","",VLOOKUP($Q31,'Adopted vs YTD acct'!$A$5:$M$257,3,FALSE))</f>
        <v>0</v>
      </c>
      <c r="C31">
        <f>IF($Q31="","",VLOOKUP($Q31,'Adopted vs YTD acct'!$A$5:$M$257,4,FALSE))</f>
        <v>0</v>
      </c>
      <c r="D31">
        <f>IF($Q31="","",VLOOKUP($Q31,'Adopted vs YTD acct'!$A$5:$M$257,5,FALSE))</f>
        <v>0</v>
      </c>
      <c r="E31">
        <f>IF($Q31="","",VLOOKUP($Q31,'Adopted vs YTD acct'!$A$5:$M$257,6,FALSE))</f>
        <v>0</v>
      </c>
      <c r="F31">
        <f>IF($Q31="","",VLOOKUP($Q31,'Adopted vs YTD acct'!$A$5:$M$257,7,FALSE))</f>
        <v>0</v>
      </c>
      <c r="G31" t="str">
        <f>IF($Q31="","",VLOOKUP($Q31,'Adopted vs YTD acct'!$A$5:$Q$257,COUNTA('Adopted vs YTD acct'!$A$4:H$4),FALSE))</f>
        <v>4670</v>
      </c>
      <c r="H31" t="str">
        <f>IF($Q31="","",VLOOKUP($Q31,'Adopted vs YTD acct'!$A$5:$Q$257,COUNTA('Adopted vs YTD acct'!$A$4:I$4),FALSE))</f>
        <v>SERV FOR RECIP TITLE XX</v>
      </c>
      <c r="I31" s="9">
        <f>IF($Q31="","",VLOOKUP($Q31,'Adopted vs YTD acct'!$A$5:$Q$257,COUNTA('Adopted vs YTD acct'!$A$4:J$4),FALSE))</f>
        <v>-92623</v>
      </c>
      <c r="J31" s="9">
        <f>IF($Q31="","",VLOOKUP($Q31,'Adopted vs YTD acct'!$A$5:$Q$257,COUNTA('Adopted vs YTD acct'!$A$4:K$4),FALSE))</f>
        <v>47398</v>
      </c>
      <c r="K31" s="9">
        <f>IF($Q31="","",VLOOKUP($Q31,'Adopted vs YTD acct'!$A$5:$Q$257,COUNTA('Adopted vs YTD acct'!$A$4:L$4),FALSE))</f>
        <v>33232</v>
      </c>
      <c r="L31" s="9">
        <f>IF($Q31="","",VLOOKUP($Q31,'Adopted vs YTD acct'!$A$5:$Q$257,COUNTA('Adopted vs YTD acct'!$A$4:M$4),FALSE))</f>
        <v>177369</v>
      </c>
      <c r="M31" s="9">
        <f>IF($Q31="","",VLOOKUP($Q31,'Adopted vs YTD acct'!$A$5:$Q$257,COUNTA('Adopted vs YTD acct'!$A$4:N$4),FALSE))</f>
        <v>4750</v>
      </c>
      <c r="N31" s="9">
        <f>IF($Q31="","",VLOOKUP($Q31,'Adopted vs YTD acct'!$A$5:$Q$257,COUNTA('Adopted vs YTD acct'!$A$4:O$4),FALSE))</f>
        <v>-418209</v>
      </c>
      <c r="O31" s="9">
        <f>IF($Q31="","",VLOOKUP($Q31,'Adopted vs YTD acct'!$A$5:$Q$257,COUNTA('Adopted vs YTD acct'!$A$4:P$4),FALSE))</f>
        <v>380075</v>
      </c>
      <c r="P31" s="9">
        <f t="shared" si="0"/>
        <v>131992</v>
      </c>
      <c r="Q31">
        <f>IF((MAX($Q$4:Q30)+1)&gt;Data!$A$1,"",MAX($Q$4:Q30)+1)</f>
        <v>27</v>
      </c>
    </row>
    <row r="32" spans="1:17" x14ac:dyDescent="0.2">
      <c r="A32" t="str">
        <f>IF($Q32="","",VLOOKUP($Q32,'Adopted vs YTD acct'!$A$5:$Q$257,COUNTA('Adopted vs YTD acct'!$A$4:B$4),FALSE))</f>
        <v>A</v>
      </c>
      <c r="B32">
        <f>IF($Q32="","",VLOOKUP($Q32,'Adopted vs YTD acct'!$A$5:$M$257,3,FALSE))</f>
        <v>0</v>
      </c>
      <c r="C32">
        <f>IF($Q32="","",VLOOKUP($Q32,'Adopted vs YTD acct'!$A$5:$M$257,4,FALSE))</f>
        <v>0</v>
      </c>
      <c r="D32">
        <f>IF($Q32="","",VLOOKUP($Q32,'Adopted vs YTD acct'!$A$5:$M$257,5,FALSE))</f>
        <v>0</v>
      </c>
      <c r="E32">
        <f>IF($Q32="","",VLOOKUP($Q32,'Adopted vs YTD acct'!$A$5:$M$257,6,FALSE))</f>
        <v>0</v>
      </c>
      <c r="F32">
        <f>IF($Q32="","",VLOOKUP($Q32,'Adopted vs YTD acct'!$A$5:$M$257,7,FALSE))</f>
        <v>0</v>
      </c>
      <c r="G32" t="str">
        <f>IF($Q32="","",VLOOKUP($Q32,'Adopted vs YTD acct'!$A$5:$Q$257,COUNTA('Adopted vs YTD acct'!$A$4:H$4),FALSE))</f>
        <v>2675</v>
      </c>
      <c r="H32" t="str">
        <f>IF($Q32="","",VLOOKUP($Q32,'Adopted vs YTD acct'!$A$5:$Q$257,COUNTA('Adopted vs YTD acct'!$A$4:I$4),FALSE))</f>
        <v>GAIN ON DISPOSITION OF ASSET</v>
      </c>
      <c r="I32" s="9">
        <f>IF($Q32="","",VLOOKUP($Q32,'Adopted vs YTD acct'!$A$5:$Q$257,COUNTA('Adopted vs YTD acct'!$A$4:J$4),FALSE))</f>
        <v>0</v>
      </c>
      <c r="J32" s="9">
        <f>IF($Q32="","",VLOOKUP($Q32,'Adopted vs YTD acct'!$A$5:$Q$257,COUNTA('Adopted vs YTD acct'!$A$4:K$4),FALSE))</f>
        <v>125000</v>
      </c>
      <c r="K32" s="9">
        <f>IF($Q32="","",VLOOKUP($Q32,'Adopted vs YTD acct'!$A$5:$Q$257,COUNTA('Adopted vs YTD acct'!$A$4:L$4),FALSE))</f>
        <v>0</v>
      </c>
      <c r="L32" s="9">
        <f>IF($Q32="","",VLOOKUP($Q32,'Adopted vs YTD acct'!$A$5:$Q$257,COUNTA('Adopted vs YTD acct'!$A$4:M$4),FALSE))</f>
        <v>0</v>
      </c>
      <c r="M32" s="9">
        <f>IF($Q32="","",VLOOKUP($Q32,'Adopted vs YTD acct'!$A$5:$Q$257,COUNTA('Adopted vs YTD acct'!$A$4:N$4),FALSE))</f>
        <v>0</v>
      </c>
      <c r="N32" s="9">
        <f>IF($Q32="","",VLOOKUP($Q32,'Adopted vs YTD acct'!$A$5:$Q$257,COUNTA('Adopted vs YTD acct'!$A$4:O$4),FALSE))</f>
        <v>0</v>
      </c>
      <c r="O32" s="9">
        <f>IF($Q32="","",VLOOKUP($Q32,'Adopted vs YTD acct'!$A$5:$Q$257,COUNTA('Adopted vs YTD acct'!$A$4:P$4),FALSE))</f>
        <v>0</v>
      </c>
      <c r="P32" s="9">
        <f t="shared" si="0"/>
        <v>125000</v>
      </c>
      <c r="Q32">
        <f>IF((MAX($Q$4:Q31)+1)&gt;Data!$A$1,"",MAX($Q$4:Q31)+1)</f>
        <v>28</v>
      </c>
    </row>
    <row r="33" spans="1:17" x14ac:dyDescent="0.2">
      <c r="A33" t="str">
        <f>IF($Q33="","",VLOOKUP($Q33,'Adopted vs YTD acct'!$A$5:$Q$257,COUNTA('Adopted vs YTD acct'!$A$4:B$4),FALSE))</f>
        <v>A</v>
      </c>
      <c r="B33">
        <f>IF($Q33="","",VLOOKUP($Q33,'Adopted vs YTD acct'!$A$5:$M$257,3,FALSE))</f>
        <v>0</v>
      </c>
      <c r="C33">
        <f>IF($Q33="","",VLOOKUP($Q33,'Adopted vs YTD acct'!$A$5:$M$257,4,FALSE))</f>
        <v>0</v>
      </c>
      <c r="D33">
        <f>IF($Q33="","",VLOOKUP($Q33,'Adopted vs YTD acct'!$A$5:$M$257,5,FALSE))</f>
        <v>0</v>
      </c>
      <c r="E33">
        <f>IF($Q33="","",VLOOKUP($Q33,'Adopted vs YTD acct'!$A$5:$M$257,6,FALSE))</f>
        <v>0</v>
      </c>
      <c r="F33">
        <f>IF($Q33="","",VLOOKUP($Q33,'Adopted vs YTD acct'!$A$5:$M$257,7,FALSE))</f>
        <v>0</v>
      </c>
      <c r="G33" t="str">
        <f>IF($Q33="","",VLOOKUP($Q33,'Adopted vs YTD acct'!$A$5:$Q$257,COUNTA('Adopted vs YTD acct'!$A$4:H$4),FALSE))</f>
        <v>3330</v>
      </c>
      <c r="H33" t="str">
        <f>IF($Q33="","",VLOOKUP($Q33,'Adopted vs YTD acct'!$A$5:$Q$257,COUNTA('Adopted vs YTD acct'!$A$4:I$4),FALSE))</f>
        <v>SECURITY COSTS-COURT</v>
      </c>
      <c r="I33" s="9">
        <f>IF($Q33="","",VLOOKUP($Q33,'Adopted vs YTD acct'!$A$5:$Q$257,COUNTA('Adopted vs YTD acct'!$A$4:J$4),FALSE))</f>
        <v>-12762.260000000009</v>
      </c>
      <c r="J33" s="9">
        <f>IF($Q33="","",VLOOKUP($Q33,'Adopted vs YTD acct'!$A$5:$Q$257,COUNTA('Adopted vs YTD acct'!$A$4:K$4),FALSE))</f>
        <v>-13541.099999999977</v>
      </c>
      <c r="K33" s="9">
        <f>IF($Q33="","",VLOOKUP($Q33,'Adopted vs YTD acct'!$A$5:$Q$257,COUNTA('Adopted vs YTD acct'!$A$4:L$4),FALSE))</f>
        <v>-10860.690000000002</v>
      </c>
      <c r="L33" s="9">
        <f>IF($Q33="","",VLOOKUP($Q33,'Adopted vs YTD acct'!$A$5:$Q$257,COUNTA('Adopted vs YTD acct'!$A$4:M$4),FALSE))</f>
        <v>-31807.880000000005</v>
      </c>
      <c r="M33" s="9">
        <f>IF($Q33="","",VLOOKUP($Q33,'Adopted vs YTD acct'!$A$5:$Q$257,COUNTA('Adopted vs YTD acct'!$A$4:N$4),FALSE))</f>
        <v>36802.299999999988</v>
      </c>
      <c r="N33" s="9">
        <f>IF($Q33="","",VLOOKUP($Q33,'Adopted vs YTD acct'!$A$5:$Q$257,COUNTA('Adopted vs YTD acct'!$A$4:O$4),FALSE))</f>
        <v>49993.169999999984</v>
      </c>
      <c r="O33" s="9">
        <f>IF($Q33="","",VLOOKUP($Q33,'Adopted vs YTD acct'!$A$5:$Q$257,COUNTA('Adopted vs YTD acct'!$A$4:P$4),FALSE))</f>
        <v>106598.18</v>
      </c>
      <c r="P33" s="9">
        <f t="shared" si="0"/>
        <v>124421.71999999997</v>
      </c>
      <c r="Q33">
        <f>IF((MAX($Q$4:Q32)+1)&gt;Data!$A$1,"",MAX($Q$4:Q32)+1)</f>
        <v>29</v>
      </c>
    </row>
    <row r="34" spans="1:17" x14ac:dyDescent="0.2">
      <c r="A34" t="str">
        <f>IF($Q34="","",VLOOKUP($Q34,'Adopted vs YTD acct'!$A$5:$Q$257,COUNTA('Adopted vs YTD acct'!$A$4:B$4),FALSE))</f>
        <v>A</v>
      </c>
      <c r="B34">
        <f>IF($Q34="","",VLOOKUP($Q34,'Adopted vs YTD acct'!$A$5:$M$257,3,FALSE))</f>
        <v>0</v>
      </c>
      <c r="C34">
        <f>IF($Q34="","",VLOOKUP($Q34,'Adopted vs YTD acct'!$A$5:$M$257,4,FALSE))</f>
        <v>0</v>
      </c>
      <c r="D34">
        <f>IF($Q34="","",VLOOKUP($Q34,'Adopted vs YTD acct'!$A$5:$M$257,5,FALSE))</f>
        <v>0</v>
      </c>
      <c r="E34">
        <f>IF($Q34="","",VLOOKUP($Q34,'Adopted vs YTD acct'!$A$5:$M$257,6,FALSE))</f>
        <v>0</v>
      </c>
      <c r="F34">
        <f>IF($Q34="","",VLOOKUP($Q34,'Adopted vs YTD acct'!$A$5:$M$257,7,FALSE))</f>
        <v>0</v>
      </c>
      <c r="G34" t="str">
        <f>IF($Q34="","",VLOOKUP($Q34,'Adopted vs YTD acct'!$A$5:$Q$257,COUNTA('Adopted vs YTD acct'!$A$4:H$4),FALSE))</f>
        <v>4784</v>
      </c>
      <c r="H34" t="str">
        <f>IF($Q34="","",VLOOKUP($Q34,'Adopted vs YTD acct'!$A$5:$Q$257,COUNTA('Adopted vs YTD acct'!$A$4:I$4),FALSE))</f>
        <v>FEMA/JAIL ASSISTANCE</v>
      </c>
      <c r="I34" s="9">
        <f>IF($Q34="","",VLOOKUP($Q34,'Adopted vs YTD acct'!$A$5:$Q$257,COUNTA('Adopted vs YTD acct'!$A$4:J$4),FALSE))</f>
        <v>15876</v>
      </c>
      <c r="J34" s="9">
        <f>IF($Q34="","",VLOOKUP($Q34,'Adopted vs YTD acct'!$A$5:$Q$257,COUNTA('Adopted vs YTD acct'!$A$4:K$4),FALSE))</f>
        <v>-59556</v>
      </c>
      <c r="K34" s="9">
        <f>IF($Q34="","",VLOOKUP($Q34,'Adopted vs YTD acct'!$A$5:$Q$257,COUNTA('Adopted vs YTD acct'!$A$4:L$4),FALSE))</f>
        <v>21918.590000000026</v>
      </c>
      <c r="L34" s="9">
        <f>IF($Q34="","",VLOOKUP($Q34,'Adopted vs YTD acct'!$A$5:$Q$257,COUNTA('Adopted vs YTD acct'!$A$4:M$4),FALSE))</f>
        <v>194988.83000000002</v>
      </c>
      <c r="M34" s="9">
        <f>IF($Q34="","",VLOOKUP($Q34,'Adopted vs YTD acct'!$A$5:$Q$257,COUNTA('Adopted vs YTD acct'!$A$4:N$4),FALSE))</f>
        <v>181566</v>
      </c>
      <c r="N34" s="9">
        <f>IF($Q34="","",VLOOKUP($Q34,'Adopted vs YTD acct'!$A$5:$Q$257,COUNTA('Adopted vs YTD acct'!$A$4:O$4),FALSE))</f>
        <v>-75348</v>
      </c>
      <c r="O34" s="9">
        <f>IF($Q34="","",VLOOKUP($Q34,'Adopted vs YTD acct'!$A$5:$Q$257,COUNTA('Adopted vs YTD acct'!$A$4:P$4),FALSE))</f>
        <v>-157417.35999999999</v>
      </c>
      <c r="P34" s="9">
        <f t="shared" si="0"/>
        <v>122028.06000000006</v>
      </c>
      <c r="Q34">
        <f>IF((MAX($Q$4:Q33)+1)&gt;Data!$A$1,"",MAX($Q$4:Q33)+1)</f>
        <v>30</v>
      </c>
    </row>
    <row r="35" spans="1:17" x14ac:dyDescent="0.2">
      <c r="A35" t="str">
        <f>IF($Q35="","",VLOOKUP($Q35,'Adopted vs YTD acct'!$A$5:$Q$257,COUNTA('Adopted vs YTD acct'!$A$4:B$4),FALSE))</f>
        <v>A</v>
      </c>
      <c r="B35">
        <f>IF($Q35="","",VLOOKUP($Q35,'Adopted vs YTD acct'!$A$5:$M$257,3,FALSE))</f>
        <v>0</v>
      </c>
      <c r="C35">
        <f>IF($Q35="","",VLOOKUP($Q35,'Adopted vs YTD acct'!$A$5:$M$257,4,FALSE))</f>
        <v>0</v>
      </c>
      <c r="D35">
        <f>IF($Q35="","",VLOOKUP($Q35,'Adopted vs YTD acct'!$A$5:$M$257,5,FALSE))</f>
        <v>0</v>
      </c>
      <c r="E35">
        <f>IF($Q35="","",VLOOKUP($Q35,'Adopted vs YTD acct'!$A$5:$M$257,6,FALSE))</f>
        <v>0</v>
      </c>
      <c r="F35">
        <f>IF($Q35="","",VLOOKUP($Q35,'Adopted vs YTD acct'!$A$5:$M$257,7,FALSE))</f>
        <v>0</v>
      </c>
      <c r="G35" t="str">
        <f>IF($Q35="","",VLOOKUP($Q35,'Adopted vs YTD acct'!$A$5:$Q$257,COUNTA('Adopted vs YTD acct'!$A$4:H$4),FALSE))</f>
        <v>3623</v>
      </c>
      <c r="H35" t="str">
        <f>IF($Q35="","",VLOOKUP($Q35,'Adopted vs YTD acct'!$A$5:$Q$257,COUNTA('Adopted vs YTD acct'!$A$4:I$4),FALSE))</f>
        <v>JUVENILE DELINQUENT CARE</v>
      </c>
      <c r="I35" s="9">
        <f>IF($Q35="","",VLOOKUP($Q35,'Adopted vs YTD acct'!$A$5:$Q$257,COUNTA('Adopted vs YTD acct'!$A$4:J$4),FALSE))</f>
        <v>472</v>
      </c>
      <c r="J35" s="9">
        <f>IF($Q35="","",VLOOKUP($Q35,'Adopted vs YTD acct'!$A$5:$Q$257,COUNTA('Adopted vs YTD acct'!$A$4:K$4),FALSE))</f>
        <v>472</v>
      </c>
      <c r="K35" s="9">
        <f>IF($Q35="","",VLOOKUP($Q35,'Adopted vs YTD acct'!$A$5:$Q$257,COUNTA('Adopted vs YTD acct'!$A$4:L$4),FALSE))</f>
        <v>473</v>
      </c>
      <c r="L35" s="9">
        <f>IF($Q35="","",VLOOKUP($Q35,'Adopted vs YTD acct'!$A$5:$Q$257,COUNTA('Adopted vs YTD acct'!$A$4:M$4),FALSE))</f>
        <v>8852</v>
      </c>
      <c r="M35" s="9">
        <f>IF($Q35="","",VLOOKUP($Q35,'Adopted vs YTD acct'!$A$5:$Q$257,COUNTA('Adopted vs YTD acct'!$A$4:N$4),FALSE))</f>
        <v>48500</v>
      </c>
      <c r="N35" s="9">
        <f>IF($Q35="","",VLOOKUP($Q35,'Adopted vs YTD acct'!$A$5:$Q$257,COUNTA('Adopted vs YTD acct'!$A$4:O$4),FALSE))</f>
        <v>15451</v>
      </c>
      <c r="O35" s="9">
        <f>IF($Q35="","",VLOOKUP($Q35,'Adopted vs YTD acct'!$A$5:$Q$257,COUNTA('Adopted vs YTD acct'!$A$4:P$4),FALSE))</f>
        <v>33600</v>
      </c>
      <c r="P35" s="9">
        <f t="shared" si="0"/>
        <v>107820</v>
      </c>
      <c r="Q35">
        <f>IF((MAX($Q$4:Q34)+1)&gt;Data!$A$1,"",MAX($Q$4:Q34)+1)</f>
        <v>31</v>
      </c>
    </row>
    <row r="36" spans="1:17" x14ac:dyDescent="0.2">
      <c r="A36" t="str">
        <f>IF($Q36="","",VLOOKUP($Q36,'Adopted vs YTD acct'!$A$5:$Q$257,COUNTA('Adopted vs YTD acct'!$A$4:B$4),FALSE))</f>
        <v>A</v>
      </c>
      <c r="B36">
        <f>IF($Q36="","",VLOOKUP($Q36,'Adopted vs YTD acct'!$A$5:$M$257,3,FALSE))</f>
        <v>0</v>
      </c>
      <c r="C36">
        <f>IF($Q36="","",VLOOKUP($Q36,'Adopted vs YTD acct'!$A$5:$M$257,4,FALSE))</f>
        <v>0</v>
      </c>
      <c r="D36">
        <f>IF($Q36="","",VLOOKUP($Q36,'Adopted vs YTD acct'!$A$5:$M$257,5,FALSE))</f>
        <v>0</v>
      </c>
      <c r="E36">
        <f>IF($Q36="","",VLOOKUP($Q36,'Adopted vs YTD acct'!$A$5:$M$257,6,FALSE))</f>
        <v>0</v>
      </c>
      <c r="F36">
        <f>IF($Q36="","",VLOOKUP($Q36,'Adopted vs YTD acct'!$A$5:$M$257,7,FALSE))</f>
        <v>0</v>
      </c>
      <c r="G36" t="str">
        <f>IF($Q36="","",VLOOKUP($Q36,'Adopted vs YTD acct'!$A$5:$Q$257,COUNTA('Adopted vs YTD acct'!$A$4:H$4),FALSE))</f>
        <v>4492</v>
      </c>
      <c r="H36" t="str">
        <f>IF($Q36="","",VLOOKUP($Q36,'Adopted vs YTD acct'!$A$5:$Q$257,COUNTA('Adopted vs YTD acct'!$A$4:I$4),FALSE))</f>
        <v>DAAA/DSAS</v>
      </c>
      <c r="I36" s="9">
        <f>IF($Q36="","",VLOOKUP($Q36,'Adopted vs YTD acct'!$A$5:$Q$257,COUNTA('Adopted vs YTD acct'!$A$4:J$4),FALSE))</f>
        <v>-11465</v>
      </c>
      <c r="J36" s="9">
        <f>IF($Q36="","",VLOOKUP($Q36,'Adopted vs YTD acct'!$A$5:$Q$257,COUNTA('Adopted vs YTD acct'!$A$4:K$4),FALSE))</f>
        <v>-689</v>
      </c>
      <c r="K36" s="9">
        <f>IF($Q36="","",VLOOKUP($Q36,'Adopted vs YTD acct'!$A$5:$Q$257,COUNTA('Adopted vs YTD acct'!$A$4:L$4),FALSE))</f>
        <v>246</v>
      </c>
      <c r="L36" s="9">
        <f>IF($Q36="","",VLOOKUP($Q36,'Adopted vs YTD acct'!$A$5:$Q$257,COUNTA('Adopted vs YTD acct'!$A$4:M$4),FALSE))</f>
        <v>-1815</v>
      </c>
      <c r="M36" s="9">
        <f>IF($Q36="","",VLOOKUP($Q36,'Adopted vs YTD acct'!$A$5:$Q$257,COUNTA('Adopted vs YTD acct'!$A$4:N$4),FALSE))</f>
        <v>89933</v>
      </c>
      <c r="N36" s="9">
        <f>IF($Q36="","",VLOOKUP($Q36,'Adopted vs YTD acct'!$A$5:$Q$257,COUNTA('Adopted vs YTD acct'!$A$4:O$4),FALSE))</f>
        <v>0</v>
      </c>
      <c r="O36" s="9">
        <f>IF($Q36="","",VLOOKUP($Q36,'Adopted vs YTD acct'!$A$5:$Q$257,COUNTA('Adopted vs YTD acct'!$A$4:P$4),FALSE))</f>
        <v>0</v>
      </c>
      <c r="P36" s="9">
        <f t="shared" si="0"/>
        <v>76210</v>
      </c>
      <c r="Q36">
        <f>IF((MAX($Q$4:Q35)+1)&gt;Data!$A$1,"",MAX($Q$4:Q35)+1)</f>
        <v>32</v>
      </c>
    </row>
    <row r="37" spans="1:17" x14ac:dyDescent="0.2">
      <c r="A37" t="str">
        <f>IF($Q37="","",VLOOKUP($Q37,'Adopted vs YTD acct'!$A$5:$Q$257,COUNTA('Adopted vs YTD acct'!$A$4:B$4),FALSE))</f>
        <v>A</v>
      </c>
      <c r="B37">
        <f>IF($Q37="","",VLOOKUP($Q37,'Adopted vs YTD acct'!$A$5:$M$257,3,FALSE))</f>
        <v>0</v>
      </c>
      <c r="C37">
        <f>IF($Q37="","",VLOOKUP($Q37,'Adopted vs YTD acct'!$A$5:$M$257,4,FALSE))</f>
        <v>0</v>
      </c>
      <c r="D37">
        <f>IF($Q37="","",VLOOKUP($Q37,'Adopted vs YTD acct'!$A$5:$M$257,5,FALSE))</f>
        <v>0</v>
      </c>
      <c r="E37">
        <f>IF($Q37="","",VLOOKUP($Q37,'Adopted vs YTD acct'!$A$5:$M$257,6,FALSE))</f>
        <v>0</v>
      </c>
      <c r="F37">
        <f>IF($Q37="","",VLOOKUP($Q37,'Adopted vs YTD acct'!$A$5:$M$257,7,FALSE))</f>
        <v>0</v>
      </c>
      <c r="G37" t="str">
        <f>IF($Q37="","",VLOOKUP($Q37,'Adopted vs YTD acct'!$A$5:$Q$257,COUNTA('Adopted vs YTD acct'!$A$4:H$4),FALSE))</f>
        <v>3450</v>
      </c>
      <c r="H37" t="str">
        <f>IF($Q37="","",VLOOKUP($Q37,'Adopted vs YTD acct'!$A$5:$Q$257,COUNTA('Adopted vs YTD acct'!$A$4:I$4),FALSE))</f>
        <v>PUBLIC WATER SUPPLY</v>
      </c>
      <c r="I37" s="9">
        <f>IF($Q37="","",VLOOKUP($Q37,'Adopted vs YTD acct'!$A$5:$Q$257,COUNTA('Adopted vs YTD acct'!$A$4:J$4),FALSE))</f>
        <v>-2215.3800000000047</v>
      </c>
      <c r="J37" s="9">
        <f>IF($Q37="","",VLOOKUP($Q37,'Adopted vs YTD acct'!$A$5:$Q$257,COUNTA('Adopted vs YTD acct'!$A$4:K$4),FALSE))</f>
        <v>11125.25</v>
      </c>
      <c r="K37" s="9">
        <f>IF($Q37="","",VLOOKUP($Q37,'Adopted vs YTD acct'!$A$5:$Q$257,COUNTA('Adopted vs YTD acct'!$A$4:L$4),FALSE))</f>
        <v>-10039.410000000003</v>
      </c>
      <c r="L37" s="9">
        <f>IF($Q37="","",VLOOKUP($Q37,'Adopted vs YTD acct'!$A$5:$Q$257,COUNTA('Adopted vs YTD acct'!$A$4:M$4),FALSE))</f>
        <v>13573.479999999996</v>
      </c>
      <c r="M37" s="9">
        <f>IF($Q37="","",VLOOKUP($Q37,'Adopted vs YTD acct'!$A$5:$Q$257,COUNTA('Adopted vs YTD acct'!$A$4:N$4),FALSE))</f>
        <v>7004.1100000000006</v>
      </c>
      <c r="N37" s="9">
        <f>IF($Q37="","",VLOOKUP($Q37,'Adopted vs YTD acct'!$A$5:$Q$257,COUNTA('Adopted vs YTD acct'!$A$4:O$4),FALSE))</f>
        <v>31924.130000000005</v>
      </c>
      <c r="O37" s="9">
        <f>IF($Q37="","",VLOOKUP($Q37,'Adopted vs YTD acct'!$A$5:$Q$257,COUNTA('Adopted vs YTD acct'!$A$4:P$4),FALSE))</f>
        <v>11941.29</v>
      </c>
      <c r="P37" s="9">
        <f t="shared" si="0"/>
        <v>63313.469999999994</v>
      </c>
      <c r="Q37">
        <f>IF((MAX($Q$4:Q36)+1)&gt;Data!$A$1,"",MAX($Q$4:Q36)+1)</f>
        <v>33</v>
      </c>
    </row>
    <row r="38" spans="1:17" x14ac:dyDescent="0.2">
      <c r="A38" t="str">
        <f>IF($Q38="","",VLOOKUP($Q38,'Adopted vs YTD acct'!$A$5:$Q$257,COUNTA('Adopted vs YTD acct'!$A$4:B$4),FALSE))</f>
        <v>A</v>
      </c>
      <c r="B38">
        <f>IF($Q38="","",VLOOKUP($Q38,'Adopted vs YTD acct'!$A$5:$M$257,3,FALSE))</f>
        <v>0</v>
      </c>
      <c r="C38">
        <f>IF($Q38="","",VLOOKUP($Q38,'Adopted vs YTD acct'!$A$5:$M$257,4,FALSE))</f>
        <v>0</v>
      </c>
      <c r="D38">
        <f>IF($Q38="","",VLOOKUP($Q38,'Adopted vs YTD acct'!$A$5:$M$257,5,FALSE))</f>
        <v>0</v>
      </c>
      <c r="E38">
        <f>IF($Q38="","",VLOOKUP($Q38,'Adopted vs YTD acct'!$A$5:$M$257,6,FALSE))</f>
        <v>0</v>
      </c>
      <c r="F38">
        <f>IF($Q38="","",VLOOKUP($Q38,'Adopted vs YTD acct'!$A$5:$M$257,7,FALSE))</f>
        <v>0</v>
      </c>
      <c r="G38" t="str">
        <f>IF($Q38="","",VLOOKUP($Q38,'Adopted vs YTD acct'!$A$5:$Q$257,COUNTA('Adopted vs YTD acct'!$A$4:H$4),FALSE))</f>
        <v>3314</v>
      </c>
      <c r="H38" t="str">
        <f>IF($Q38="","",VLOOKUP($Q38,'Adopted vs YTD acct'!$A$5:$Q$257,COUNTA('Adopted vs YTD acct'!$A$4:I$4),FALSE))</f>
        <v>RAISE THE AGE</v>
      </c>
      <c r="I38" s="9">
        <f>IF($Q38="","",VLOOKUP($Q38,'Adopted vs YTD acct'!$A$5:$Q$257,COUNTA('Adopted vs YTD acct'!$A$4:J$4),FALSE))</f>
        <v>0</v>
      </c>
      <c r="J38" s="9">
        <f>IF($Q38="","",VLOOKUP($Q38,'Adopted vs YTD acct'!$A$5:$Q$257,COUNTA('Adopted vs YTD acct'!$A$4:K$4),FALSE))</f>
        <v>0</v>
      </c>
      <c r="K38" s="9">
        <f>IF($Q38="","",VLOOKUP($Q38,'Adopted vs YTD acct'!$A$5:$Q$257,COUNTA('Adopted vs YTD acct'!$A$4:L$4),FALSE))</f>
        <v>0</v>
      </c>
      <c r="L38" s="9">
        <f>IF($Q38="","",VLOOKUP($Q38,'Adopted vs YTD acct'!$A$5:$Q$257,COUNTA('Adopted vs YTD acct'!$A$4:M$4),FALSE))</f>
        <v>46358</v>
      </c>
      <c r="M38" s="9">
        <f>IF($Q38="","",VLOOKUP($Q38,'Adopted vs YTD acct'!$A$5:$Q$257,COUNTA('Adopted vs YTD acct'!$A$4:N$4),FALSE))</f>
        <v>10000</v>
      </c>
      <c r="N38" s="9">
        <f>IF($Q38="","",VLOOKUP($Q38,'Adopted vs YTD acct'!$A$5:$Q$257,COUNTA('Adopted vs YTD acct'!$A$4:O$4),FALSE))</f>
        <v>800</v>
      </c>
      <c r="O38" s="9">
        <f>IF($Q38="","",VLOOKUP($Q38,'Adopted vs YTD acct'!$A$5:$Q$257,COUNTA('Adopted vs YTD acct'!$A$4:P$4),FALSE))</f>
        <v>0</v>
      </c>
      <c r="P38" s="9">
        <f t="shared" si="0"/>
        <v>57158</v>
      </c>
      <c r="Q38">
        <f>IF((MAX($Q$4:Q37)+1)&gt;Data!$A$1,"",MAX($Q$4:Q37)+1)</f>
        <v>34</v>
      </c>
    </row>
    <row r="39" spans="1:17" x14ac:dyDescent="0.2">
      <c r="A39" t="str">
        <f>IF($Q39="","",VLOOKUP($Q39,'Adopted vs YTD acct'!$A$5:$Q$257,COUNTA('Adopted vs YTD acct'!$A$4:B$4),FALSE))</f>
        <v>A</v>
      </c>
      <c r="B39">
        <f>IF($Q39="","",VLOOKUP($Q39,'Adopted vs YTD acct'!$A$5:$M$257,3,FALSE))</f>
        <v>0</v>
      </c>
      <c r="C39">
        <f>IF($Q39="","",VLOOKUP($Q39,'Adopted vs YTD acct'!$A$5:$M$257,4,FALSE))</f>
        <v>0</v>
      </c>
      <c r="D39">
        <f>IF($Q39="","",VLOOKUP($Q39,'Adopted vs YTD acct'!$A$5:$M$257,5,FALSE))</f>
        <v>0</v>
      </c>
      <c r="E39">
        <f>IF($Q39="","",VLOOKUP($Q39,'Adopted vs YTD acct'!$A$5:$M$257,6,FALSE))</f>
        <v>0</v>
      </c>
      <c r="F39">
        <f>IF($Q39="","",VLOOKUP($Q39,'Adopted vs YTD acct'!$A$5:$M$257,7,FALSE))</f>
        <v>0</v>
      </c>
      <c r="G39" t="str">
        <f>IF($Q39="","",VLOOKUP($Q39,'Adopted vs YTD acct'!$A$5:$Q$257,COUNTA('Adopted vs YTD acct'!$A$4:H$4),FALSE))</f>
        <v>2228</v>
      </c>
      <c r="H39" t="str">
        <f>IF($Q39="","",VLOOKUP($Q39,'Adopted vs YTD acct'!$A$5:$Q$257,COUNTA('Adopted vs YTD acct'!$A$4:I$4),FALSE))</f>
        <v>DATA PROCESSING SERVICES</v>
      </c>
      <c r="I39" s="9">
        <f>IF($Q39="","",VLOOKUP($Q39,'Adopted vs YTD acct'!$A$5:$Q$257,COUNTA('Adopted vs YTD acct'!$A$4:J$4),FALSE))</f>
        <v>16794.75</v>
      </c>
      <c r="J39" s="9">
        <f>IF($Q39="","",VLOOKUP($Q39,'Adopted vs YTD acct'!$A$5:$Q$257,COUNTA('Adopted vs YTD acct'!$A$4:K$4),FALSE))</f>
        <v>-1842.2700000000041</v>
      </c>
      <c r="K39" s="9">
        <f>IF($Q39="","",VLOOKUP($Q39,'Adopted vs YTD acct'!$A$5:$Q$257,COUNTA('Adopted vs YTD acct'!$A$4:L$4),FALSE))</f>
        <v>24382.21</v>
      </c>
      <c r="L39" s="9">
        <f>IF($Q39="","",VLOOKUP($Q39,'Adopted vs YTD acct'!$A$5:$Q$257,COUNTA('Adopted vs YTD acct'!$A$4:M$4),FALSE))</f>
        <v>6294.4000000000015</v>
      </c>
      <c r="M39" s="9">
        <f>IF($Q39="","",VLOOKUP($Q39,'Adopted vs YTD acct'!$A$5:$Q$257,COUNTA('Adopted vs YTD acct'!$A$4:N$4),FALSE))</f>
        <v>-16743.210000000006</v>
      </c>
      <c r="N39" s="9">
        <f>IF($Q39="","",VLOOKUP($Q39,'Adopted vs YTD acct'!$A$5:$Q$257,COUNTA('Adopted vs YTD acct'!$A$4:O$4),FALSE))</f>
        <v>12000.849999999999</v>
      </c>
      <c r="O39" s="9">
        <f>IF($Q39="","",VLOOKUP($Q39,'Adopted vs YTD acct'!$A$5:$Q$257,COUNTA('Adopted vs YTD acct'!$A$4:P$4),FALSE))</f>
        <v>12569.32</v>
      </c>
      <c r="P39" s="9">
        <f t="shared" si="0"/>
        <v>53456.049999999988</v>
      </c>
      <c r="Q39">
        <f>IF((MAX($Q$4:Q38)+1)&gt;Data!$A$1,"",MAX($Q$4:Q38)+1)</f>
        <v>35</v>
      </c>
    </row>
    <row r="40" spans="1:17" x14ac:dyDescent="0.2">
      <c r="A40" t="str">
        <f>IF($Q40="","",VLOOKUP($Q40,'Adopted vs YTD acct'!$A$5:$Q$257,COUNTA('Adopted vs YTD acct'!$A$4:B$4),FALSE))</f>
        <v>A</v>
      </c>
      <c r="B40">
        <f>IF($Q40="","",VLOOKUP($Q40,'Adopted vs YTD acct'!$A$5:$M$257,3,FALSE))</f>
        <v>0</v>
      </c>
      <c r="C40">
        <f>IF($Q40="","",VLOOKUP($Q40,'Adopted vs YTD acct'!$A$5:$M$257,4,FALSE))</f>
        <v>0</v>
      </c>
      <c r="D40">
        <f>IF($Q40="","",VLOOKUP($Q40,'Adopted vs YTD acct'!$A$5:$M$257,5,FALSE))</f>
        <v>0</v>
      </c>
      <c r="E40">
        <f>IF($Q40="","",VLOOKUP($Q40,'Adopted vs YTD acct'!$A$5:$M$257,6,FALSE))</f>
        <v>0</v>
      </c>
      <c r="F40">
        <f>IF($Q40="","",VLOOKUP($Q40,'Adopted vs YTD acct'!$A$5:$M$257,7,FALSE))</f>
        <v>0</v>
      </c>
      <c r="G40" t="str">
        <f>IF($Q40="","",VLOOKUP($Q40,'Adopted vs YTD acct'!$A$5:$Q$257,COUNTA('Adopted vs YTD acct'!$A$4:H$4),FALSE))</f>
        <v>3902</v>
      </c>
      <c r="H40" t="str">
        <f>IF($Q40="","",VLOOKUP($Q40,'Adopted vs YTD acct'!$A$5:$Q$257,COUNTA('Adopted vs YTD acct'!$A$4:I$4),FALSE))</f>
        <v>PLANNING STUDIES</v>
      </c>
      <c r="I40" s="9">
        <f>IF($Q40="","",VLOOKUP($Q40,'Adopted vs YTD acct'!$A$5:$Q$257,COUNTA('Adopted vs YTD acct'!$A$4:J$4),FALSE))</f>
        <v>-25000</v>
      </c>
      <c r="J40" s="9">
        <f>IF($Q40="","",VLOOKUP($Q40,'Adopted vs YTD acct'!$A$5:$Q$257,COUNTA('Adopted vs YTD acct'!$A$4:K$4),FALSE))</f>
        <v>25000</v>
      </c>
      <c r="K40" s="9">
        <f>IF($Q40="","",VLOOKUP($Q40,'Adopted vs YTD acct'!$A$5:$Q$257,COUNTA('Adopted vs YTD acct'!$A$4:L$4),FALSE))</f>
        <v>50000</v>
      </c>
      <c r="L40" s="9">
        <f>IF($Q40="","",VLOOKUP($Q40,'Adopted vs YTD acct'!$A$5:$Q$257,COUNTA('Adopted vs YTD acct'!$A$4:M$4),FALSE))</f>
        <v>0</v>
      </c>
      <c r="M40" s="9">
        <f>IF($Q40="","",VLOOKUP($Q40,'Adopted vs YTD acct'!$A$5:$Q$257,COUNTA('Adopted vs YTD acct'!$A$4:N$4),FALSE))</f>
        <v>0</v>
      </c>
      <c r="N40" s="9">
        <f>IF($Q40="","",VLOOKUP($Q40,'Adopted vs YTD acct'!$A$5:$Q$257,COUNTA('Adopted vs YTD acct'!$A$4:O$4),FALSE))</f>
        <v>0</v>
      </c>
      <c r="O40" s="9">
        <f>IF($Q40="","",VLOOKUP($Q40,'Adopted vs YTD acct'!$A$5:$Q$257,COUNTA('Adopted vs YTD acct'!$A$4:P$4),FALSE))</f>
        <v>0</v>
      </c>
      <c r="P40" s="9">
        <f t="shared" si="0"/>
        <v>50000</v>
      </c>
      <c r="Q40">
        <f>IF((MAX($Q$4:Q39)+1)&gt;Data!$A$1,"",MAX($Q$4:Q39)+1)</f>
        <v>36</v>
      </c>
    </row>
    <row r="41" spans="1:17" x14ac:dyDescent="0.2">
      <c r="A41" t="str">
        <f>IF($Q41="","",VLOOKUP($Q41,'Adopted vs YTD acct'!$A$5:$Q$257,COUNTA('Adopted vs YTD acct'!$A$4:B$4),FALSE))</f>
        <v>A</v>
      </c>
      <c r="B41">
        <f>IF($Q41="","",VLOOKUP($Q41,'Adopted vs YTD acct'!$A$5:$M$257,3,FALSE))</f>
        <v>0</v>
      </c>
      <c r="C41">
        <f>IF($Q41="","",VLOOKUP($Q41,'Adopted vs YTD acct'!$A$5:$M$257,4,FALSE))</f>
        <v>0</v>
      </c>
      <c r="D41">
        <f>IF($Q41="","",VLOOKUP($Q41,'Adopted vs YTD acct'!$A$5:$M$257,5,FALSE))</f>
        <v>0</v>
      </c>
      <c r="E41">
        <f>IF($Q41="","",VLOOKUP($Q41,'Adopted vs YTD acct'!$A$5:$M$257,6,FALSE))</f>
        <v>0</v>
      </c>
      <c r="F41">
        <f>IF($Q41="","",VLOOKUP($Q41,'Adopted vs YTD acct'!$A$5:$M$257,7,FALSE))</f>
        <v>0</v>
      </c>
      <c r="G41" t="str">
        <f>IF($Q41="","",VLOOKUP($Q41,'Adopted vs YTD acct'!$A$5:$Q$257,COUNTA('Adopted vs YTD acct'!$A$4:H$4),FALSE))</f>
        <v>2770</v>
      </c>
      <c r="H41" t="str">
        <f>IF($Q41="","",VLOOKUP($Q41,'Adopted vs YTD acct'!$A$5:$Q$257,COUNTA('Adopted vs YTD acct'!$A$4:I$4),FALSE))</f>
        <v>UNCLASSIFIED REVENUE</v>
      </c>
      <c r="I41" s="9">
        <f>IF($Q41="","",VLOOKUP($Q41,'Adopted vs YTD acct'!$A$5:$Q$257,COUNTA('Adopted vs YTD acct'!$A$4:J$4),FALSE))</f>
        <v>-2451.1399999999994</v>
      </c>
      <c r="J41" s="9">
        <f>IF($Q41="","",VLOOKUP($Q41,'Adopted vs YTD acct'!$A$5:$Q$257,COUNTA('Adopted vs YTD acct'!$A$4:K$4),FALSE))</f>
        <v>1563.0299999999988</v>
      </c>
      <c r="K41" s="9">
        <f>IF($Q41="","",VLOOKUP($Q41,'Adopted vs YTD acct'!$A$5:$Q$257,COUNTA('Adopted vs YTD acct'!$A$4:L$4),FALSE))</f>
        <v>92551.17</v>
      </c>
      <c r="L41" s="9">
        <f>IF($Q41="","",VLOOKUP($Q41,'Adopted vs YTD acct'!$A$5:$Q$257,COUNTA('Adopted vs YTD acct'!$A$4:M$4),FALSE))</f>
        <v>-3123.01</v>
      </c>
      <c r="M41" s="9">
        <f>IF($Q41="","",VLOOKUP($Q41,'Adopted vs YTD acct'!$A$5:$Q$257,COUNTA('Adopted vs YTD acct'!$A$4:N$4),FALSE))</f>
        <v>1954.2800000000002</v>
      </c>
      <c r="N41" s="9">
        <f>IF($Q41="","",VLOOKUP($Q41,'Adopted vs YTD acct'!$A$5:$Q$257,COUNTA('Adopted vs YTD acct'!$A$4:O$4),FALSE))</f>
        <v>10097.89</v>
      </c>
      <c r="O41" s="9">
        <f>IF($Q41="","",VLOOKUP($Q41,'Adopted vs YTD acct'!$A$5:$Q$257,COUNTA('Adopted vs YTD acct'!$A$4:P$4),FALSE))</f>
        <v>-53269.7</v>
      </c>
      <c r="P41" s="9">
        <f t="shared" si="0"/>
        <v>47322.520000000004</v>
      </c>
      <c r="Q41">
        <f>IF((MAX($Q$4:Q40)+1)&gt;Data!$A$1,"",MAX($Q$4:Q40)+1)</f>
        <v>37</v>
      </c>
    </row>
    <row r="42" spans="1:17" x14ac:dyDescent="0.2">
      <c r="A42" t="str">
        <f>IF($Q42="","",VLOOKUP($Q42,'Adopted vs YTD acct'!$A$5:$Q$257,COUNTA('Adopted vs YTD acct'!$A$4:B$4),FALSE))</f>
        <v>A</v>
      </c>
      <c r="B42">
        <f>IF($Q42="","",VLOOKUP($Q42,'Adopted vs YTD acct'!$A$5:$M$257,3,FALSE))</f>
        <v>0</v>
      </c>
      <c r="C42">
        <f>IF($Q42="","",VLOOKUP($Q42,'Adopted vs YTD acct'!$A$5:$M$257,4,FALSE))</f>
        <v>0</v>
      </c>
      <c r="D42">
        <f>IF($Q42="","",VLOOKUP($Q42,'Adopted vs YTD acct'!$A$5:$M$257,5,FALSE))</f>
        <v>0</v>
      </c>
      <c r="E42">
        <f>IF($Q42="","",VLOOKUP($Q42,'Adopted vs YTD acct'!$A$5:$M$257,6,FALSE))</f>
        <v>0</v>
      </c>
      <c r="F42">
        <f>IF($Q42="","",VLOOKUP($Q42,'Adopted vs YTD acct'!$A$5:$M$257,7,FALSE))</f>
        <v>0</v>
      </c>
      <c r="G42" t="str">
        <f>IF($Q42="","",VLOOKUP($Q42,'Adopted vs YTD acct'!$A$5:$Q$257,COUNTA('Adopted vs YTD acct'!$A$4:H$4),FALSE))</f>
        <v>4786</v>
      </c>
      <c r="H42" t="str">
        <f>IF($Q42="","",VLOOKUP($Q42,'Adopted vs YTD acct'!$A$5:$Q$257,COUNTA('Adopted vs YTD acct'!$A$4:I$4),FALSE))</f>
        <v>HAZARD MITIGATION GRANT</v>
      </c>
      <c r="I42" s="9">
        <f>IF($Q42="","",VLOOKUP($Q42,'Adopted vs YTD acct'!$A$5:$Q$257,COUNTA('Adopted vs YTD acct'!$A$4:J$4),FALSE))</f>
        <v>0</v>
      </c>
      <c r="J42" s="9">
        <f>IF($Q42="","",VLOOKUP($Q42,'Adopted vs YTD acct'!$A$5:$Q$257,COUNTA('Adopted vs YTD acct'!$A$4:K$4),FALSE))</f>
        <v>0</v>
      </c>
      <c r="K42" s="9">
        <f>IF($Q42="","",VLOOKUP($Q42,'Adopted vs YTD acct'!$A$5:$Q$257,COUNTA('Adopted vs YTD acct'!$A$4:L$4),FALSE))</f>
        <v>45000</v>
      </c>
      <c r="L42" s="9">
        <f>IF($Q42="","",VLOOKUP($Q42,'Adopted vs YTD acct'!$A$5:$Q$257,COUNTA('Adopted vs YTD acct'!$A$4:M$4),FALSE))</f>
        <v>45000</v>
      </c>
      <c r="M42" s="9">
        <f>IF($Q42="","",VLOOKUP($Q42,'Adopted vs YTD acct'!$A$5:$Q$257,COUNTA('Adopted vs YTD acct'!$A$4:N$4),FALSE))</f>
        <v>-45000</v>
      </c>
      <c r="N42" s="9">
        <f>IF($Q42="","",VLOOKUP($Q42,'Adopted vs YTD acct'!$A$5:$Q$257,COUNTA('Adopted vs YTD acct'!$A$4:O$4),FALSE))</f>
        <v>0</v>
      </c>
      <c r="O42" s="9">
        <f>IF($Q42="","",VLOOKUP($Q42,'Adopted vs YTD acct'!$A$5:$Q$257,COUNTA('Adopted vs YTD acct'!$A$4:P$4),FALSE))</f>
        <v>0</v>
      </c>
      <c r="P42" s="9">
        <f t="shared" si="0"/>
        <v>45000</v>
      </c>
      <c r="Q42">
        <f>IF((MAX($Q$4:Q41)+1)&gt;Data!$A$1,"",MAX($Q$4:Q41)+1)</f>
        <v>38</v>
      </c>
    </row>
    <row r="43" spans="1:17" x14ac:dyDescent="0.2">
      <c r="A43" t="str">
        <f>IF($Q43="","",VLOOKUP($Q43,'Adopted vs YTD acct'!$A$5:$Q$257,COUNTA('Adopted vs YTD acct'!$A$4:B$4),FALSE))</f>
        <v>A</v>
      </c>
      <c r="B43">
        <f>IF($Q43="","",VLOOKUP($Q43,'Adopted vs YTD acct'!$A$5:$M$257,3,FALSE))</f>
        <v>0</v>
      </c>
      <c r="C43">
        <f>IF($Q43="","",VLOOKUP($Q43,'Adopted vs YTD acct'!$A$5:$M$257,4,FALSE))</f>
        <v>0</v>
      </c>
      <c r="D43">
        <f>IF($Q43="","",VLOOKUP($Q43,'Adopted vs YTD acct'!$A$5:$M$257,5,FALSE))</f>
        <v>0</v>
      </c>
      <c r="E43">
        <f>IF($Q43="","",VLOOKUP($Q43,'Adopted vs YTD acct'!$A$5:$M$257,6,FALSE))</f>
        <v>0</v>
      </c>
      <c r="F43">
        <f>IF($Q43="","",VLOOKUP($Q43,'Adopted vs YTD acct'!$A$5:$M$257,7,FALSE))</f>
        <v>0</v>
      </c>
      <c r="G43" t="str">
        <f>IF($Q43="","",VLOOKUP($Q43,'Adopted vs YTD acct'!$A$5:$Q$257,COUNTA('Adopted vs YTD acct'!$A$4:H$4),FALSE))</f>
        <v>4306</v>
      </c>
      <c r="H43" t="str">
        <f>IF($Q43="","",VLOOKUP($Q43,'Adopted vs YTD acct'!$A$5:$Q$257,COUNTA('Adopted vs YTD acct'!$A$4:I$4),FALSE))</f>
        <v>HMEP PLANNING GRANT</v>
      </c>
      <c r="I43" s="9">
        <f>IF($Q43="","",VLOOKUP($Q43,'Adopted vs YTD acct'!$A$5:$Q$257,COUNTA('Adopted vs YTD acct'!$A$4:J$4),FALSE))</f>
        <v>6870</v>
      </c>
      <c r="J43" s="9">
        <f>IF($Q43="","",VLOOKUP($Q43,'Adopted vs YTD acct'!$A$5:$Q$257,COUNTA('Adopted vs YTD acct'!$A$4:K$4),FALSE))</f>
        <v>3917</v>
      </c>
      <c r="K43" s="9">
        <f>IF($Q43="","",VLOOKUP($Q43,'Adopted vs YTD acct'!$A$5:$Q$257,COUNTA('Adopted vs YTD acct'!$A$4:L$4),FALSE))</f>
        <v>15516</v>
      </c>
      <c r="L43" s="9">
        <f>IF($Q43="","",VLOOKUP($Q43,'Adopted vs YTD acct'!$A$5:$Q$257,COUNTA('Adopted vs YTD acct'!$A$4:M$4),FALSE))</f>
        <v>15516</v>
      </c>
      <c r="M43" s="9">
        <f>IF($Q43="","",VLOOKUP($Q43,'Adopted vs YTD acct'!$A$5:$Q$257,COUNTA('Adopted vs YTD acct'!$A$4:N$4),FALSE))</f>
        <v>0</v>
      </c>
      <c r="N43" s="9">
        <f>IF($Q43="","",VLOOKUP($Q43,'Adopted vs YTD acct'!$A$5:$Q$257,COUNTA('Adopted vs YTD acct'!$A$4:O$4),FALSE))</f>
        <v>0</v>
      </c>
      <c r="O43" s="9">
        <f>IF($Q43="","",VLOOKUP($Q43,'Adopted vs YTD acct'!$A$5:$Q$257,COUNTA('Adopted vs YTD acct'!$A$4:P$4),FALSE))</f>
        <v>0</v>
      </c>
      <c r="P43" s="9">
        <f t="shared" si="0"/>
        <v>41819</v>
      </c>
      <c r="Q43">
        <f>IF((MAX($Q$4:Q42)+1)&gt;Data!$A$1,"",MAX($Q$4:Q42)+1)</f>
        <v>39</v>
      </c>
    </row>
    <row r="44" spans="1:17" x14ac:dyDescent="0.2">
      <c r="A44" t="str">
        <f>IF($Q44="","",VLOOKUP($Q44,'Adopted vs YTD acct'!$A$5:$Q$257,COUNTA('Adopted vs YTD acct'!$A$4:B$4),FALSE))</f>
        <v>A</v>
      </c>
      <c r="B44">
        <f>IF($Q44="","",VLOOKUP($Q44,'Adopted vs YTD acct'!$A$5:$M$257,3,FALSE))</f>
        <v>0</v>
      </c>
      <c r="C44">
        <f>IF($Q44="","",VLOOKUP($Q44,'Adopted vs YTD acct'!$A$5:$M$257,4,FALSE))</f>
        <v>0</v>
      </c>
      <c r="D44">
        <f>IF($Q44="","",VLOOKUP($Q44,'Adopted vs YTD acct'!$A$5:$M$257,5,FALSE))</f>
        <v>0</v>
      </c>
      <c r="E44">
        <f>IF($Q44="","",VLOOKUP($Q44,'Adopted vs YTD acct'!$A$5:$M$257,6,FALSE))</f>
        <v>0</v>
      </c>
      <c r="F44">
        <f>IF($Q44="","",VLOOKUP($Q44,'Adopted vs YTD acct'!$A$5:$M$257,7,FALSE))</f>
        <v>0</v>
      </c>
      <c r="G44" t="str">
        <f>IF($Q44="","",VLOOKUP($Q44,'Adopted vs YTD acct'!$A$5:$Q$257,COUNTA('Adopted vs YTD acct'!$A$4:H$4),FALSE))</f>
        <v>3784</v>
      </c>
      <c r="H44" t="str">
        <f>IF($Q44="","",VLOOKUP($Q44,'Adopted vs YTD acct'!$A$5:$Q$257,COUNTA('Adopted vs YTD acct'!$A$4:I$4),FALSE))</f>
        <v>SEMO/JAIL ASSISTANCE</v>
      </c>
      <c r="I44" s="9">
        <f>IF($Q44="","",VLOOKUP($Q44,'Adopted vs YTD acct'!$A$5:$Q$257,COUNTA('Adopted vs YTD acct'!$A$4:J$4),FALSE))</f>
        <v>5292</v>
      </c>
      <c r="J44" s="9">
        <f>IF($Q44="","",VLOOKUP($Q44,'Adopted vs YTD acct'!$A$5:$Q$257,COUNTA('Adopted vs YTD acct'!$A$4:K$4),FALSE))</f>
        <v>-19852</v>
      </c>
      <c r="K44" s="9">
        <f>IF($Q44="","",VLOOKUP($Q44,'Adopted vs YTD acct'!$A$5:$Q$257,COUNTA('Adopted vs YTD acct'!$A$4:L$4),FALSE))</f>
        <v>7306.2000000000116</v>
      </c>
      <c r="L44" s="9">
        <f>IF($Q44="","",VLOOKUP($Q44,'Adopted vs YTD acct'!$A$5:$Q$257,COUNTA('Adopted vs YTD acct'!$A$4:M$4),FALSE))</f>
        <v>64996.28</v>
      </c>
      <c r="M44" s="9">
        <f>IF($Q44="","",VLOOKUP($Q44,'Adopted vs YTD acct'!$A$5:$Q$257,COUNTA('Adopted vs YTD acct'!$A$4:N$4),FALSE))</f>
        <v>60522</v>
      </c>
      <c r="N44" s="9">
        <f>IF($Q44="","",VLOOKUP($Q44,'Adopted vs YTD acct'!$A$5:$Q$257,COUNTA('Adopted vs YTD acct'!$A$4:O$4),FALSE))</f>
        <v>-25116</v>
      </c>
      <c r="O44" s="9">
        <f>IF($Q44="","",VLOOKUP($Q44,'Adopted vs YTD acct'!$A$5:$Q$257,COUNTA('Adopted vs YTD acct'!$A$4:P$4),FALSE))</f>
        <v>-52472.45</v>
      </c>
      <c r="P44" s="9">
        <f t="shared" si="0"/>
        <v>40676.030000000013</v>
      </c>
      <c r="Q44">
        <f>IF((MAX($Q$4:Q43)+1)&gt;Data!$A$1,"",MAX($Q$4:Q43)+1)</f>
        <v>40</v>
      </c>
    </row>
    <row r="45" spans="1:17" x14ac:dyDescent="0.2">
      <c r="A45" t="str">
        <f>IF($Q45="","",VLOOKUP($Q45,'Adopted vs YTD acct'!$A$5:$Q$257,COUNTA('Adopted vs YTD acct'!$A$4:B$4),FALSE))</f>
        <v>A</v>
      </c>
      <c r="B45">
        <f>IF($Q45="","",VLOOKUP($Q45,'Adopted vs YTD acct'!$A$5:$M$257,3,FALSE))</f>
        <v>0</v>
      </c>
      <c r="C45">
        <f>IF($Q45="","",VLOOKUP($Q45,'Adopted vs YTD acct'!$A$5:$M$257,4,FALSE))</f>
        <v>0</v>
      </c>
      <c r="D45">
        <f>IF($Q45="","",VLOOKUP($Q45,'Adopted vs YTD acct'!$A$5:$M$257,5,FALSE))</f>
        <v>0</v>
      </c>
      <c r="E45">
        <f>IF($Q45="","",VLOOKUP($Q45,'Adopted vs YTD acct'!$A$5:$M$257,6,FALSE))</f>
        <v>0</v>
      </c>
      <c r="F45">
        <f>IF($Q45="","",VLOOKUP($Q45,'Adopted vs YTD acct'!$A$5:$M$257,7,FALSE))</f>
        <v>0</v>
      </c>
      <c r="G45" t="str">
        <f>IF($Q45="","",VLOOKUP($Q45,'Adopted vs YTD acct'!$A$5:$Q$257,COUNTA('Adopted vs YTD acct'!$A$4:H$4),FALSE))</f>
        <v>4789</v>
      </c>
      <c r="H45" t="str">
        <f>IF($Q45="","",VLOOKUP($Q45,'Adopted vs YTD acct'!$A$5:$Q$257,COUNTA('Adopted vs YTD acct'!$A$4:I$4),FALSE))</f>
        <v>CDBG-DR (OES)</v>
      </c>
      <c r="I45" s="9">
        <f>IF($Q45="","",VLOOKUP($Q45,'Adopted vs YTD acct'!$A$5:$Q$257,COUNTA('Adopted vs YTD acct'!$A$4:J$4),FALSE))</f>
        <v>0</v>
      </c>
      <c r="J45" s="9">
        <f>IF($Q45="","",VLOOKUP($Q45,'Adopted vs YTD acct'!$A$5:$Q$257,COUNTA('Adopted vs YTD acct'!$A$4:K$4),FALSE))</f>
        <v>0</v>
      </c>
      <c r="K45" s="9">
        <f>IF($Q45="","",VLOOKUP($Q45,'Adopted vs YTD acct'!$A$5:$Q$257,COUNTA('Adopted vs YTD acct'!$A$4:L$4),FALSE))</f>
        <v>0</v>
      </c>
      <c r="L45" s="9">
        <f>IF($Q45="","",VLOOKUP($Q45,'Adopted vs YTD acct'!$A$5:$Q$257,COUNTA('Adopted vs YTD acct'!$A$4:M$4),FALSE))</f>
        <v>0</v>
      </c>
      <c r="M45" s="9">
        <f>IF($Q45="","",VLOOKUP($Q45,'Adopted vs YTD acct'!$A$5:$Q$257,COUNTA('Adopted vs YTD acct'!$A$4:N$4),FALSE))</f>
        <v>103761.60000000001</v>
      </c>
      <c r="N45" s="9">
        <f>IF($Q45="","",VLOOKUP($Q45,'Adopted vs YTD acct'!$A$5:$Q$257,COUNTA('Adopted vs YTD acct'!$A$4:O$4),FALSE))</f>
        <v>-67563.990000000005</v>
      </c>
      <c r="O45" s="9">
        <f>IF($Q45="","",VLOOKUP($Q45,'Adopted vs YTD acct'!$A$5:$Q$257,COUNTA('Adopted vs YTD acct'!$A$4:P$4),FALSE))</f>
        <v>0</v>
      </c>
      <c r="P45" s="9">
        <f t="shared" si="0"/>
        <v>36197.61</v>
      </c>
      <c r="Q45">
        <f>IF((MAX($Q$4:Q44)+1)&gt;Data!$A$1,"",MAX($Q$4:Q44)+1)</f>
        <v>41</v>
      </c>
    </row>
    <row r="46" spans="1:17" x14ac:dyDescent="0.2">
      <c r="A46" t="str">
        <f>IF($Q46="","",VLOOKUP($Q46,'Adopted vs YTD acct'!$A$5:$Q$257,COUNTA('Adopted vs YTD acct'!$A$4:B$4),FALSE))</f>
        <v>A</v>
      </c>
      <c r="B46">
        <f>IF($Q46="","",VLOOKUP($Q46,'Adopted vs YTD acct'!$A$5:$M$257,3,FALSE))</f>
        <v>0</v>
      </c>
      <c r="C46">
        <f>IF($Q46="","",VLOOKUP($Q46,'Adopted vs YTD acct'!$A$5:$M$257,4,FALSE))</f>
        <v>0</v>
      </c>
      <c r="D46">
        <f>IF($Q46="","",VLOOKUP($Q46,'Adopted vs YTD acct'!$A$5:$M$257,5,FALSE))</f>
        <v>0</v>
      </c>
      <c r="E46">
        <f>IF($Q46="","",VLOOKUP($Q46,'Adopted vs YTD acct'!$A$5:$M$257,6,FALSE))</f>
        <v>0</v>
      </c>
      <c r="F46">
        <f>IF($Q46="","",VLOOKUP($Q46,'Adopted vs YTD acct'!$A$5:$M$257,7,FALSE))</f>
        <v>0</v>
      </c>
      <c r="G46" t="str">
        <f>IF($Q46="","",VLOOKUP($Q46,'Adopted vs YTD acct'!$A$5:$Q$257,COUNTA('Adopted vs YTD acct'!$A$4:H$4),FALSE))</f>
        <v>4456</v>
      </c>
      <c r="H46" t="str">
        <f>IF($Q46="","",VLOOKUP($Q46,'Adopted vs YTD acct'!$A$5:$Q$257,COUNTA('Adopted vs YTD acct'!$A$4:I$4),FALSE))</f>
        <v>CHILD W/SPEC HEALTH NEEDS</v>
      </c>
      <c r="I46" s="9">
        <f>IF($Q46="","",VLOOKUP($Q46,'Adopted vs YTD acct'!$A$5:$Q$257,COUNTA('Adopted vs YTD acct'!$A$4:J$4),FALSE))</f>
        <v>16919</v>
      </c>
      <c r="J46" s="9">
        <f>IF($Q46="","",VLOOKUP($Q46,'Adopted vs YTD acct'!$A$5:$Q$257,COUNTA('Adopted vs YTD acct'!$A$4:K$4),FALSE))</f>
        <v>0</v>
      </c>
      <c r="K46" s="9">
        <f>IF($Q46="","",VLOOKUP($Q46,'Adopted vs YTD acct'!$A$5:$Q$257,COUNTA('Adopted vs YTD acct'!$A$4:L$4),FALSE))</f>
        <v>0</v>
      </c>
      <c r="L46" s="9">
        <f>IF($Q46="","",VLOOKUP($Q46,'Adopted vs YTD acct'!$A$5:$Q$257,COUNTA('Adopted vs YTD acct'!$A$4:M$4),FALSE))</f>
        <v>0</v>
      </c>
      <c r="M46" s="9">
        <f>IF($Q46="","",VLOOKUP($Q46,'Adopted vs YTD acct'!$A$5:$Q$257,COUNTA('Adopted vs YTD acct'!$A$4:N$4),FALSE))</f>
        <v>0</v>
      </c>
      <c r="N46" s="9">
        <f>IF($Q46="","",VLOOKUP($Q46,'Adopted vs YTD acct'!$A$5:$Q$257,COUNTA('Adopted vs YTD acct'!$A$4:O$4),FALSE))</f>
        <v>-504.34</v>
      </c>
      <c r="O46" s="9">
        <f>IF($Q46="","",VLOOKUP($Q46,'Adopted vs YTD acct'!$A$5:$Q$257,COUNTA('Adopted vs YTD acct'!$A$4:P$4),FALSE))</f>
        <v>17440.080000000002</v>
      </c>
      <c r="P46" s="9">
        <f t="shared" si="0"/>
        <v>33854.740000000005</v>
      </c>
      <c r="Q46">
        <f>IF((MAX($Q$4:Q45)+1)&gt;Data!$A$1,"",MAX($Q$4:Q45)+1)</f>
        <v>42</v>
      </c>
    </row>
    <row r="47" spans="1:17" x14ac:dyDescent="0.2">
      <c r="A47" t="str">
        <f>IF($Q47="","",VLOOKUP($Q47,'Adopted vs YTD acct'!$A$5:$Q$257,COUNTA('Adopted vs YTD acct'!$A$4:B$4),FALSE))</f>
        <v>A</v>
      </c>
      <c r="B47">
        <f>IF($Q47="","",VLOOKUP($Q47,'Adopted vs YTD acct'!$A$5:$M$257,3,FALSE))</f>
        <v>0</v>
      </c>
      <c r="C47">
        <f>IF($Q47="","",VLOOKUP($Q47,'Adopted vs YTD acct'!$A$5:$M$257,4,FALSE))</f>
        <v>0</v>
      </c>
      <c r="D47">
        <f>IF($Q47="","",VLOOKUP($Q47,'Adopted vs YTD acct'!$A$5:$M$257,5,FALSE))</f>
        <v>0</v>
      </c>
      <c r="E47">
        <f>IF($Q47="","",VLOOKUP($Q47,'Adopted vs YTD acct'!$A$5:$M$257,6,FALSE))</f>
        <v>0</v>
      </c>
      <c r="F47">
        <f>IF($Q47="","",VLOOKUP($Q47,'Adopted vs YTD acct'!$A$5:$M$257,7,FALSE))</f>
        <v>0</v>
      </c>
      <c r="G47" t="str">
        <f>IF($Q47="","",VLOOKUP($Q47,'Adopted vs YTD acct'!$A$5:$Q$257,COUNTA('Adopted vs YTD acct'!$A$4:H$4),FALSE))</f>
        <v>1989</v>
      </c>
      <c r="H47" t="str">
        <f>IF($Q47="","",VLOOKUP($Q47,'Adopted vs YTD acct'!$A$5:$Q$257,COUNTA('Adopted vs YTD acct'!$A$4:I$4),FALSE))</f>
        <v>OFA FEES</v>
      </c>
      <c r="I47" s="9">
        <f>IF($Q47="","",VLOOKUP($Q47,'Adopted vs YTD acct'!$A$5:$Q$257,COUNTA('Adopted vs YTD acct'!$A$4:J$4),FALSE))</f>
        <v>0</v>
      </c>
      <c r="J47" s="9">
        <f>IF($Q47="","",VLOOKUP($Q47,'Adopted vs YTD acct'!$A$5:$Q$257,COUNTA('Adopted vs YTD acct'!$A$4:K$4),FALSE))</f>
        <v>0</v>
      </c>
      <c r="K47" s="9">
        <f>IF($Q47="","",VLOOKUP($Q47,'Adopted vs YTD acct'!$A$5:$Q$257,COUNTA('Adopted vs YTD acct'!$A$4:L$4),FALSE))</f>
        <v>0</v>
      </c>
      <c r="L47" s="9">
        <f>IF($Q47="","",VLOOKUP($Q47,'Adopted vs YTD acct'!$A$5:$Q$257,COUNTA('Adopted vs YTD acct'!$A$4:M$4),FALSE))</f>
        <v>0</v>
      </c>
      <c r="M47" s="9">
        <f>IF($Q47="","",VLOOKUP($Q47,'Adopted vs YTD acct'!$A$5:$Q$257,COUNTA('Adopted vs YTD acct'!$A$4:N$4),FALSE))</f>
        <v>0</v>
      </c>
      <c r="N47" s="9">
        <f>IF($Q47="","",VLOOKUP($Q47,'Adopted vs YTD acct'!$A$5:$Q$257,COUNTA('Adopted vs YTD acct'!$A$4:O$4),FALSE))</f>
        <v>15000</v>
      </c>
      <c r="O47" s="9">
        <f>IF($Q47="","",VLOOKUP($Q47,'Adopted vs YTD acct'!$A$5:$Q$257,COUNTA('Adopted vs YTD acct'!$A$4:P$4),FALSE))</f>
        <v>15000</v>
      </c>
      <c r="P47" s="9">
        <f t="shared" si="0"/>
        <v>30000</v>
      </c>
      <c r="Q47">
        <f>IF((MAX($Q$4:Q46)+1)&gt;Data!$A$1,"",MAX($Q$4:Q46)+1)</f>
        <v>43</v>
      </c>
    </row>
    <row r="48" spans="1:17" x14ac:dyDescent="0.2">
      <c r="A48" t="str">
        <f>IF($Q48="","",VLOOKUP($Q48,'Adopted vs YTD acct'!$A$5:$Q$257,COUNTA('Adopted vs YTD acct'!$A$4:B$4),FALSE))</f>
        <v>A</v>
      </c>
      <c r="B48">
        <f>IF($Q48="","",VLOOKUP($Q48,'Adopted vs YTD acct'!$A$5:$M$257,3,FALSE))</f>
        <v>0</v>
      </c>
      <c r="C48">
        <f>IF($Q48="","",VLOOKUP($Q48,'Adopted vs YTD acct'!$A$5:$M$257,4,FALSE))</f>
        <v>0</v>
      </c>
      <c r="D48">
        <f>IF($Q48="","",VLOOKUP($Q48,'Adopted vs YTD acct'!$A$5:$M$257,5,FALSE))</f>
        <v>0</v>
      </c>
      <c r="E48">
        <f>IF($Q48="","",VLOOKUP($Q48,'Adopted vs YTD acct'!$A$5:$M$257,6,FALSE))</f>
        <v>0</v>
      </c>
      <c r="F48">
        <f>IF($Q48="","",VLOOKUP($Q48,'Adopted vs YTD acct'!$A$5:$M$257,7,FALSE))</f>
        <v>0</v>
      </c>
      <c r="G48" t="str">
        <f>IF($Q48="","",VLOOKUP($Q48,'Adopted vs YTD acct'!$A$5:$Q$257,COUNTA('Adopted vs YTD acct'!$A$4:H$4),FALSE))</f>
        <v>3903</v>
      </c>
      <c r="H48" t="str">
        <f>IF($Q48="","",VLOOKUP($Q48,'Adopted vs YTD acct'!$A$5:$Q$257,COUNTA('Adopted vs YTD acct'!$A$4:I$4),FALSE))</f>
        <v>ECON DEV ADMIN AID</v>
      </c>
      <c r="I48" s="9">
        <f>IF($Q48="","",VLOOKUP($Q48,'Adopted vs YTD acct'!$A$5:$Q$257,COUNTA('Adopted vs YTD acct'!$A$4:J$4),FALSE))</f>
        <v>0</v>
      </c>
      <c r="J48" s="9">
        <f>IF($Q48="","",VLOOKUP($Q48,'Adopted vs YTD acct'!$A$5:$Q$257,COUNTA('Adopted vs YTD acct'!$A$4:K$4),FALSE))</f>
        <v>30000</v>
      </c>
      <c r="K48" s="9">
        <f>IF($Q48="","",VLOOKUP($Q48,'Adopted vs YTD acct'!$A$5:$Q$257,COUNTA('Adopted vs YTD acct'!$A$4:L$4),FALSE))</f>
        <v>0</v>
      </c>
      <c r="L48" s="9">
        <f>IF($Q48="","",VLOOKUP($Q48,'Adopted vs YTD acct'!$A$5:$Q$257,COUNTA('Adopted vs YTD acct'!$A$4:M$4),FALSE))</f>
        <v>0</v>
      </c>
      <c r="M48" s="9">
        <f>IF($Q48="","",VLOOKUP($Q48,'Adopted vs YTD acct'!$A$5:$Q$257,COUNTA('Adopted vs YTD acct'!$A$4:N$4),FALSE))</f>
        <v>0</v>
      </c>
      <c r="N48" s="9">
        <f>IF($Q48="","",VLOOKUP($Q48,'Adopted vs YTD acct'!$A$5:$Q$257,COUNTA('Adopted vs YTD acct'!$A$4:O$4),FALSE))</f>
        <v>0</v>
      </c>
      <c r="O48" s="9">
        <f>IF($Q48="","",VLOOKUP($Q48,'Adopted vs YTD acct'!$A$5:$Q$257,COUNTA('Adopted vs YTD acct'!$A$4:P$4),FALSE))</f>
        <v>0</v>
      </c>
      <c r="P48" s="9">
        <f t="shared" si="0"/>
        <v>30000</v>
      </c>
      <c r="Q48">
        <f>IF((MAX($Q$4:Q47)+1)&gt;Data!$A$1,"",MAX($Q$4:Q47)+1)</f>
        <v>44</v>
      </c>
    </row>
    <row r="49" spans="1:17" x14ac:dyDescent="0.2">
      <c r="A49" t="str">
        <f>IF($Q49="","",VLOOKUP($Q49,'Adopted vs YTD acct'!$A$5:$Q$257,COUNTA('Adopted vs YTD acct'!$A$4:B$4),FALSE))</f>
        <v>A</v>
      </c>
      <c r="B49">
        <f>IF($Q49="","",VLOOKUP($Q49,'Adopted vs YTD acct'!$A$5:$M$257,3,FALSE))</f>
        <v>0</v>
      </c>
      <c r="C49">
        <f>IF($Q49="","",VLOOKUP($Q49,'Adopted vs YTD acct'!$A$5:$M$257,4,FALSE))</f>
        <v>0</v>
      </c>
      <c r="D49">
        <f>IF($Q49="","",VLOOKUP($Q49,'Adopted vs YTD acct'!$A$5:$M$257,5,FALSE))</f>
        <v>0</v>
      </c>
      <c r="E49">
        <f>IF($Q49="","",VLOOKUP($Q49,'Adopted vs YTD acct'!$A$5:$M$257,6,FALSE))</f>
        <v>0</v>
      </c>
      <c r="F49">
        <f>IF($Q49="","",VLOOKUP($Q49,'Adopted vs YTD acct'!$A$5:$M$257,7,FALSE))</f>
        <v>0</v>
      </c>
      <c r="G49" t="str">
        <f>IF($Q49="","",VLOOKUP($Q49,'Adopted vs YTD acct'!$A$5:$Q$257,COUNTA('Adopted vs YTD acct'!$A$4:H$4),FALSE))</f>
        <v>1235</v>
      </c>
      <c r="H49" t="str">
        <f>IF($Q49="","",VLOOKUP($Q49,'Adopted vs YTD acct'!$A$5:$Q$257,COUNTA('Adopted vs YTD acct'!$A$4:I$4),FALSE))</f>
        <v>CHARGES FOR TAX REDEMPTION</v>
      </c>
      <c r="I49" s="9">
        <f>IF($Q49="","",VLOOKUP($Q49,'Adopted vs YTD acct'!$A$5:$Q$257,COUNTA('Adopted vs YTD acct'!$A$4:J$4),FALSE))</f>
        <v>-5000</v>
      </c>
      <c r="J49" s="9">
        <f>IF($Q49="","",VLOOKUP($Q49,'Adopted vs YTD acct'!$A$5:$Q$257,COUNTA('Adopted vs YTD acct'!$A$4:K$4),FALSE))</f>
        <v>13490</v>
      </c>
      <c r="K49" s="9">
        <f>IF($Q49="","",VLOOKUP($Q49,'Adopted vs YTD acct'!$A$5:$Q$257,COUNTA('Adopted vs YTD acct'!$A$4:L$4),FALSE))</f>
        <v>12900</v>
      </c>
      <c r="L49" s="9">
        <f>IF($Q49="","",VLOOKUP($Q49,'Adopted vs YTD acct'!$A$5:$Q$257,COUNTA('Adopted vs YTD acct'!$A$4:M$4),FALSE))</f>
        <v>3200</v>
      </c>
      <c r="M49" s="9">
        <f>IF($Q49="","",VLOOKUP($Q49,'Adopted vs YTD acct'!$A$5:$Q$257,COUNTA('Adopted vs YTD acct'!$A$4:N$4),FALSE))</f>
        <v>-1300</v>
      </c>
      <c r="N49" s="9">
        <f>IF($Q49="","",VLOOKUP($Q49,'Adopted vs YTD acct'!$A$5:$Q$257,COUNTA('Adopted vs YTD acct'!$A$4:O$4),FALSE))</f>
        <v>-1750</v>
      </c>
      <c r="O49" s="9">
        <f>IF($Q49="","",VLOOKUP($Q49,'Adopted vs YTD acct'!$A$5:$Q$257,COUNTA('Adopted vs YTD acct'!$A$4:P$4),FALSE))</f>
        <v>-900</v>
      </c>
      <c r="P49" s="9">
        <f t="shared" si="0"/>
        <v>20640</v>
      </c>
      <c r="Q49">
        <f>IF((MAX($Q$4:Q48)+1)&gt;Data!$A$1,"",MAX($Q$4:Q48)+1)</f>
        <v>45</v>
      </c>
    </row>
    <row r="50" spans="1:17" x14ac:dyDescent="0.2">
      <c r="A50" t="str">
        <f>IF($Q50="","",VLOOKUP($Q50,'Adopted vs YTD acct'!$A$5:$Q$257,COUNTA('Adopted vs YTD acct'!$A$4:B$4),FALSE))</f>
        <v>A</v>
      </c>
      <c r="B50">
        <f>IF($Q50="","",VLOOKUP($Q50,'Adopted vs YTD acct'!$A$5:$M$257,3,FALSE))</f>
        <v>0</v>
      </c>
      <c r="C50">
        <f>IF($Q50="","",VLOOKUP($Q50,'Adopted vs YTD acct'!$A$5:$M$257,4,FALSE))</f>
        <v>0</v>
      </c>
      <c r="D50">
        <f>IF($Q50="","",VLOOKUP($Q50,'Adopted vs YTD acct'!$A$5:$M$257,5,FALSE))</f>
        <v>0</v>
      </c>
      <c r="E50">
        <f>IF($Q50="","",VLOOKUP($Q50,'Adopted vs YTD acct'!$A$5:$M$257,6,FALSE))</f>
        <v>0</v>
      </c>
      <c r="F50">
        <f>IF($Q50="","",VLOOKUP($Q50,'Adopted vs YTD acct'!$A$5:$M$257,7,FALSE))</f>
        <v>0</v>
      </c>
      <c r="G50" t="str">
        <f>IF($Q50="","",VLOOKUP($Q50,'Adopted vs YTD acct'!$A$5:$Q$257,COUNTA('Adopted vs YTD acct'!$A$4:H$4),FALSE))</f>
        <v>3984</v>
      </c>
      <c r="H50" t="str">
        <f>IF($Q50="","",VLOOKUP($Q50,'Adopted vs YTD acct'!$A$5:$Q$257,COUNTA('Adopted vs YTD acct'!$A$4:I$4),FALSE))</f>
        <v>HHW EXPENSES</v>
      </c>
      <c r="I50" s="9">
        <f>IF($Q50="","",VLOOKUP($Q50,'Adopted vs YTD acct'!$A$5:$Q$257,COUNTA('Adopted vs YTD acct'!$A$4:J$4),FALSE))</f>
        <v>-3245.28</v>
      </c>
      <c r="J50" s="9">
        <f>IF($Q50="","",VLOOKUP($Q50,'Adopted vs YTD acct'!$A$5:$Q$257,COUNTA('Adopted vs YTD acct'!$A$4:K$4),FALSE))</f>
        <v>455</v>
      </c>
      <c r="K50" s="9">
        <f>IF($Q50="","",VLOOKUP($Q50,'Adopted vs YTD acct'!$A$5:$Q$257,COUNTA('Adopted vs YTD acct'!$A$4:L$4),FALSE))</f>
        <v>543.75</v>
      </c>
      <c r="L50" s="9">
        <f>IF($Q50="","",VLOOKUP($Q50,'Adopted vs YTD acct'!$A$5:$Q$257,COUNTA('Adopted vs YTD acct'!$A$4:M$4),FALSE))</f>
        <v>5000</v>
      </c>
      <c r="M50" s="9">
        <f>IF($Q50="","",VLOOKUP($Q50,'Adopted vs YTD acct'!$A$5:$Q$257,COUNTA('Adopted vs YTD acct'!$A$4:N$4),FALSE))</f>
        <v>-152</v>
      </c>
      <c r="N50" s="9">
        <f>IF($Q50="","",VLOOKUP($Q50,'Adopted vs YTD acct'!$A$5:$Q$257,COUNTA('Adopted vs YTD acct'!$A$4:O$4),FALSE))</f>
        <v>6000</v>
      </c>
      <c r="O50" s="9">
        <f>IF($Q50="","",VLOOKUP($Q50,'Adopted vs YTD acct'!$A$5:$Q$257,COUNTA('Adopted vs YTD acct'!$A$4:P$4),FALSE))</f>
        <v>10491.82</v>
      </c>
      <c r="P50" s="9">
        <f t="shared" si="0"/>
        <v>19093.29</v>
      </c>
      <c r="Q50">
        <f>IF((MAX($Q$4:Q49)+1)&gt;Data!$A$1,"",MAX($Q$4:Q49)+1)</f>
        <v>46</v>
      </c>
    </row>
    <row r="51" spans="1:17" x14ac:dyDescent="0.2">
      <c r="A51" t="str">
        <f>IF($Q51="","",VLOOKUP($Q51,'Adopted vs YTD acct'!$A$5:$Q$257,COUNTA('Adopted vs YTD acct'!$A$4:B$4),FALSE))</f>
        <v>A</v>
      </c>
      <c r="B51">
        <f>IF($Q51="","",VLOOKUP($Q51,'Adopted vs YTD acct'!$A$5:$M$257,3,FALSE))</f>
        <v>0</v>
      </c>
      <c r="C51">
        <f>IF($Q51="","",VLOOKUP($Q51,'Adopted vs YTD acct'!$A$5:$M$257,4,FALSE))</f>
        <v>0</v>
      </c>
      <c r="D51">
        <f>IF($Q51="","",VLOOKUP($Q51,'Adopted vs YTD acct'!$A$5:$M$257,5,FALSE))</f>
        <v>0</v>
      </c>
      <c r="E51">
        <f>IF($Q51="","",VLOOKUP($Q51,'Adopted vs YTD acct'!$A$5:$M$257,6,FALSE))</f>
        <v>0</v>
      </c>
      <c r="F51">
        <f>IF($Q51="","",VLOOKUP($Q51,'Adopted vs YTD acct'!$A$5:$M$257,7,FALSE))</f>
        <v>0</v>
      </c>
      <c r="G51" t="str">
        <f>IF($Q51="","",VLOOKUP($Q51,'Adopted vs YTD acct'!$A$5:$Q$257,COUNTA('Adopted vs YTD acct'!$A$4:H$4),FALSE))</f>
        <v>3489</v>
      </c>
      <c r="H51" t="str">
        <f>IF($Q51="","",VLOOKUP($Q51,'Adopted vs YTD acct'!$A$5:$Q$257,COUNTA('Adopted vs YTD acct'!$A$4:I$4),FALSE))</f>
        <v>CHILDHOOD LEAD POISON PREV.</v>
      </c>
      <c r="I51" s="9">
        <f>IF($Q51="","",VLOOKUP($Q51,'Adopted vs YTD acct'!$A$5:$Q$257,COUNTA('Adopted vs YTD acct'!$A$4:J$4),FALSE))</f>
        <v>4828.1100000000006</v>
      </c>
      <c r="J51" s="9">
        <f>IF($Q51="","",VLOOKUP($Q51,'Adopted vs YTD acct'!$A$5:$Q$257,COUNTA('Adopted vs YTD acct'!$A$4:K$4),FALSE))</f>
        <v>-4244</v>
      </c>
      <c r="K51" s="9">
        <f>IF($Q51="","",VLOOKUP($Q51,'Adopted vs YTD acct'!$A$5:$Q$257,COUNTA('Adopted vs YTD acct'!$A$4:L$4),FALSE))</f>
        <v>-1008.2799999999988</v>
      </c>
      <c r="L51" s="9">
        <f>IF($Q51="","",VLOOKUP($Q51,'Adopted vs YTD acct'!$A$5:$Q$257,COUNTA('Adopted vs YTD acct'!$A$4:M$4),FALSE))</f>
        <v>-5216.010000000002</v>
      </c>
      <c r="M51" s="9">
        <f>IF($Q51="","",VLOOKUP($Q51,'Adopted vs YTD acct'!$A$5:$Q$257,COUNTA('Adopted vs YTD acct'!$A$4:N$4),FALSE))</f>
        <v>5511.73</v>
      </c>
      <c r="N51" s="9">
        <f>IF($Q51="","",VLOOKUP($Q51,'Adopted vs YTD acct'!$A$5:$Q$257,COUNTA('Adopted vs YTD acct'!$A$4:O$4),FALSE))</f>
        <v>4900.5499999999993</v>
      </c>
      <c r="O51" s="9">
        <f>IF($Q51="","",VLOOKUP($Q51,'Adopted vs YTD acct'!$A$5:$Q$257,COUNTA('Adopted vs YTD acct'!$A$4:P$4),FALSE))</f>
        <v>14062.27</v>
      </c>
      <c r="P51" s="9">
        <f t="shared" si="0"/>
        <v>18834.37</v>
      </c>
      <c r="Q51">
        <f>IF((MAX($Q$4:Q50)+1)&gt;Data!$A$1,"",MAX($Q$4:Q50)+1)</f>
        <v>47</v>
      </c>
    </row>
    <row r="52" spans="1:17" x14ac:dyDescent="0.2">
      <c r="A52" t="str">
        <f>IF($Q52="","",VLOOKUP($Q52,'Adopted vs YTD acct'!$A$5:$Q$257,COUNTA('Adopted vs YTD acct'!$A$4:B$4),FALSE))</f>
        <v>A</v>
      </c>
      <c r="B52">
        <f>IF($Q52="","",VLOOKUP($Q52,'Adopted vs YTD acct'!$A$5:$M$257,3,FALSE))</f>
        <v>0</v>
      </c>
      <c r="C52">
        <f>IF($Q52="","",VLOOKUP($Q52,'Adopted vs YTD acct'!$A$5:$M$257,4,FALSE))</f>
        <v>0</v>
      </c>
      <c r="D52">
        <f>IF($Q52="","",VLOOKUP($Q52,'Adopted vs YTD acct'!$A$5:$M$257,5,FALSE))</f>
        <v>0</v>
      </c>
      <c r="E52">
        <f>IF($Q52="","",VLOOKUP($Q52,'Adopted vs YTD acct'!$A$5:$M$257,6,FALSE))</f>
        <v>0</v>
      </c>
      <c r="F52">
        <f>IF($Q52="","",VLOOKUP($Q52,'Adopted vs YTD acct'!$A$5:$M$257,7,FALSE))</f>
        <v>0</v>
      </c>
      <c r="G52" t="str">
        <f>IF($Q52="","",VLOOKUP($Q52,'Adopted vs YTD acct'!$A$5:$Q$257,COUNTA('Adopted vs YTD acct'!$A$4:H$4),FALSE))</f>
        <v>3331</v>
      </c>
      <c r="H52" t="str">
        <f>IF($Q52="","",VLOOKUP($Q52,'Adopted vs YTD acct'!$A$5:$Q$257,COUNTA('Adopted vs YTD acct'!$A$4:I$4),FALSE))</f>
        <v>COURT FACILITIES AID</v>
      </c>
      <c r="I52" s="9">
        <f>IF($Q52="","",VLOOKUP($Q52,'Adopted vs YTD acct'!$A$5:$Q$257,COUNTA('Adopted vs YTD acct'!$A$4:J$4),FALSE))</f>
        <v>-11262</v>
      </c>
      <c r="J52" s="9">
        <f>IF($Q52="","",VLOOKUP($Q52,'Adopted vs YTD acct'!$A$5:$Q$257,COUNTA('Adopted vs YTD acct'!$A$4:K$4),FALSE))</f>
        <v>10150</v>
      </c>
      <c r="K52" s="9">
        <f>IF($Q52="","",VLOOKUP($Q52,'Adopted vs YTD acct'!$A$5:$Q$257,COUNTA('Adopted vs YTD acct'!$A$4:L$4),FALSE))</f>
        <v>7911</v>
      </c>
      <c r="L52" s="9">
        <f>IF($Q52="","",VLOOKUP($Q52,'Adopted vs YTD acct'!$A$5:$Q$257,COUNTA('Adopted vs YTD acct'!$A$4:M$4),FALSE))</f>
        <v>7791</v>
      </c>
      <c r="M52" s="9">
        <f>IF($Q52="","",VLOOKUP($Q52,'Adopted vs YTD acct'!$A$5:$Q$257,COUNTA('Adopted vs YTD acct'!$A$4:N$4),FALSE))</f>
        <v>-20005</v>
      </c>
      <c r="N52" s="9">
        <f>IF($Q52="","",VLOOKUP($Q52,'Adopted vs YTD acct'!$A$5:$Q$257,COUNTA('Adopted vs YTD acct'!$A$4:O$4),FALSE))</f>
        <v>14474</v>
      </c>
      <c r="O52" s="9">
        <f>IF($Q52="","",VLOOKUP($Q52,'Adopted vs YTD acct'!$A$5:$Q$257,COUNTA('Adopted vs YTD acct'!$A$4:P$4),FALSE))</f>
        <v>9446</v>
      </c>
      <c r="P52" s="9">
        <f t="shared" si="0"/>
        <v>18505</v>
      </c>
      <c r="Q52">
        <f>IF((MAX($Q$4:Q51)+1)&gt;Data!$A$1,"",MAX($Q$4:Q51)+1)</f>
        <v>48</v>
      </c>
    </row>
    <row r="53" spans="1:17" x14ac:dyDescent="0.2">
      <c r="A53" t="str">
        <f>IF($Q53="","",VLOOKUP($Q53,'Adopted vs YTD acct'!$A$5:$Q$257,COUNTA('Adopted vs YTD acct'!$A$4:B$4),FALSE))</f>
        <v>A</v>
      </c>
      <c r="B53">
        <f>IF($Q53="","",VLOOKUP($Q53,'Adopted vs YTD acct'!$A$5:$M$257,3,FALSE))</f>
        <v>0</v>
      </c>
      <c r="C53">
        <f>IF($Q53="","",VLOOKUP($Q53,'Adopted vs YTD acct'!$A$5:$M$257,4,FALSE))</f>
        <v>0</v>
      </c>
      <c r="D53">
        <f>IF($Q53="","",VLOOKUP($Q53,'Adopted vs YTD acct'!$A$5:$M$257,5,FALSE))</f>
        <v>0</v>
      </c>
      <c r="E53">
        <f>IF($Q53="","",VLOOKUP($Q53,'Adopted vs YTD acct'!$A$5:$M$257,6,FALSE))</f>
        <v>0</v>
      </c>
      <c r="F53">
        <f>IF($Q53="","",VLOOKUP($Q53,'Adopted vs YTD acct'!$A$5:$M$257,7,FALSE))</f>
        <v>0</v>
      </c>
      <c r="G53" t="str">
        <f>IF($Q53="","",VLOOKUP($Q53,'Adopted vs YTD acct'!$A$5:$Q$257,COUNTA('Adopted vs YTD acct'!$A$4:H$4),FALSE))</f>
        <v>1896</v>
      </c>
      <c r="H53" t="str">
        <f>IF($Q53="","",VLOOKUP($Q53,'Adopted vs YTD acct'!$A$5:$Q$257,COUNTA('Adopted vs YTD acct'!$A$4:I$4),FALSE))</f>
        <v>SHERIFF SERV.FEE/SOCIAL SERV</v>
      </c>
      <c r="I53" s="9">
        <f>IF($Q53="","",VLOOKUP($Q53,'Adopted vs YTD acct'!$A$5:$Q$257,COUNTA('Adopted vs YTD acct'!$A$4:J$4),FALSE))</f>
        <v>1157.71</v>
      </c>
      <c r="J53" s="9">
        <f>IF($Q53="","",VLOOKUP($Q53,'Adopted vs YTD acct'!$A$5:$Q$257,COUNTA('Adopted vs YTD acct'!$A$4:K$4),FALSE))</f>
        <v>14570.41</v>
      </c>
      <c r="K53" s="9">
        <f>IF($Q53="","",VLOOKUP($Q53,'Adopted vs YTD acct'!$A$5:$Q$257,COUNTA('Adopted vs YTD acct'!$A$4:L$4),FALSE))</f>
        <v>824.25</v>
      </c>
      <c r="L53" s="9">
        <f>IF($Q53="","",VLOOKUP($Q53,'Adopted vs YTD acct'!$A$5:$Q$257,COUNTA('Adopted vs YTD acct'!$A$4:M$4),FALSE))</f>
        <v>450.73999999999978</v>
      </c>
      <c r="M53" s="9">
        <f>IF($Q53="","",VLOOKUP($Q53,'Adopted vs YTD acct'!$A$5:$Q$257,COUNTA('Adopted vs YTD acct'!$A$4:N$4),FALSE))</f>
        <v>2232.94</v>
      </c>
      <c r="N53" s="9">
        <f>IF($Q53="","",VLOOKUP($Q53,'Adopted vs YTD acct'!$A$5:$Q$257,COUNTA('Adopted vs YTD acct'!$A$4:O$4),FALSE))</f>
        <v>-182.9699999999998</v>
      </c>
      <c r="O53" s="9">
        <f>IF($Q53="","",VLOOKUP($Q53,'Adopted vs YTD acct'!$A$5:$Q$257,COUNTA('Adopted vs YTD acct'!$A$4:P$4),FALSE))</f>
        <v>-704.88000000000011</v>
      </c>
      <c r="P53" s="9">
        <f t="shared" si="0"/>
        <v>18348.199999999997</v>
      </c>
      <c r="Q53">
        <f>IF((MAX($Q$4:Q52)+1)&gt;Data!$A$1,"",MAX($Q$4:Q52)+1)</f>
        <v>49</v>
      </c>
    </row>
    <row r="54" spans="1:17" x14ac:dyDescent="0.2">
      <c r="A54" t="str">
        <f>IF($Q54="","",VLOOKUP($Q54,'Adopted vs YTD acct'!$A$5:$Q$257,COUNTA('Adopted vs YTD acct'!$A$4:B$4),FALSE))</f>
        <v>A</v>
      </c>
      <c r="B54">
        <f>IF($Q54="","",VLOOKUP($Q54,'Adopted vs YTD acct'!$A$5:$M$257,3,FALSE))</f>
        <v>0</v>
      </c>
      <c r="C54">
        <f>IF($Q54="","",VLOOKUP($Q54,'Adopted vs YTD acct'!$A$5:$M$257,4,FALSE))</f>
        <v>0</v>
      </c>
      <c r="D54">
        <f>IF($Q54="","",VLOOKUP($Q54,'Adopted vs YTD acct'!$A$5:$M$257,5,FALSE))</f>
        <v>0</v>
      </c>
      <c r="E54">
        <f>IF($Q54="","",VLOOKUP($Q54,'Adopted vs YTD acct'!$A$5:$M$257,6,FALSE))</f>
        <v>0</v>
      </c>
      <c r="F54">
        <f>IF($Q54="","",VLOOKUP($Q54,'Adopted vs YTD acct'!$A$5:$M$257,7,FALSE))</f>
        <v>0</v>
      </c>
      <c r="G54" t="str">
        <f>IF($Q54="","",VLOOKUP($Q54,'Adopted vs YTD acct'!$A$5:$Q$257,COUNTA('Adopted vs YTD acct'!$A$4:H$4),FALSE))</f>
        <v>4391</v>
      </c>
      <c r="H54" t="str">
        <f>IF($Q54="","",VLOOKUP($Q54,'Adopted vs YTD acct'!$A$5:$Q$257,COUNTA('Adopted vs YTD acct'!$A$4:I$4),FALSE))</f>
        <v>BODY ARMOR - FED AID</v>
      </c>
      <c r="I54" s="9">
        <f>IF($Q54="","",VLOOKUP($Q54,'Adopted vs YTD acct'!$A$5:$Q$257,COUNTA('Adopted vs YTD acct'!$A$4:J$4),FALSE))</f>
        <v>816.76000000000022</v>
      </c>
      <c r="J54" s="9">
        <f>IF($Q54="","",VLOOKUP($Q54,'Adopted vs YTD acct'!$A$5:$Q$257,COUNTA('Adopted vs YTD acct'!$A$4:K$4),FALSE))</f>
        <v>2615.81</v>
      </c>
      <c r="K54" s="9">
        <f>IF($Q54="","",VLOOKUP($Q54,'Adopted vs YTD acct'!$A$5:$Q$257,COUNTA('Adopted vs YTD acct'!$A$4:L$4),FALSE))</f>
        <v>751.71</v>
      </c>
      <c r="L54" s="9">
        <f>IF($Q54="","",VLOOKUP($Q54,'Adopted vs YTD acct'!$A$5:$Q$257,COUNTA('Adopted vs YTD acct'!$A$4:M$4),FALSE))</f>
        <v>315</v>
      </c>
      <c r="M54" s="9">
        <f>IF($Q54="","",VLOOKUP($Q54,'Adopted vs YTD acct'!$A$5:$Q$257,COUNTA('Adopted vs YTD acct'!$A$4:N$4),FALSE))</f>
        <v>10018.970000000001</v>
      </c>
      <c r="N54" s="9">
        <f>IF($Q54="","",VLOOKUP($Q54,'Adopted vs YTD acct'!$A$5:$Q$257,COUNTA('Adopted vs YTD acct'!$A$4:O$4),FALSE))</f>
        <v>-180.76000000000022</v>
      </c>
      <c r="O54" s="9">
        <f>IF($Q54="","",VLOOKUP($Q54,'Adopted vs YTD acct'!$A$5:$Q$257,COUNTA('Adopted vs YTD acct'!$A$4:P$4),FALSE))</f>
        <v>2531.19</v>
      </c>
      <c r="P54" s="9">
        <f t="shared" si="0"/>
        <v>16868.68</v>
      </c>
      <c r="Q54">
        <f>IF((MAX($Q$4:Q53)+1)&gt;Data!$A$1,"",MAX($Q$4:Q53)+1)</f>
        <v>50</v>
      </c>
    </row>
    <row r="55" spans="1:17" x14ac:dyDescent="0.2">
      <c r="A55" t="str">
        <f>IF($Q55="","",VLOOKUP($Q55,'Adopted vs YTD acct'!$A$5:$Q$257,COUNTA('Adopted vs YTD acct'!$A$4:B$4),FALSE))</f>
        <v>A</v>
      </c>
      <c r="B55">
        <f>IF($Q55="","",VLOOKUP($Q55,'Adopted vs YTD acct'!$A$5:$M$257,3,FALSE))</f>
        <v>0</v>
      </c>
      <c r="C55">
        <f>IF($Q55="","",VLOOKUP($Q55,'Adopted vs YTD acct'!$A$5:$M$257,4,FALSE))</f>
        <v>0</v>
      </c>
      <c r="D55">
        <f>IF($Q55="","",VLOOKUP($Q55,'Adopted vs YTD acct'!$A$5:$M$257,5,FALSE))</f>
        <v>0</v>
      </c>
      <c r="E55">
        <f>IF($Q55="","",VLOOKUP($Q55,'Adopted vs YTD acct'!$A$5:$M$257,6,FALSE))</f>
        <v>0</v>
      </c>
      <c r="F55">
        <f>IF($Q55="","",VLOOKUP($Q55,'Adopted vs YTD acct'!$A$5:$M$257,7,FALSE))</f>
        <v>0</v>
      </c>
      <c r="G55" t="str">
        <f>IF($Q55="","",VLOOKUP($Q55,'Adopted vs YTD acct'!$A$5:$Q$257,COUNTA('Adopted vs YTD acct'!$A$4:H$4),FALSE))</f>
        <v>4772</v>
      </c>
      <c r="H55" t="str">
        <f>IF($Q55="","",VLOOKUP($Q55,'Adopted vs YTD acct'!$A$5:$Q$257,COUNTA('Adopted vs YTD acct'!$A$4:I$4),FALSE))</f>
        <v>OFFICE FOR THE AGING</v>
      </c>
      <c r="I55" s="9">
        <f>IF($Q55="","",VLOOKUP($Q55,'Adopted vs YTD acct'!$A$5:$Q$257,COUNTA('Adopted vs YTD acct'!$A$4:J$4),FALSE))</f>
        <v>89918.18</v>
      </c>
      <c r="J55" s="9">
        <f>IF($Q55="","",VLOOKUP($Q55,'Adopted vs YTD acct'!$A$5:$Q$257,COUNTA('Adopted vs YTD acct'!$A$4:K$4),FALSE))</f>
        <v>11033.760000000009</v>
      </c>
      <c r="K55" s="9">
        <f>IF($Q55="","",VLOOKUP($Q55,'Adopted vs YTD acct'!$A$5:$Q$257,COUNTA('Adopted vs YTD acct'!$A$4:L$4),FALSE))</f>
        <v>2416.75</v>
      </c>
      <c r="L55" s="9">
        <f>IF($Q55="","",VLOOKUP($Q55,'Adopted vs YTD acct'!$A$5:$Q$257,COUNTA('Adopted vs YTD acct'!$A$4:M$4),FALSE))</f>
        <v>-26285.47</v>
      </c>
      <c r="M55" s="9">
        <f>IF($Q55="","",VLOOKUP($Q55,'Adopted vs YTD acct'!$A$5:$Q$257,COUNTA('Adopted vs YTD acct'!$A$4:N$4),FALSE))</f>
        <v>7025.5799999999872</v>
      </c>
      <c r="N55" s="9">
        <f>IF($Q55="","",VLOOKUP($Q55,'Adopted vs YTD acct'!$A$5:$Q$257,COUNTA('Adopted vs YTD acct'!$A$4:O$4),FALSE))</f>
        <v>-18330.51999999999</v>
      </c>
      <c r="O55" s="9">
        <f>IF($Q55="","",VLOOKUP($Q55,'Adopted vs YTD acct'!$A$5:$Q$257,COUNTA('Adopted vs YTD acct'!$A$4:P$4),FALSE))</f>
        <v>-49426.630000000005</v>
      </c>
      <c r="P55" s="9">
        <f t="shared" si="0"/>
        <v>16351.649999999994</v>
      </c>
      <c r="Q55">
        <f>IF((MAX($Q$4:Q54)+1)&gt;Data!$A$1,"",MAX($Q$4:Q54)+1)</f>
        <v>51</v>
      </c>
    </row>
    <row r="56" spans="1:17" x14ac:dyDescent="0.2">
      <c r="A56" t="str">
        <f>IF($Q56="","",VLOOKUP($Q56,'Adopted vs YTD acct'!$A$5:$Q$257,COUNTA('Adopted vs YTD acct'!$A$4:B$4),FALSE))</f>
        <v>A</v>
      </c>
      <c r="B56">
        <f>IF($Q56="","",VLOOKUP($Q56,'Adopted vs YTD acct'!$A$5:$M$257,3,FALSE))</f>
        <v>0</v>
      </c>
      <c r="C56">
        <f>IF($Q56="","",VLOOKUP($Q56,'Adopted vs YTD acct'!$A$5:$M$257,4,FALSE))</f>
        <v>0</v>
      </c>
      <c r="D56">
        <f>IF($Q56="","",VLOOKUP($Q56,'Adopted vs YTD acct'!$A$5:$M$257,5,FALSE))</f>
        <v>0</v>
      </c>
      <c r="E56">
        <f>IF($Q56="","",VLOOKUP($Q56,'Adopted vs YTD acct'!$A$5:$M$257,6,FALSE))</f>
        <v>0</v>
      </c>
      <c r="F56">
        <f>IF($Q56="","",VLOOKUP($Q56,'Adopted vs YTD acct'!$A$5:$M$257,7,FALSE))</f>
        <v>0</v>
      </c>
      <c r="G56" t="str">
        <f>IF($Q56="","",VLOOKUP($Q56,'Adopted vs YTD acct'!$A$5:$Q$257,COUNTA('Adopted vs YTD acct'!$A$4:H$4),FALSE))</f>
        <v>3025</v>
      </c>
      <c r="H56" t="str">
        <f>IF($Q56="","",VLOOKUP($Q56,'Adopted vs YTD acct'!$A$5:$Q$257,COUNTA('Adopted vs YTD acct'!$A$4:I$4),FALSE))</f>
        <v>SPECIAL RECREATIONAL FACIL.</v>
      </c>
      <c r="I56" s="9">
        <f>IF($Q56="","",VLOOKUP($Q56,'Adopted vs YTD acct'!$A$5:$Q$257,COUNTA('Adopted vs YTD acct'!$A$4:J$4),FALSE))</f>
        <v>-12964.809999999998</v>
      </c>
      <c r="J56" s="9">
        <f>IF($Q56="","",VLOOKUP($Q56,'Adopted vs YTD acct'!$A$5:$Q$257,COUNTA('Adopted vs YTD acct'!$A$4:K$4),FALSE))</f>
        <v>7003.8399999999965</v>
      </c>
      <c r="K56" s="9">
        <f>IF($Q56="","",VLOOKUP($Q56,'Adopted vs YTD acct'!$A$5:$Q$257,COUNTA('Adopted vs YTD acct'!$A$4:L$4),FALSE))</f>
        <v>3002.1500000000015</v>
      </c>
      <c r="L56" s="9">
        <f>IF($Q56="","",VLOOKUP($Q56,'Adopted vs YTD acct'!$A$5:$Q$257,COUNTA('Adopted vs YTD acct'!$A$4:M$4),FALSE))</f>
        <v>-5579.510000000002</v>
      </c>
      <c r="M56" s="9">
        <f>IF($Q56="","",VLOOKUP($Q56,'Adopted vs YTD acct'!$A$5:$Q$257,COUNTA('Adopted vs YTD acct'!$A$4:N$4),FALSE))</f>
        <v>3774.2799999999988</v>
      </c>
      <c r="N56" s="9">
        <f>IF($Q56="","",VLOOKUP($Q56,'Adopted vs YTD acct'!$A$5:$Q$257,COUNTA('Adopted vs YTD acct'!$A$4:O$4),FALSE))</f>
        <v>13233.720000000001</v>
      </c>
      <c r="O56" s="9">
        <f>IF($Q56="","",VLOOKUP($Q56,'Adopted vs YTD acct'!$A$5:$Q$257,COUNTA('Adopted vs YTD acct'!$A$4:P$4),FALSE))</f>
        <v>7777.239999999998</v>
      </c>
      <c r="P56" s="9">
        <f t="shared" si="0"/>
        <v>16246.909999999996</v>
      </c>
      <c r="Q56">
        <f>IF((MAX($Q$4:Q55)+1)&gt;Data!$A$1,"",MAX($Q$4:Q55)+1)</f>
        <v>52</v>
      </c>
    </row>
    <row r="57" spans="1:17" x14ac:dyDescent="0.2">
      <c r="A57" t="str">
        <f>IF($Q57="","",VLOOKUP($Q57,'Adopted vs YTD acct'!$A$5:$Q$257,COUNTA('Adopted vs YTD acct'!$A$4:B$4),FALSE))</f>
        <v>A</v>
      </c>
      <c r="B57">
        <f>IF($Q57="","",VLOOKUP($Q57,'Adopted vs YTD acct'!$A$5:$M$257,3,FALSE))</f>
        <v>0</v>
      </c>
      <c r="C57">
        <f>IF($Q57="","",VLOOKUP($Q57,'Adopted vs YTD acct'!$A$5:$M$257,4,FALSE))</f>
        <v>0</v>
      </c>
      <c r="D57">
        <f>IF($Q57="","",VLOOKUP($Q57,'Adopted vs YTD acct'!$A$5:$M$257,5,FALSE))</f>
        <v>0</v>
      </c>
      <c r="E57">
        <f>IF($Q57="","",VLOOKUP($Q57,'Adopted vs YTD acct'!$A$5:$M$257,6,FALSE))</f>
        <v>0</v>
      </c>
      <c r="F57">
        <f>IF($Q57="","",VLOOKUP($Q57,'Adopted vs YTD acct'!$A$5:$M$257,7,FALSE))</f>
        <v>0</v>
      </c>
      <c r="G57" t="str">
        <f>IF($Q57="","",VLOOKUP($Q57,'Adopted vs YTD acct'!$A$5:$Q$257,COUNTA('Adopted vs YTD acct'!$A$4:H$4),FALSE))</f>
        <v>3988</v>
      </c>
      <c r="H57" t="str">
        <f>IF($Q57="","",VLOOKUP($Q57,'Adopted vs YTD acct'!$A$5:$Q$257,COUNTA('Adopted vs YTD acct'!$A$4:I$4),FALSE))</f>
        <v>FLOOD REMEDIATION GRANT</v>
      </c>
      <c r="I57" s="9">
        <f>IF($Q57="","",VLOOKUP($Q57,'Adopted vs YTD acct'!$A$5:$Q$257,COUNTA('Adopted vs YTD acct'!$A$4:J$4),FALSE))</f>
        <v>0</v>
      </c>
      <c r="J57" s="9">
        <f>IF($Q57="","",VLOOKUP($Q57,'Adopted vs YTD acct'!$A$5:$Q$257,COUNTA('Adopted vs YTD acct'!$A$4:K$4),FALSE))</f>
        <v>0</v>
      </c>
      <c r="K57" s="9">
        <f>IF($Q57="","",VLOOKUP($Q57,'Adopted vs YTD acct'!$A$5:$Q$257,COUNTA('Adopted vs YTD acct'!$A$4:L$4),FALSE))</f>
        <v>4966.4599999999991</v>
      </c>
      <c r="L57" s="9">
        <f>IF($Q57="","",VLOOKUP($Q57,'Adopted vs YTD acct'!$A$5:$Q$257,COUNTA('Adopted vs YTD acct'!$A$4:M$4),FALSE))</f>
        <v>10267.15</v>
      </c>
      <c r="M57" s="9">
        <f>IF($Q57="","",VLOOKUP($Q57,'Adopted vs YTD acct'!$A$5:$Q$257,COUNTA('Adopted vs YTD acct'!$A$4:N$4),FALSE))</f>
        <v>0</v>
      </c>
      <c r="N57" s="9">
        <f>IF($Q57="","",VLOOKUP($Q57,'Adopted vs YTD acct'!$A$5:$Q$257,COUNTA('Adopted vs YTD acct'!$A$4:O$4),FALSE))</f>
        <v>0</v>
      </c>
      <c r="O57" s="9">
        <f>IF($Q57="","",VLOOKUP($Q57,'Adopted vs YTD acct'!$A$5:$Q$257,COUNTA('Adopted vs YTD acct'!$A$4:P$4),FALSE))</f>
        <v>0</v>
      </c>
      <c r="P57" s="9">
        <f t="shared" si="0"/>
        <v>15233.609999999999</v>
      </c>
      <c r="Q57">
        <f>IF((MAX($Q$4:Q56)+1)&gt;Data!$A$1,"",MAX($Q$4:Q56)+1)</f>
        <v>53</v>
      </c>
    </row>
    <row r="58" spans="1:17" x14ac:dyDescent="0.2">
      <c r="A58" t="str">
        <f>IF($Q58="","",VLOOKUP($Q58,'Adopted vs YTD acct'!$A$5:$Q$257,COUNTA('Adopted vs YTD acct'!$A$4:B$4),FALSE))</f>
        <v>A</v>
      </c>
      <c r="B58">
        <f>IF($Q58="","",VLOOKUP($Q58,'Adopted vs YTD acct'!$A$5:$M$257,3,FALSE))</f>
        <v>0</v>
      </c>
      <c r="C58">
        <f>IF($Q58="","",VLOOKUP($Q58,'Adopted vs YTD acct'!$A$5:$M$257,4,FALSE))</f>
        <v>0</v>
      </c>
      <c r="D58">
        <f>IF($Q58="","",VLOOKUP($Q58,'Adopted vs YTD acct'!$A$5:$M$257,5,FALSE))</f>
        <v>0</v>
      </c>
      <c r="E58">
        <f>IF($Q58="","",VLOOKUP($Q58,'Adopted vs YTD acct'!$A$5:$M$257,6,FALSE))</f>
        <v>0</v>
      </c>
      <c r="F58">
        <f>IF($Q58="","",VLOOKUP($Q58,'Adopted vs YTD acct'!$A$5:$M$257,7,FALSE))</f>
        <v>0</v>
      </c>
      <c r="G58" t="str">
        <f>IF($Q58="","",VLOOKUP($Q58,'Adopted vs YTD acct'!$A$5:$Q$257,COUNTA('Adopted vs YTD acct'!$A$4:H$4),FALSE))</f>
        <v>4671</v>
      </c>
      <c r="H58" t="str">
        <f>IF($Q58="","",VLOOKUP($Q58,'Adopted vs YTD acct'!$A$5:$Q$257,COUNTA('Adopted vs YTD acct'!$A$4:I$4),FALSE))</f>
        <v>ECAP-HEAP</v>
      </c>
      <c r="I58" s="9">
        <f>IF($Q58="","",VLOOKUP($Q58,'Adopted vs YTD acct'!$A$5:$Q$257,COUNTA('Adopted vs YTD acct'!$A$4:J$4),FALSE))</f>
        <v>-10815</v>
      </c>
      <c r="J58" s="9">
        <f>IF($Q58="","",VLOOKUP($Q58,'Adopted vs YTD acct'!$A$5:$Q$257,COUNTA('Adopted vs YTD acct'!$A$4:K$4),FALSE))</f>
        <v>-3795</v>
      </c>
      <c r="K58" s="9">
        <f>IF($Q58="","",VLOOKUP($Q58,'Adopted vs YTD acct'!$A$5:$Q$257,COUNTA('Adopted vs YTD acct'!$A$4:L$4),FALSE))</f>
        <v>10713</v>
      </c>
      <c r="L58" s="9">
        <f>IF($Q58="","",VLOOKUP($Q58,'Adopted vs YTD acct'!$A$5:$Q$257,COUNTA('Adopted vs YTD acct'!$A$4:M$4),FALSE))</f>
        <v>-8194</v>
      </c>
      <c r="M58" s="9">
        <f>IF($Q58="","",VLOOKUP($Q58,'Adopted vs YTD acct'!$A$5:$Q$257,COUNTA('Adopted vs YTD acct'!$A$4:N$4),FALSE))</f>
        <v>-62967</v>
      </c>
      <c r="N58" s="9">
        <f>IF($Q58="","",VLOOKUP($Q58,'Adopted vs YTD acct'!$A$5:$Q$257,COUNTA('Adopted vs YTD acct'!$A$4:O$4),FALSE))</f>
        <v>-79338</v>
      </c>
      <c r="O58" s="9">
        <f>IF($Q58="","",VLOOKUP($Q58,'Adopted vs YTD acct'!$A$5:$Q$257,COUNTA('Adopted vs YTD acct'!$A$4:P$4),FALSE))</f>
        <v>168606</v>
      </c>
      <c r="P58" s="9">
        <f t="shared" si="0"/>
        <v>14210</v>
      </c>
      <c r="Q58">
        <f>IF((MAX($Q$4:Q57)+1)&gt;Data!$A$1,"",MAX($Q$4:Q57)+1)</f>
        <v>54</v>
      </c>
    </row>
    <row r="59" spans="1:17" x14ac:dyDescent="0.2">
      <c r="A59" t="str">
        <f>IF($Q59="","",VLOOKUP($Q59,'Adopted vs YTD acct'!$A$5:$Q$257,COUNTA('Adopted vs YTD acct'!$A$4:B$4),FALSE))</f>
        <v>A</v>
      </c>
      <c r="B59">
        <f>IF($Q59="","",VLOOKUP($Q59,'Adopted vs YTD acct'!$A$5:$M$257,3,FALSE))</f>
        <v>0</v>
      </c>
      <c r="C59">
        <f>IF($Q59="","",VLOOKUP($Q59,'Adopted vs YTD acct'!$A$5:$M$257,4,FALSE))</f>
        <v>0</v>
      </c>
      <c r="D59">
        <f>IF($Q59="","",VLOOKUP($Q59,'Adopted vs YTD acct'!$A$5:$M$257,5,FALSE))</f>
        <v>0</v>
      </c>
      <c r="E59">
        <f>IF($Q59="","",VLOOKUP($Q59,'Adopted vs YTD acct'!$A$5:$M$257,6,FALSE))</f>
        <v>0</v>
      </c>
      <c r="F59">
        <f>IF($Q59="","",VLOOKUP($Q59,'Adopted vs YTD acct'!$A$5:$M$257,7,FALSE))</f>
        <v>0</v>
      </c>
      <c r="G59" t="str">
        <f>IF($Q59="","",VLOOKUP($Q59,'Adopted vs YTD acct'!$A$5:$Q$257,COUNTA('Adopted vs YTD acct'!$A$4:H$4),FALSE))</f>
        <v>2707</v>
      </c>
      <c r="H59" t="str">
        <f>IF($Q59="","",VLOOKUP($Q59,'Adopted vs YTD acct'!$A$5:$Q$257,COUNTA('Adopted vs YTD acct'!$A$4:I$4),FALSE))</f>
        <v>DONATIONS FOR YOUTH PROGRAMS</v>
      </c>
      <c r="I59" s="9">
        <f>IF($Q59="","",VLOOKUP($Q59,'Adopted vs YTD acct'!$A$5:$Q$257,COUNTA('Adopted vs YTD acct'!$A$4:J$4),FALSE))</f>
        <v>1376.1999999999998</v>
      </c>
      <c r="J59" s="9">
        <f>IF($Q59="","",VLOOKUP($Q59,'Adopted vs YTD acct'!$A$5:$Q$257,COUNTA('Adopted vs YTD acct'!$A$4:K$4),FALSE))</f>
        <v>1343.0900000000001</v>
      </c>
      <c r="K59" s="9">
        <f>IF($Q59="","",VLOOKUP($Q59,'Adopted vs YTD acct'!$A$5:$Q$257,COUNTA('Adopted vs YTD acct'!$A$4:L$4),FALSE))</f>
        <v>1553</v>
      </c>
      <c r="L59" s="9">
        <f>IF($Q59="","",VLOOKUP($Q59,'Adopted vs YTD acct'!$A$5:$Q$257,COUNTA('Adopted vs YTD acct'!$A$4:M$4),FALSE))</f>
        <v>1372</v>
      </c>
      <c r="M59" s="9">
        <f>IF($Q59="","",VLOOKUP($Q59,'Adopted vs YTD acct'!$A$5:$Q$257,COUNTA('Adopted vs YTD acct'!$A$4:N$4),FALSE))</f>
        <v>1099</v>
      </c>
      <c r="N59" s="9">
        <f>IF($Q59="","",VLOOKUP($Q59,'Adopted vs YTD acct'!$A$5:$Q$257,COUNTA('Adopted vs YTD acct'!$A$4:O$4),FALSE))</f>
        <v>5000</v>
      </c>
      <c r="O59" s="9">
        <f>IF($Q59="","",VLOOKUP($Q59,'Adopted vs YTD acct'!$A$5:$Q$257,COUNTA('Adopted vs YTD acct'!$A$4:P$4),FALSE))</f>
        <v>1490</v>
      </c>
      <c r="P59" s="9">
        <f t="shared" si="0"/>
        <v>13233.29</v>
      </c>
      <c r="Q59">
        <f>IF((MAX($Q$4:Q58)+1)&gt;Data!$A$1,"",MAX($Q$4:Q58)+1)</f>
        <v>55</v>
      </c>
    </row>
    <row r="60" spans="1:17" x14ac:dyDescent="0.2">
      <c r="A60" t="str">
        <f>IF($Q60="","",VLOOKUP($Q60,'Adopted vs YTD acct'!$A$5:$Q$257,COUNTA('Adopted vs YTD acct'!$A$4:B$4),FALSE))</f>
        <v>A</v>
      </c>
      <c r="B60">
        <f>IF($Q60="","",VLOOKUP($Q60,'Adopted vs YTD acct'!$A$5:$M$257,3,FALSE))</f>
        <v>0</v>
      </c>
      <c r="C60">
        <f>IF($Q60="","",VLOOKUP($Q60,'Adopted vs YTD acct'!$A$5:$M$257,4,FALSE))</f>
        <v>0</v>
      </c>
      <c r="D60">
        <f>IF($Q60="","",VLOOKUP($Q60,'Adopted vs YTD acct'!$A$5:$M$257,5,FALSE))</f>
        <v>0</v>
      </c>
      <c r="E60">
        <f>IF($Q60="","",VLOOKUP($Q60,'Adopted vs YTD acct'!$A$5:$M$257,6,FALSE))</f>
        <v>0</v>
      </c>
      <c r="F60">
        <f>IF($Q60="","",VLOOKUP($Q60,'Adopted vs YTD acct'!$A$5:$M$257,7,FALSE))</f>
        <v>0</v>
      </c>
      <c r="G60" t="str">
        <f>IF($Q60="","",VLOOKUP($Q60,'Adopted vs YTD acct'!$A$5:$Q$257,COUNTA('Adopted vs YTD acct'!$A$4:H$4),FALSE))</f>
        <v>3446</v>
      </c>
      <c r="H60" t="str">
        <f>IF($Q60="","",VLOOKUP($Q60,'Adopted vs YTD acct'!$A$5:$Q$257,COUNTA('Adopted vs YTD acct'!$A$4:I$4),FALSE))</f>
        <v>PHC</v>
      </c>
      <c r="I60" s="9">
        <f>IF($Q60="","",VLOOKUP($Q60,'Adopted vs YTD acct'!$A$5:$Q$257,COUNTA('Adopted vs YTD acct'!$A$4:J$4),FALSE))</f>
        <v>1450</v>
      </c>
      <c r="J60" s="9">
        <f>IF($Q60="","",VLOOKUP($Q60,'Adopted vs YTD acct'!$A$5:$Q$257,COUNTA('Adopted vs YTD acct'!$A$4:K$4),FALSE))</f>
        <v>2059</v>
      </c>
      <c r="K60" s="9">
        <f>IF($Q60="","",VLOOKUP($Q60,'Adopted vs YTD acct'!$A$5:$Q$257,COUNTA('Adopted vs YTD acct'!$A$4:L$4),FALSE))</f>
        <v>2059</v>
      </c>
      <c r="L60" s="9">
        <f>IF($Q60="","",VLOOKUP($Q60,'Adopted vs YTD acct'!$A$5:$Q$257,COUNTA('Adopted vs YTD acct'!$A$4:M$4),FALSE))</f>
        <v>2500</v>
      </c>
      <c r="M60" s="9">
        <f>IF($Q60="","",VLOOKUP($Q60,'Adopted vs YTD acct'!$A$5:$Q$257,COUNTA('Adopted vs YTD acct'!$A$4:N$4),FALSE))</f>
        <v>1250</v>
      </c>
      <c r="N60" s="9">
        <f>IF($Q60="","",VLOOKUP($Q60,'Adopted vs YTD acct'!$A$5:$Q$257,COUNTA('Adopted vs YTD acct'!$A$4:O$4),FALSE))</f>
        <v>1250</v>
      </c>
      <c r="O60" s="9">
        <f>IF($Q60="","",VLOOKUP($Q60,'Adopted vs YTD acct'!$A$5:$Q$257,COUNTA('Adopted vs YTD acct'!$A$4:P$4),FALSE))</f>
        <v>1000</v>
      </c>
      <c r="P60" s="9">
        <f t="shared" si="0"/>
        <v>11568</v>
      </c>
      <c r="Q60">
        <f>IF((MAX($Q$4:Q59)+1)&gt;Data!$A$1,"",MAX($Q$4:Q59)+1)</f>
        <v>56</v>
      </c>
    </row>
    <row r="61" spans="1:17" x14ac:dyDescent="0.2">
      <c r="A61" t="str">
        <f>IF($Q61="","",VLOOKUP($Q61,'Adopted vs YTD acct'!$A$5:$Q$257,COUNTA('Adopted vs YTD acct'!$A$4:B$4),FALSE))</f>
        <v>A</v>
      </c>
      <c r="B61">
        <f>IF($Q61="","",VLOOKUP($Q61,'Adopted vs YTD acct'!$A$5:$M$257,3,FALSE))</f>
        <v>0</v>
      </c>
      <c r="C61">
        <f>IF($Q61="","",VLOOKUP($Q61,'Adopted vs YTD acct'!$A$5:$M$257,4,FALSE))</f>
        <v>0</v>
      </c>
      <c r="D61">
        <f>IF($Q61="","",VLOOKUP($Q61,'Adopted vs YTD acct'!$A$5:$M$257,5,FALSE))</f>
        <v>0</v>
      </c>
      <c r="E61">
        <f>IF($Q61="","",VLOOKUP($Q61,'Adopted vs YTD acct'!$A$5:$M$257,6,FALSE))</f>
        <v>0</v>
      </c>
      <c r="F61">
        <f>IF($Q61="","",VLOOKUP($Q61,'Adopted vs YTD acct'!$A$5:$M$257,7,FALSE))</f>
        <v>0</v>
      </c>
      <c r="G61" t="str">
        <f>IF($Q61="","",VLOOKUP($Q61,'Adopted vs YTD acct'!$A$5:$Q$257,COUNTA('Adopted vs YTD acct'!$A$4:H$4),FALSE))</f>
        <v>3488</v>
      </c>
      <c r="H61" t="str">
        <f>IF($Q61="","",VLOOKUP($Q61,'Adopted vs YTD acct'!$A$5:$Q$257,COUNTA('Adopted vs YTD acct'!$A$4:I$4),FALSE))</f>
        <v>RABIES CONTROL</v>
      </c>
      <c r="I61" s="9">
        <f>IF($Q61="","",VLOOKUP($Q61,'Adopted vs YTD acct'!$A$5:$Q$257,COUNTA('Adopted vs YTD acct'!$A$4:J$4),FALSE))</f>
        <v>2733.34</v>
      </c>
      <c r="J61" s="9">
        <f>IF($Q61="","",VLOOKUP($Q61,'Adopted vs YTD acct'!$A$5:$Q$257,COUNTA('Adopted vs YTD acct'!$A$4:K$4),FALSE))</f>
        <v>5062.57</v>
      </c>
      <c r="K61" s="9">
        <f>IF($Q61="","",VLOOKUP($Q61,'Adopted vs YTD acct'!$A$5:$Q$257,COUNTA('Adopted vs YTD acct'!$A$4:L$4),FALSE))</f>
        <v>3023.58</v>
      </c>
      <c r="L61" s="9">
        <f>IF($Q61="","",VLOOKUP($Q61,'Adopted vs YTD acct'!$A$5:$Q$257,COUNTA('Adopted vs YTD acct'!$A$4:M$4),FALSE))</f>
        <v>1405.17</v>
      </c>
      <c r="M61" s="9">
        <f>IF($Q61="","",VLOOKUP($Q61,'Adopted vs YTD acct'!$A$5:$Q$257,COUNTA('Adopted vs YTD acct'!$A$4:N$4),FALSE))</f>
        <v>-1980.9500000000007</v>
      </c>
      <c r="N61" s="9">
        <f>IF($Q61="","",VLOOKUP($Q61,'Adopted vs YTD acct'!$A$5:$Q$257,COUNTA('Adopted vs YTD acct'!$A$4:O$4),FALSE))</f>
        <v>1370.4899999999998</v>
      </c>
      <c r="O61" s="9">
        <f>IF($Q61="","",VLOOKUP($Q61,'Adopted vs YTD acct'!$A$5:$Q$257,COUNTA('Adopted vs YTD acct'!$A$4:P$4),FALSE))</f>
        <v>-126.25</v>
      </c>
      <c r="P61" s="9">
        <f t="shared" si="0"/>
        <v>11487.949999999999</v>
      </c>
      <c r="Q61">
        <f>IF((MAX($Q$4:Q60)+1)&gt;Data!$A$1,"",MAX($Q$4:Q60)+1)</f>
        <v>57</v>
      </c>
    </row>
    <row r="62" spans="1:17" x14ac:dyDescent="0.2">
      <c r="A62" t="str">
        <f>IF($Q62="","",VLOOKUP($Q62,'Adopted vs YTD acct'!$A$5:$Q$257,COUNTA('Adopted vs YTD acct'!$A$4:B$4),FALSE))</f>
        <v>A</v>
      </c>
      <c r="B62">
        <f>IF($Q62="","",VLOOKUP($Q62,'Adopted vs YTD acct'!$A$5:$M$257,3,FALSE))</f>
        <v>0</v>
      </c>
      <c r="C62">
        <f>IF($Q62="","",VLOOKUP($Q62,'Adopted vs YTD acct'!$A$5:$M$257,4,FALSE))</f>
        <v>0</v>
      </c>
      <c r="D62">
        <f>IF($Q62="","",VLOOKUP($Q62,'Adopted vs YTD acct'!$A$5:$M$257,5,FALSE))</f>
        <v>0</v>
      </c>
      <c r="E62">
        <f>IF($Q62="","",VLOOKUP($Q62,'Adopted vs YTD acct'!$A$5:$M$257,6,FALSE))</f>
        <v>0</v>
      </c>
      <c r="F62">
        <f>IF($Q62="","",VLOOKUP($Q62,'Adopted vs YTD acct'!$A$5:$M$257,7,FALSE))</f>
        <v>0</v>
      </c>
      <c r="G62" t="str">
        <f>IF($Q62="","",VLOOKUP($Q62,'Adopted vs YTD acct'!$A$5:$Q$257,COUNTA('Adopted vs YTD acct'!$A$4:H$4),FALSE))</f>
        <v>3485</v>
      </c>
      <c r="H62" t="str">
        <f>IF($Q62="","",VLOOKUP($Q62,'Adopted vs YTD acct'!$A$5:$Q$257,COUNTA('Adopted vs YTD acct'!$A$4:I$4),FALSE))</f>
        <v>TOBACCO AWARENESS</v>
      </c>
      <c r="I62" s="9">
        <f>IF($Q62="","",VLOOKUP($Q62,'Adopted vs YTD acct'!$A$5:$Q$257,COUNTA('Adopted vs YTD acct'!$A$4:J$4),FALSE))</f>
        <v>6374</v>
      </c>
      <c r="J62" s="9">
        <f>IF($Q62="","",VLOOKUP($Q62,'Adopted vs YTD acct'!$A$5:$Q$257,COUNTA('Adopted vs YTD acct'!$A$4:K$4),FALSE))</f>
        <v>-8380</v>
      </c>
      <c r="K62" s="9">
        <f>IF($Q62="","",VLOOKUP($Q62,'Adopted vs YTD acct'!$A$5:$Q$257,COUNTA('Adopted vs YTD acct'!$A$4:L$4),FALSE))</f>
        <v>-7705.9199999999983</v>
      </c>
      <c r="L62" s="9">
        <f>IF($Q62="","",VLOOKUP($Q62,'Adopted vs YTD acct'!$A$5:$Q$257,COUNTA('Adopted vs YTD acct'!$A$4:M$4),FALSE))</f>
        <v>3246.9900000000016</v>
      </c>
      <c r="M62" s="9">
        <f>IF($Q62="","",VLOOKUP($Q62,'Adopted vs YTD acct'!$A$5:$Q$257,COUNTA('Adopted vs YTD acct'!$A$4:N$4),FALSE))</f>
        <v>-3709.1500000000015</v>
      </c>
      <c r="N62" s="9">
        <f>IF($Q62="","",VLOOKUP($Q62,'Adopted vs YTD acct'!$A$5:$Q$257,COUNTA('Adopted vs YTD acct'!$A$4:O$4),FALSE))</f>
        <v>14307.03</v>
      </c>
      <c r="O62" s="9">
        <f>IF($Q62="","",VLOOKUP($Q62,'Adopted vs YTD acct'!$A$5:$Q$257,COUNTA('Adopted vs YTD acct'!$A$4:P$4),FALSE))</f>
        <v>7337.24</v>
      </c>
      <c r="P62" s="9">
        <f t="shared" si="0"/>
        <v>11470.190000000002</v>
      </c>
      <c r="Q62">
        <f>IF((MAX($Q$4:Q61)+1)&gt;Data!$A$1,"",MAX($Q$4:Q61)+1)</f>
        <v>58</v>
      </c>
    </row>
    <row r="63" spans="1:17" x14ac:dyDescent="0.2">
      <c r="A63" t="str">
        <f>IF($Q63="","",VLOOKUP($Q63,'Adopted vs YTD acct'!$A$5:$Q$257,COUNTA('Adopted vs YTD acct'!$A$4:B$4),FALSE))</f>
        <v>A</v>
      </c>
      <c r="B63">
        <f>IF($Q63="","",VLOOKUP($Q63,'Adopted vs YTD acct'!$A$5:$M$257,3,FALSE))</f>
        <v>0</v>
      </c>
      <c r="C63">
        <f>IF($Q63="","",VLOOKUP($Q63,'Adopted vs YTD acct'!$A$5:$M$257,4,FALSE))</f>
        <v>0</v>
      </c>
      <c r="D63">
        <f>IF($Q63="","",VLOOKUP($Q63,'Adopted vs YTD acct'!$A$5:$M$257,5,FALSE))</f>
        <v>0</v>
      </c>
      <c r="E63">
        <f>IF($Q63="","",VLOOKUP($Q63,'Adopted vs YTD acct'!$A$5:$M$257,6,FALSE))</f>
        <v>0</v>
      </c>
      <c r="F63">
        <f>IF($Q63="","",VLOOKUP($Q63,'Adopted vs YTD acct'!$A$5:$M$257,7,FALSE))</f>
        <v>0</v>
      </c>
      <c r="G63" t="str">
        <f>IF($Q63="","",VLOOKUP($Q63,'Adopted vs YTD acct'!$A$5:$Q$257,COUNTA('Adopted vs YTD acct'!$A$4:H$4),FALSE))</f>
        <v>2615</v>
      </c>
      <c r="H63" t="str">
        <f>IF($Q63="","",VLOOKUP($Q63,'Adopted vs YTD acct'!$A$5:$Q$257,COUNTA('Adopted vs YTD acct'!$A$4:I$4),FALSE))</f>
        <v>STOP DWI FINES</v>
      </c>
      <c r="I63" s="9">
        <f>IF($Q63="","",VLOOKUP($Q63,'Adopted vs YTD acct'!$A$5:$Q$257,COUNTA('Adopted vs YTD acct'!$A$4:J$4),FALSE))</f>
        <v>24526</v>
      </c>
      <c r="J63" s="9">
        <f>IF($Q63="","",VLOOKUP($Q63,'Adopted vs YTD acct'!$A$5:$Q$257,COUNTA('Adopted vs YTD acct'!$A$4:K$4),FALSE))</f>
        <v>-26822</v>
      </c>
      <c r="K63" s="9">
        <f>IF($Q63="","",VLOOKUP($Q63,'Adopted vs YTD acct'!$A$5:$Q$257,COUNTA('Adopted vs YTD acct'!$A$4:L$4),FALSE))</f>
        <v>-3654</v>
      </c>
      <c r="L63" s="9">
        <f>IF($Q63="","",VLOOKUP($Q63,'Adopted vs YTD acct'!$A$5:$Q$257,COUNTA('Adopted vs YTD acct'!$A$4:M$4),FALSE))</f>
        <v>-13084</v>
      </c>
      <c r="M63" s="9">
        <f>IF($Q63="","",VLOOKUP($Q63,'Adopted vs YTD acct'!$A$5:$Q$257,COUNTA('Adopted vs YTD acct'!$A$4:N$4),FALSE))</f>
        <v>-4563</v>
      </c>
      <c r="N63" s="9">
        <f>IF($Q63="","",VLOOKUP($Q63,'Adopted vs YTD acct'!$A$5:$Q$257,COUNTA('Adopted vs YTD acct'!$A$4:O$4),FALSE))</f>
        <v>18969</v>
      </c>
      <c r="O63" s="9">
        <f>IF($Q63="","",VLOOKUP($Q63,'Adopted vs YTD acct'!$A$5:$Q$257,COUNTA('Adopted vs YTD acct'!$A$4:P$4),FALSE))</f>
        <v>15300</v>
      </c>
      <c r="P63" s="9">
        <f t="shared" si="0"/>
        <v>10672</v>
      </c>
      <c r="Q63">
        <f>IF((MAX($Q$4:Q62)+1)&gt;Data!$A$1,"",MAX($Q$4:Q62)+1)</f>
        <v>59</v>
      </c>
    </row>
    <row r="64" spans="1:17" x14ac:dyDescent="0.2">
      <c r="A64" t="str">
        <f>IF($Q64="","",VLOOKUP($Q64,'Adopted vs YTD acct'!$A$5:$Q$257,COUNTA('Adopted vs YTD acct'!$A$4:B$4),FALSE))</f>
        <v>A</v>
      </c>
      <c r="B64">
        <f>IF($Q64="","",VLOOKUP($Q64,'Adopted vs YTD acct'!$A$5:$M$257,3,FALSE))</f>
        <v>0</v>
      </c>
      <c r="C64">
        <f>IF($Q64="","",VLOOKUP($Q64,'Adopted vs YTD acct'!$A$5:$M$257,4,FALSE))</f>
        <v>0</v>
      </c>
      <c r="D64">
        <f>IF($Q64="","",VLOOKUP($Q64,'Adopted vs YTD acct'!$A$5:$M$257,5,FALSE))</f>
        <v>0</v>
      </c>
      <c r="E64">
        <f>IF($Q64="","",VLOOKUP($Q64,'Adopted vs YTD acct'!$A$5:$M$257,6,FALSE))</f>
        <v>0</v>
      </c>
      <c r="F64">
        <f>IF($Q64="","",VLOOKUP($Q64,'Adopted vs YTD acct'!$A$5:$M$257,7,FALSE))</f>
        <v>0</v>
      </c>
      <c r="G64" t="str">
        <f>IF($Q64="","",VLOOKUP($Q64,'Adopted vs YTD acct'!$A$5:$Q$257,COUNTA('Adopted vs YTD acct'!$A$4:H$4),FALSE))</f>
        <v>1582</v>
      </c>
      <c r="H64" t="str">
        <f>IF($Q64="","",VLOOKUP($Q64,'Adopted vs YTD acct'!$A$5:$Q$257,COUNTA('Adopted vs YTD acct'!$A$4:I$4),FALSE))</f>
        <v>ALIVE @ 25</v>
      </c>
      <c r="I64" s="9">
        <f>IF($Q64="","",VLOOKUP($Q64,'Adopted vs YTD acct'!$A$5:$Q$257,COUNTA('Adopted vs YTD acct'!$A$4:J$4),FALSE))</f>
        <v>0</v>
      </c>
      <c r="J64" s="9">
        <f>IF($Q64="","",VLOOKUP($Q64,'Adopted vs YTD acct'!$A$5:$Q$257,COUNTA('Adopted vs YTD acct'!$A$4:K$4),FALSE))</f>
        <v>0</v>
      </c>
      <c r="K64" s="9">
        <f>IF($Q64="","",VLOOKUP($Q64,'Adopted vs YTD acct'!$A$5:$Q$257,COUNTA('Adopted vs YTD acct'!$A$4:L$4),FALSE))</f>
        <v>3500</v>
      </c>
      <c r="L64" s="9">
        <f>IF($Q64="","",VLOOKUP($Q64,'Adopted vs YTD acct'!$A$5:$Q$257,COUNTA('Adopted vs YTD acct'!$A$4:M$4),FALSE))</f>
        <v>2000</v>
      </c>
      <c r="M64" s="9">
        <f>IF($Q64="","",VLOOKUP($Q64,'Adopted vs YTD acct'!$A$5:$Q$257,COUNTA('Adopted vs YTD acct'!$A$4:N$4),FALSE))</f>
        <v>2000</v>
      </c>
      <c r="N64" s="9">
        <f>IF($Q64="","",VLOOKUP($Q64,'Adopted vs YTD acct'!$A$5:$Q$257,COUNTA('Adopted vs YTD acct'!$A$4:O$4),FALSE))</f>
        <v>2000</v>
      </c>
      <c r="O64" s="9">
        <f>IF($Q64="","",VLOOKUP($Q64,'Adopted vs YTD acct'!$A$5:$Q$257,COUNTA('Adopted vs YTD acct'!$A$4:P$4),FALSE))</f>
        <v>1000</v>
      </c>
      <c r="P64" s="9">
        <f t="shared" si="0"/>
        <v>10500</v>
      </c>
      <c r="Q64">
        <f>IF((MAX($Q$4:Q63)+1)&gt;Data!$A$1,"",MAX($Q$4:Q63)+1)</f>
        <v>60</v>
      </c>
    </row>
    <row r="65" spans="1:17" x14ac:dyDescent="0.2">
      <c r="A65" t="str">
        <f>IF($Q65="","",VLOOKUP($Q65,'Adopted vs YTD acct'!$A$5:$Q$257,COUNTA('Adopted vs YTD acct'!$A$4:B$4),FALSE))</f>
        <v>A</v>
      </c>
      <c r="B65">
        <f>IF($Q65="","",VLOOKUP($Q65,'Adopted vs YTD acct'!$A$5:$M$257,3,FALSE))</f>
        <v>0</v>
      </c>
      <c r="C65">
        <f>IF($Q65="","",VLOOKUP($Q65,'Adopted vs YTD acct'!$A$5:$M$257,4,FALSE))</f>
        <v>0</v>
      </c>
      <c r="D65">
        <f>IF($Q65="","",VLOOKUP($Q65,'Adopted vs YTD acct'!$A$5:$M$257,5,FALSE))</f>
        <v>0</v>
      </c>
      <c r="E65">
        <f>IF($Q65="","",VLOOKUP($Q65,'Adopted vs YTD acct'!$A$5:$M$257,6,FALSE))</f>
        <v>0</v>
      </c>
      <c r="F65">
        <f>IF($Q65="","",VLOOKUP($Q65,'Adopted vs YTD acct'!$A$5:$M$257,7,FALSE))</f>
        <v>0</v>
      </c>
      <c r="G65" t="str">
        <f>IF($Q65="","",VLOOKUP($Q65,'Adopted vs YTD acct'!$A$5:$Q$257,COUNTA('Adopted vs YTD acct'!$A$4:H$4),FALSE))</f>
        <v>1510</v>
      </c>
      <c r="H65" t="str">
        <f>IF($Q65="","",VLOOKUP($Q65,'Adopted vs YTD acct'!$A$5:$Q$257,COUNTA('Adopted vs YTD acct'!$A$4:I$4),FALSE))</f>
        <v>SHERIFF FEES</v>
      </c>
      <c r="I65" s="9">
        <f>IF($Q65="","",VLOOKUP($Q65,'Adopted vs YTD acct'!$A$5:$Q$257,COUNTA('Adopted vs YTD acct'!$A$4:J$4),FALSE))</f>
        <v>4090.5899999999965</v>
      </c>
      <c r="J65" s="9">
        <f>IF($Q65="","",VLOOKUP($Q65,'Adopted vs YTD acct'!$A$5:$Q$257,COUNTA('Adopted vs YTD acct'!$A$4:K$4),FALSE))</f>
        <v>-2369.1900000000023</v>
      </c>
      <c r="K65" s="9">
        <f>IF($Q65="","",VLOOKUP($Q65,'Adopted vs YTD acct'!$A$5:$Q$257,COUNTA('Adopted vs YTD acct'!$A$4:L$4),FALSE))</f>
        <v>-1763.9400000000023</v>
      </c>
      <c r="L65" s="9">
        <f>IF($Q65="","",VLOOKUP($Q65,'Adopted vs YTD acct'!$A$5:$Q$257,COUNTA('Adopted vs YTD acct'!$A$4:M$4),FALSE))</f>
        <v>-6403.6299999999974</v>
      </c>
      <c r="M65" s="9">
        <f>IF($Q65="","",VLOOKUP($Q65,'Adopted vs YTD acct'!$A$5:$Q$257,COUNTA('Adopted vs YTD acct'!$A$4:N$4),FALSE))</f>
        <v>-7054.510000000002</v>
      </c>
      <c r="N65" s="9">
        <f>IF($Q65="","",VLOOKUP($Q65,'Adopted vs YTD acct'!$A$5:$Q$257,COUNTA('Adopted vs YTD acct'!$A$4:O$4),FALSE))</f>
        <v>13704.410000000003</v>
      </c>
      <c r="O65" s="9">
        <f>IF($Q65="","",VLOOKUP($Q65,'Adopted vs YTD acct'!$A$5:$Q$257,COUNTA('Adopted vs YTD acct'!$A$4:P$4),FALSE))</f>
        <v>9974.57</v>
      </c>
      <c r="P65" s="9">
        <f t="shared" si="0"/>
        <v>10178.299999999996</v>
      </c>
      <c r="Q65">
        <f>IF((MAX($Q$4:Q64)+1)&gt;Data!$A$1,"",MAX($Q$4:Q64)+1)</f>
        <v>61</v>
      </c>
    </row>
    <row r="66" spans="1:17" x14ac:dyDescent="0.2">
      <c r="A66" t="str">
        <f>IF($Q66="","",VLOOKUP($Q66,'Adopted vs YTD acct'!$A$5:$Q$257,COUNTA('Adopted vs YTD acct'!$A$4:B$4),FALSE))</f>
        <v>A</v>
      </c>
      <c r="B66">
        <f>IF($Q66="","",VLOOKUP($Q66,'Adopted vs YTD acct'!$A$5:$M$257,3,FALSE))</f>
        <v>0</v>
      </c>
      <c r="C66">
        <f>IF($Q66="","",VLOOKUP($Q66,'Adopted vs YTD acct'!$A$5:$M$257,4,FALSE))</f>
        <v>0</v>
      </c>
      <c r="D66">
        <f>IF($Q66="","",VLOOKUP($Q66,'Adopted vs YTD acct'!$A$5:$M$257,5,FALSE))</f>
        <v>0</v>
      </c>
      <c r="E66">
        <f>IF($Q66="","",VLOOKUP($Q66,'Adopted vs YTD acct'!$A$5:$M$257,6,FALSE))</f>
        <v>0</v>
      </c>
      <c r="F66">
        <f>IF($Q66="","",VLOOKUP($Q66,'Adopted vs YTD acct'!$A$5:$M$257,7,FALSE))</f>
        <v>0</v>
      </c>
      <c r="G66" t="str">
        <f>IF($Q66="","",VLOOKUP($Q66,'Adopted vs YTD acct'!$A$5:$Q$257,COUNTA('Adopted vs YTD acct'!$A$4:H$4),FALSE))</f>
        <v>1870</v>
      </c>
      <c r="H66" t="str">
        <f>IF($Q66="","",VLOOKUP($Q66,'Adopted vs YTD acct'!$A$5:$Q$257,COUNTA('Adopted vs YTD acct'!$A$4:I$4),FALSE))</f>
        <v>SERVICES FOR RECIPIENTS</v>
      </c>
      <c r="I66" s="9">
        <f>IF($Q66="","",VLOOKUP($Q66,'Adopted vs YTD acct'!$A$5:$Q$257,COUNTA('Adopted vs YTD acct'!$A$4:J$4),FALSE))</f>
        <v>-28141.199999999997</v>
      </c>
      <c r="J66" s="9">
        <f>IF($Q66="","",VLOOKUP($Q66,'Adopted vs YTD acct'!$A$5:$Q$257,COUNTA('Adopted vs YTD acct'!$A$4:K$4),FALSE))</f>
        <v>-3097.7300000000032</v>
      </c>
      <c r="K66" s="9">
        <f>IF($Q66="","",VLOOKUP($Q66,'Adopted vs YTD acct'!$A$5:$Q$257,COUNTA('Adopted vs YTD acct'!$A$4:L$4),FALSE))</f>
        <v>11870.379999999997</v>
      </c>
      <c r="L66" s="9">
        <f>IF($Q66="","",VLOOKUP($Q66,'Adopted vs YTD acct'!$A$5:$Q$257,COUNTA('Adopted vs YTD acct'!$A$4:M$4),FALSE))</f>
        <v>-9761.1999999999971</v>
      </c>
      <c r="M66" s="9">
        <f>IF($Q66="","",VLOOKUP($Q66,'Adopted vs YTD acct'!$A$5:$Q$257,COUNTA('Adopted vs YTD acct'!$A$4:N$4),FALSE))</f>
        <v>17814.84</v>
      </c>
      <c r="N66" s="9">
        <f>IF($Q66="","",VLOOKUP($Q66,'Adopted vs YTD acct'!$A$5:$Q$257,COUNTA('Adopted vs YTD acct'!$A$4:O$4),FALSE))</f>
        <v>-2522.9100000000035</v>
      </c>
      <c r="O66" s="9">
        <f>IF($Q66="","",VLOOKUP($Q66,'Adopted vs YTD acct'!$A$5:$Q$257,COUNTA('Adopted vs YTD acct'!$A$4:P$4),FALSE))</f>
        <v>23909.86</v>
      </c>
      <c r="P66" s="9">
        <f t="shared" si="0"/>
        <v>10072.039999999997</v>
      </c>
      <c r="Q66">
        <f>IF((MAX($Q$4:Q65)+1)&gt;Data!$A$1,"",MAX($Q$4:Q65)+1)</f>
        <v>62</v>
      </c>
    </row>
    <row r="67" spans="1:17" x14ac:dyDescent="0.2">
      <c r="A67" t="str">
        <f>IF($Q67="","",VLOOKUP($Q67,'Adopted vs YTD acct'!$A$5:$Q$257,COUNTA('Adopted vs YTD acct'!$A$4:B$4),FALSE))</f>
        <v>A</v>
      </c>
      <c r="B67">
        <f>IF($Q67="","",VLOOKUP($Q67,'Adopted vs YTD acct'!$A$5:$M$257,3,FALSE))</f>
        <v>0</v>
      </c>
      <c r="C67">
        <f>IF($Q67="","",VLOOKUP($Q67,'Adopted vs YTD acct'!$A$5:$M$257,4,FALSE))</f>
        <v>0</v>
      </c>
      <c r="D67">
        <f>IF($Q67="","",VLOOKUP($Q67,'Adopted vs YTD acct'!$A$5:$M$257,5,FALSE))</f>
        <v>0</v>
      </c>
      <c r="E67">
        <f>IF($Q67="","",VLOOKUP($Q67,'Adopted vs YTD acct'!$A$5:$M$257,6,FALSE))</f>
        <v>0</v>
      </c>
      <c r="F67">
        <f>IF($Q67="","",VLOOKUP($Q67,'Adopted vs YTD acct'!$A$5:$M$257,7,FALSE))</f>
        <v>0</v>
      </c>
      <c r="G67" t="str">
        <f>IF($Q67="","",VLOOKUP($Q67,'Adopted vs YTD acct'!$A$5:$Q$257,COUNTA('Adopted vs YTD acct'!$A$4:H$4),FALSE))</f>
        <v>3789</v>
      </c>
      <c r="H67" t="str">
        <f>IF($Q67="","",VLOOKUP($Q67,'Adopted vs YTD acct'!$A$5:$Q$257,COUNTA('Adopted vs YTD acct'!$A$4:I$4),FALSE))</f>
        <v>PETROLEUM QUALITY GRANT</v>
      </c>
      <c r="I67" s="9">
        <f>IF($Q67="","",VLOOKUP($Q67,'Adopted vs YTD acct'!$A$5:$Q$257,COUNTA('Adopted vs YTD acct'!$A$4:J$4),FALSE))</f>
        <v>1717.3400000000001</v>
      </c>
      <c r="J67" s="9">
        <f>IF($Q67="","",VLOOKUP($Q67,'Adopted vs YTD acct'!$A$5:$Q$257,COUNTA('Adopted vs YTD acct'!$A$4:K$4),FALSE))</f>
        <v>1392.86</v>
      </c>
      <c r="K67" s="9">
        <f>IF($Q67="","",VLOOKUP($Q67,'Adopted vs YTD acct'!$A$5:$Q$257,COUNTA('Adopted vs YTD acct'!$A$4:L$4),FALSE))</f>
        <v>1009.52</v>
      </c>
      <c r="L67" s="9">
        <f>IF($Q67="","",VLOOKUP($Q67,'Adopted vs YTD acct'!$A$5:$Q$257,COUNTA('Adopted vs YTD acct'!$A$4:M$4),FALSE))</f>
        <v>563.40999999999985</v>
      </c>
      <c r="M67" s="9">
        <f>IF($Q67="","",VLOOKUP($Q67,'Adopted vs YTD acct'!$A$5:$Q$257,COUNTA('Adopted vs YTD acct'!$A$4:N$4),FALSE))</f>
        <v>1382.29</v>
      </c>
      <c r="N67" s="9">
        <f>IF($Q67="","",VLOOKUP($Q67,'Adopted vs YTD acct'!$A$5:$Q$257,COUNTA('Adopted vs YTD acct'!$A$4:O$4),FALSE))</f>
        <v>1240.1199999999999</v>
      </c>
      <c r="O67" s="9">
        <f>IF($Q67="","",VLOOKUP($Q67,'Adopted vs YTD acct'!$A$5:$Q$257,COUNTA('Adopted vs YTD acct'!$A$4:P$4),FALSE))</f>
        <v>730.61999999999989</v>
      </c>
      <c r="P67" s="9">
        <f t="shared" si="0"/>
        <v>8036.1599999999989</v>
      </c>
      <c r="Q67">
        <f>IF((MAX($Q$4:Q66)+1)&gt;Data!$A$1,"",MAX($Q$4:Q66)+1)</f>
        <v>63</v>
      </c>
    </row>
    <row r="68" spans="1:17" x14ac:dyDescent="0.2">
      <c r="A68" t="str">
        <f>IF($Q68="","",VLOOKUP($Q68,'Adopted vs YTD acct'!$A$5:$Q$257,COUNTA('Adopted vs YTD acct'!$A$4:B$4),FALSE))</f>
        <v>A</v>
      </c>
      <c r="B68">
        <f>IF($Q68="","",VLOOKUP($Q68,'Adopted vs YTD acct'!$A$5:$M$257,3,FALSE))</f>
        <v>0</v>
      </c>
      <c r="C68">
        <f>IF($Q68="","",VLOOKUP($Q68,'Adopted vs YTD acct'!$A$5:$M$257,4,FALSE))</f>
        <v>0</v>
      </c>
      <c r="D68">
        <f>IF($Q68="","",VLOOKUP($Q68,'Adopted vs YTD acct'!$A$5:$M$257,5,FALSE))</f>
        <v>0</v>
      </c>
      <c r="E68">
        <f>IF($Q68="","",VLOOKUP($Q68,'Adopted vs YTD acct'!$A$5:$M$257,6,FALSE))</f>
        <v>0</v>
      </c>
      <c r="F68">
        <f>IF($Q68="","",VLOOKUP($Q68,'Adopted vs YTD acct'!$A$5:$M$257,7,FALSE))</f>
        <v>0</v>
      </c>
      <c r="G68" t="str">
        <f>IF($Q68="","",VLOOKUP($Q68,'Adopted vs YTD acct'!$A$5:$Q$257,COUNTA('Adopted vs YTD acct'!$A$4:H$4),FALSE))</f>
        <v>2605</v>
      </c>
      <c r="H68" t="str">
        <f>IF($Q68="","",VLOOKUP($Q68,'Adopted vs YTD acct'!$A$5:$Q$257,COUNTA('Adopted vs YTD acct'!$A$4:I$4),FALSE))</f>
        <v>FINES &amp; PENALTIES / HEALTH</v>
      </c>
      <c r="I68" s="9">
        <f>IF($Q68="","",VLOOKUP($Q68,'Adopted vs YTD acct'!$A$5:$Q$257,COUNTA('Adopted vs YTD acct'!$A$4:J$4),FALSE))</f>
        <v>1462.5</v>
      </c>
      <c r="J68" s="9">
        <f>IF($Q68="","",VLOOKUP($Q68,'Adopted vs YTD acct'!$A$5:$Q$257,COUNTA('Adopted vs YTD acct'!$A$4:K$4),FALSE))</f>
        <v>-2550</v>
      </c>
      <c r="K68" s="9">
        <f>IF($Q68="","",VLOOKUP($Q68,'Adopted vs YTD acct'!$A$5:$Q$257,COUNTA('Adopted vs YTD acct'!$A$4:L$4),FALSE))</f>
        <v>2000</v>
      </c>
      <c r="L68" s="9">
        <f>IF($Q68="","",VLOOKUP($Q68,'Adopted vs YTD acct'!$A$5:$Q$257,COUNTA('Adopted vs YTD acct'!$A$4:M$4),FALSE))</f>
        <v>2800</v>
      </c>
      <c r="M68" s="9">
        <f>IF($Q68="","",VLOOKUP($Q68,'Adopted vs YTD acct'!$A$5:$Q$257,COUNTA('Adopted vs YTD acct'!$A$4:N$4),FALSE))</f>
        <v>4000</v>
      </c>
      <c r="N68" s="9">
        <f>IF($Q68="","",VLOOKUP($Q68,'Adopted vs YTD acct'!$A$5:$Q$257,COUNTA('Adopted vs YTD acct'!$A$4:O$4),FALSE))</f>
        <v>37.5</v>
      </c>
      <c r="O68" s="9">
        <f>IF($Q68="","",VLOOKUP($Q68,'Adopted vs YTD acct'!$A$5:$Q$257,COUNTA('Adopted vs YTD acct'!$A$4:P$4),FALSE))</f>
        <v>-600</v>
      </c>
      <c r="P68" s="9">
        <f t="shared" si="0"/>
        <v>7150</v>
      </c>
      <c r="Q68">
        <f>IF((MAX($Q$4:Q67)+1)&gt;Data!$A$1,"",MAX($Q$4:Q67)+1)</f>
        <v>64</v>
      </c>
    </row>
    <row r="69" spans="1:17" x14ac:dyDescent="0.2">
      <c r="A69" t="str">
        <f>IF($Q69="","",VLOOKUP($Q69,'Adopted vs YTD acct'!$A$5:$Q$257,COUNTA('Adopted vs YTD acct'!$A$4:B$4),FALSE))</f>
        <v>A</v>
      </c>
      <c r="B69">
        <f>IF($Q69="","",VLOOKUP($Q69,'Adopted vs YTD acct'!$A$5:$M$257,3,FALSE))</f>
        <v>0</v>
      </c>
      <c r="C69">
        <f>IF($Q69="","",VLOOKUP($Q69,'Adopted vs YTD acct'!$A$5:$M$257,4,FALSE))</f>
        <v>0</v>
      </c>
      <c r="D69">
        <f>IF($Q69="","",VLOOKUP($Q69,'Adopted vs YTD acct'!$A$5:$M$257,5,FALSE))</f>
        <v>0</v>
      </c>
      <c r="E69">
        <f>IF($Q69="","",VLOOKUP($Q69,'Adopted vs YTD acct'!$A$5:$M$257,6,FALSE))</f>
        <v>0</v>
      </c>
      <c r="F69">
        <f>IF($Q69="","",VLOOKUP($Q69,'Adopted vs YTD acct'!$A$5:$M$257,7,FALSE))</f>
        <v>0</v>
      </c>
      <c r="G69" t="str">
        <f>IF($Q69="","",VLOOKUP($Q69,'Adopted vs YTD acct'!$A$5:$Q$257,COUNTA('Adopted vs YTD acct'!$A$4:H$4),FALSE))</f>
        <v>3710</v>
      </c>
      <c r="H69" t="str">
        <f>IF($Q69="","",VLOOKUP($Q69,'Adopted vs YTD acct'!$A$5:$Q$257,COUNTA('Adopted vs YTD acct'!$A$4:I$4),FALSE))</f>
        <v>VETERAN'S SERVICE AGENCY</v>
      </c>
      <c r="I69" s="9">
        <f>IF($Q69="","",VLOOKUP($Q69,'Adopted vs YTD acct'!$A$5:$Q$257,COUNTA('Adopted vs YTD acct'!$A$4:J$4),FALSE))</f>
        <v>0</v>
      </c>
      <c r="J69" s="9">
        <f>IF($Q69="","",VLOOKUP($Q69,'Adopted vs YTD acct'!$A$5:$Q$257,COUNTA('Adopted vs YTD acct'!$A$4:K$4),FALSE))</f>
        <v>0</v>
      </c>
      <c r="K69" s="9">
        <f>IF($Q69="","",VLOOKUP($Q69,'Adopted vs YTD acct'!$A$5:$Q$257,COUNTA('Adopted vs YTD acct'!$A$4:L$4),FALSE))</f>
        <v>0</v>
      </c>
      <c r="L69" s="9">
        <f>IF($Q69="","",VLOOKUP($Q69,'Adopted vs YTD acct'!$A$5:$Q$257,COUNTA('Adopted vs YTD acct'!$A$4:M$4),FALSE))</f>
        <v>0</v>
      </c>
      <c r="M69" s="9">
        <f>IF($Q69="","",VLOOKUP($Q69,'Adopted vs YTD acct'!$A$5:$Q$257,COUNTA('Adopted vs YTD acct'!$A$4:N$4),FALSE))</f>
        <v>8529</v>
      </c>
      <c r="N69" s="9">
        <f>IF($Q69="","",VLOOKUP($Q69,'Adopted vs YTD acct'!$A$5:$Q$257,COUNTA('Adopted vs YTD acct'!$A$4:O$4),FALSE))</f>
        <v>0</v>
      </c>
      <c r="O69" s="9">
        <f>IF($Q69="","",VLOOKUP($Q69,'Adopted vs YTD acct'!$A$5:$Q$257,COUNTA('Adopted vs YTD acct'!$A$4:P$4),FALSE))</f>
        <v>-2000</v>
      </c>
      <c r="P69" s="9">
        <f t="shared" si="0"/>
        <v>6529</v>
      </c>
      <c r="Q69">
        <f>IF((MAX($Q$4:Q68)+1)&gt;Data!$A$1,"",MAX($Q$4:Q68)+1)</f>
        <v>65</v>
      </c>
    </row>
    <row r="70" spans="1:17" x14ac:dyDescent="0.2">
      <c r="A70" t="str">
        <f>IF($Q70="","",VLOOKUP($Q70,'Adopted vs YTD acct'!$A$5:$Q$257,COUNTA('Adopted vs YTD acct'!$A$4:B$4),FALSE))</f>
        <v>A</v>
      </c>
      <c r="B70">
        <f>IF($Q70="","",VLOOKUP($Q70,'Adopted vs YTD acct'!$A$5:$M$257,3,FALSE))</f>
        <v>0</v>
      </c>
      <c r="C70">
        <f>IF($Q70="","",VLOOKUP($Q70,'Adopted vs YTD acct'!$A$5:$M$257,4,FALSE))</f>
        <v>0</v>
      </c>
      <c r="D70">
        <f>IF($Q70="","",VLOOKUP($Q70,'Adopted vs YTD acct'!$A$5:$M$257,5,FALSE))</f>
        <v>0</v>
      </c>
      <c r="E70">
        <f>IF($Q70="","",VLOOKUP($Q70,'Adopted vs YTD acct'!$A$5:$M$257,6,FALSE))</f>
        <v>0</v>
      </c>
      <c r="F70">
        <f>IF($Q70="","",VLOOKUP($Q70,'Adopted vs YTD acct'!$A$5:$M$257,7,FALSE))</f>
        <v>0</v>
      </c>
      <c r="G70" t="str">
        <f>IF($Q70="","",VLOOKUP($Q70,'Adopted vs YTD acct'!$A$5:$Q$257,COUNTA('Adopted vs YTD acct'!$A$4:H$4),FALSE))</f>
        <v>1230</v>
      </c>
      <c r="H70" t="str">
        <f>IF($Q70="","",VLOOKUP($Q70,'Adopted vs YTD acct'!$A$5:$Q$257,COUNTA('Adopted vs YTD acct'!$A$4:I$4),FALSE))</f>
        <v>TREASURER'S FEES</v>
      </c>
      <c r="I70" s="9">
        <f>IF($Q70="","",VLOOKUP($Q70,'Adopted vs YTD acct'!$A$5:$Q$257,COUNTA('Adopted vs YTD acct'!$A$4:J$4),FALSE))</f>
        <v>1092.5</v>
      </c>
      <c r="J70" s="9">
        <f>IF($Q70="","",VLOOKUP($Q70,'Adopted vs YTD acct'!$A$5:$Q$257,COUNTA('Adopted vs YTD acct'!$A$4:K$4),FALSE))</f>
        <v>1010.6199999999999</v>
      </c>
      <c r="K70" s="9">
        <f>IF($Q70="","",VLOOKUP($Q70,'Adopted vs YTD acct'!$A$5:$Q$257,COUNTA('Adopted vs YTD acct'!$A$4:L$4),FALSE))</f>
        <v>1294.1199999999999</v>
      </c>
      <c r="L70" s="9">
        <f>IF($Q70="","",VLOOKUP($Q70,'Adopted vs YTD acct'!$A$5:$Q$257,COUNTA('Adopted vs YTD acct'!$A$4:M$4),FALSE))</f>
        <v>1378.51</v>
      </c>
      <c r="M70" s="9">
        <f>IF($Q70="","",VLOOKUP($Q70,'Adopted vs YTD acct'!$A$5:$Q$257,COUNTA('Adopted vs YTD acct'!$A$4:N$4),FALSE))</f>
        <v>-375.69999999999982</v>
      </c>
      <c r="N70" s="9">
        <f>IF($Q70="","",VLOOKUP($Q70,'Adopted vs YTD acct'!$A$5:$Q$257,COUNTA('Adopted vs YTD acct'!$A$4:O$4),FALSE))</f>
        <v>1106.5</v>
      </c>
      <c r="O70" s="9">
        <f>IF($Q70="","",VLOOKUP($Q70,'Adopted vs YTD acct'!$A$5:$Q$257,COUNTA('Adopted vs YTD acct'!$A$4:P$4),FALSE))</f>
        <v>251.07999999999993</v>
      </c>
      <c r="P70" s="9">
        <f t="shared" ref="P70:P133" si="1">SUM(I70:O70)</f>
        <v>5757.63</v>
      </c>
      <c r="Q70">
        <f>IF((MAX($Q$4:Q69)+1)&gt;Data!$A$1,"",MAX($Q$4:Q69)+1)</f>
        <v>66</v>
      </c>
    </row>
    <row r="71" spans="1:17" x14ac:dyDescent="0.2">
      <c r="A71" t="str">
        <f>IF($Q71="","",VLOOKUP($Q71,'Adopted vs YTD acct'!$A$5:$Q$257,COUNTA('Adopted vs YTD acct'!$A$4:B$4),FALSE))</f>
        <v>A</v>
      </c>
      <c r="B71">
        <f>IF($Q71="","",VLOOKUP($Q71,'Adopted vs YTD acct'!$A$5:$M$257,3,FALSE))</f>
        <v>0</v>
      </c>
      <c r="C71">
        <f>IF($Q71="","",VLOOKUP($Q71,'Adopted vs YTD acct'!$A$5:$M$257,4,FALSE))</f>
        <v>0</v>
      </c>
      <c r="D71">
        <f>IF($Q71="","",VLOOKUP($Q71,'Adopted vs YTD acct'!$A$5:$M$257,5,FALSE))</f>
        <v>0</v>
      </c>
      <c r="E71">
        <f>IF($Q71="","",VLOOKUP($Q71,'Adopted vs YTD acct'!$A$5:$M$257,6,FALSE))</f>
        <v>0</v>
      </c>
      <c r="F71">
        <f>IF($Q71="","",VLOOKUP($Q71,'Adopted vs YTD acct'!$A$5:$M$257,7,FALSE))</f>
        <v>0</v>
      </c>
      <c r="G71" t="str">
        <f>IF($Q71="","",VLOOKUP($Q71,'Adopted vs YTD acct'!$A$5:$Q$257,COUNTA('Adopted vs YTD acct'!$A$4:H$4),FALSE))</f>
        <v>3386</v>
      </c>
      <c r="H71" t="str">
        <f>IF($Q71="","",VLOOKUP($Q71,'Adopted vs YTD acct'!$A$5:$Q$257,COUNTA('Adopted vs YTD acct'!$A$4:I$4),FALSE))</f>
        <v>STOP DWI CRACKDOWN PROG</v>
      </c>
      <c r="I71" s="9">
        <f>IF($Q71="","",VLOOKUP($Q71,'Adopted vs YTD acct'!$A$5:$Q$257,COUNTA('Adopted vs YTD acct'!$A$4:J$4),FALSE))</f>
        <v>0</v>
      </c>
      <c r="J71" s="9">
        <f>IF($Q71="","",VLOOKUP($Q71,'Adopted vs YTD acct'!$A$5:$Q$257,COUNTA('Adopted vs YTD acct'!$A$4:K$4),FALSE))</f>
        <v>-1661.83</v>
      </c>
      <c r="K71" s="9">
        <f>IF($Q71="","",VLOOKUP($Q71,'Adopted vs YTD acct'!$A$5:$Q$257,COUNTA('Adopted vs YTD acct'!$A$4:L$4),FALSE))</f>
        <v>1143.04</v>
      </c>
      <c r="L71" s="9">
        <f>IF($Q71="","",VLOOKUP($Q71,'Adopted vs YTD acct'!$A$5:$Q$257,COUNTA('Adopted vs YTD acct'!$A$4:M$4),FALSE))</f>
        <v>587.19000000000005</v>
      </c>
      <c r="M71" s="9">
        <f>IF($Q71="","",VLOOKUP($Q71,'Adopted vs YTD acct'!$A$5:$Q$257,COUNTA('Adopted vs YTD acct'!$A$4:N$4),FALSE))</f>
        <v>550.04999999999995</v>
      </c>
      <c r="N71" s="9">
        <f>IF($Q71="","",VLOOKUP($Q71,'Adopted vs YTD acct'!$A$5:$Q$257,COUNTA('Adopted vs YTD acct'!$A$4:O$4),FALSE))</f>
        <v>2275.5100000000002</v>
      </c>
      <c r="O71" s="9">
        <f>IF($Q71="","",VLOOKUP($Q71,'Adopted vs YTD acct'!$A$5:$Q$257,COUNTA('Adopted vs YTD acct'!$A$4:P$4),FALSE))</f>
        <v>2624.3199999999997</v>
      </c>
      <c r="P71" s="9">
        <f t="shared" si="1"/>
        <v>5518.28</v>
      </c>
      <c r="Q71">
        <f>IF((MAX($Q$4:Q70)+1)&gt;Data!$A$1,"",MAX($Q$4:Q70)+1)</f>
        <v>67</v>
      </c>
    </row>
    <row r="72" spans="1:17" x14ac:dyDescent="0.2">
      <c r="A72" t="str">
        <f>IF($Q72="","",VLOOKUP($Q72,'Adopted vs YTD acct'!$A$5:$Q$257,COUNTA('Adopted vs YTD acct'!$A$4:B$4),FALSE))</f>
        <v>A</v>
      </c>
      <c r="B72">
        <f>IF($Q72="","",VLOOKUP($Q72,'Adopted vs YTD acct'!$A$5:$M$257,3,FALSE))</f>
        <v>0</v>
      </c>
      <c r="C72">
        <f>IF($Q72="","",VLOOKUP($Q72,'Adopted vs YTD acct'!$A$5:$M$257,4,FALSE))</f>
        <v>0</v>
      </c>
      <c r="D72">
        <f>IF($Q72="","",VLOOKUP($Q72,'Adopted vs YTD acct'!$A$5:$M$257,5,FALSE))</f>
        <v>0</v>
      </c>
      <c r="E72">
        <f>IF($Q72="","",VLOOKUP($Q72,'Adopted vs YTD acct'!$A$5:$M$257,6,FALSE))</f>
        <v>0</v>
      </c>
      <c r="F72">
        <f>IF($Q72="","",VLOOKUP($Q72,'Adopted vs YTD acct'!$A$5:$M$257,7,FALSE))</f>
        <v>0</v>
      </c>
      <c r="G72" t="str">
        <f>IF($Q72="","",VLOOKUP($Q72,'Adopted vs YTD acct'!$A$5:$Q$257,COUNTA('Adopted vs YTD acct'!$A$4:H$4),FALSE))</f>
        <v>2651</v>
      </c>
      <c r="H72" t="str">
        <f>IF($Q72="","",VLOOKUP($Q72,'Adopted vs YTD acct'!$A$5:$Q$257,COUNTA('Adopted vs YTD acct'!$A$4:I$4),FALSE))</f>
        <v>SALE OF REFUSE FOR RECYCLING</v>
      </c>
      <c r="I72" s="9">
        <f>IF($Q72="","",VLOOKUP($Q72,'Adopted vs YTD acct'!$A$5:$Q$257,COUNTA('Adopted vs YTD acct'!$A$4:J$4),FALSE))</f>
        <v>906.25</v>
      </c>
      <c r="J72" s="9">
        <f>IF($Q72="","",VLOOKUP($Q72,'Adopted vs YTD acct'!$A$5:$Q$257,COUNTA('Adopted vs YTD acct'!$A$4:K$4),FALSE))</f>
        <v>4000</v>
      </c>
      <c r="K72" s="9">
        <f>IF($Q72="","",VLOOKUP($Q72,'Adopted vs YTD acct'!$A$5:$Q$257,COUNTA('Adopted vs YTD acct'!$A$4:L$4),FALSE))</f>
        <v>0</v>
      </c>
      <c r="L72" s="9">
        <f>IF($Q72="","",VLOOKUP($Q72,'Adopted vs YTD acct'!$A$5:$Q$257,COUNTA('Adopted vs YTD acct'!$A$4:M$4),FALSE))</f>
        <v>0</v>
      </c>
      <c r="M72" s="9">
        <f>IF($Q72="","",VLOOKUP($Q72,'Adopted vs YTD acct'!$A$5:$Q$257,COUNTA('Adopted vs YTD acct'!$A$4:N$4),FALSE))</f>
        <v>0</v>
      </c>
      <c r="N72" s="9">
        <f>IF($Q72="","",VLOOKUP($Q72,'Adopted vs YTD acct'!$A$5:$Q$257,COUNTA('Adopted vs YTD acct'!$A$4:O$4),FALSE))</f>
        <v>0</v>
      </c>
      <c r="O72" s="9">
        <f>IF($Q72="","",VLOOKUP($Q72,'Adopted vs YTD acct'!$A$5:$Q$257,COUNTA('Adopted vs YTD acct'!$A$4:P$4),FALSE))</f>
        <v>0</v>
      </c>
      <c r="P72" s="9">
        <f t="shared" si="1"/>
        <v>4906.25</v>
      </c>
      <c r="Q72">
        <f>IF((MAX($Q$4:Q71)+1)&gt;Data!$A$1,"",MAX($Q$4:Q71)+1)</f>
        <v>68</v>
      </c>
    </row>
    <row r="73" spans="1:17" x14ac:dyDescent="0.2">
      <c r="A73" t="str">
        <f>IF($Q73="","",VLOOKUP($Q73,'Adopted vs YTD acct'!$A$5:$Q$257,COUNTA('Adopted vs YTD acct'!$A$4:B$4),FALSE))</f>
        <v>A</v>
      </c>
      <c r="B73">
        <f>IF($Q73="","",VLOOKUP($Q73,'Adopted vs YTD acct'!$A$5:$M$257,3,FALSE))</f>
        <v>0</v>
      </c>
      <c r="C73">
        <f>IF($Q73="","",VLOOKUP($Q73,'Adopted vs YTD acct'!$A$5:$M$257,4,FALSE))</f>
        <v>0</v>
      </c>
      <c r="D73">
        <f>IF($Q73="","",VLOOKUP($Q73,'Adopted vs YTD acct'!$A$5:$M$257,5,FALSE))</f>
        <v>0</v>
      </c>
      <c r="E73">
        <f>IF($Q73="","",VLOOKUP($Q73,'Adopted vs YTD acct'!$A$5:$M$257,6,FALSE))</f>
        <v>0</v>
      </c>
      <c r="F73">
        <f>IF($Q73="","",VLOOKUP($Q73,'Adopted vs YTD acct'!$A$5:$M$257,7,FALSE))</f>
        <v>0</v>
      </c>
      <c r="G73" t="str">
        <f>IF($Q73="","",VLOOKUP($Q73,'Adopted vs YTD acct'!$A$5:$Q$257,COUNTA('Adopted vs YTD acct'!$A$4:H$4),FALSE))</f>
        <v>3332</v>
      </c>
      <c r="H73" t="str">
        <f>IF($Q73="","",VLOOKUP($Q73,'Adopted vs YTD acct'!$A$5:$Q$257,COUNTA('Adopted vs YTD acct'!$A$4:I$4),FALSE))</f>
        <v>AID TO PROSECUTION, DA</v>
      </c>
      <c r="I73" s="9">
        <f>IF($Q73="","",VLOOKUP($Q73,'Adopted vs YTD acct'!$A$5:$Q$257,COUNTA('Adopted vs YTD acct'!$A$4:J$4),FALSE))</f>
        <v>2315.5</v>
      </c>
      <c r="J73" s="9">
        <f>IF($Q73="","",VLOOKUP($Q73,'Adopted vs YTD acct'!$A$5:$Q$257,COUNTA('Adopted vs YTD acct'!$A$4:K$4),FALSE))</f>
        <v>-243</v>
      </c>
      <c r="K73" s="9">
        <f>IF($Q73="","",VLOOKUP($Q73,'Adopted vs YTD acct'!$A$5:$Q$257,COUNTA('Adopted vs YTD acct'!$A$4:L$4),FALSE))</f>
        <v>658.9900000000016</v>
      </c>
      <c r="L73" s="9">
        <f>IF($Q73="","",VLOOKUP($Q73,'Adopted vs YTD acct'!$A$5:$Q$257,COUNTA('Adopted vs YTD acct'!$A$4:M$4),FALSE))</f>
        <v>452.90999999999985</v>
      </c>
      <c r="M73" s="9">
        <f>IF($Q73="","",VLOOKUP($Q73,'Adopted vs YTD acct'!$A$5:$Q$257,COUNTA('Adopted vs YTD acct'!$A$4:N$4),FALSE))</f>
        <v>-344.09000000000015</v>
      </c>
      <c r="N73" s="9">
        <f>IF($Q73="","",VLOOKUP($Q73,'Adopted vs YTD acct'!$A$5:$Q$257,COUNTA('Adopted vs YTD acct'!$A$4:O$4),FALSE))</f>
        <v>8491.7599999999984</v>
      </c>
      <c r="O73" s="9">
        <f>IF($Q73="","",VLOOKUP($Q73,'Adopted vs YTD acct'!$A$5:$Q$257,COUNTA('Adopted vs YTD acct'!$A$4:P$4),FALSE))</f>
        <v>-7745.7200000000012</v>
      </c>
      <c r="P73" s="9">
        <f t="shared" si="1"/>
        <v>3586.3499999999985</v>
      </c>
      <c r="Q73">
        <f>IF((MAX($Q$4:Q72)+1)&gt;Data!$A$1,"",MAX($Q$4:Q72)+1)</f>
        <v>69</v>
      </c>
    </row>
    <row r="74" spans="1:17" x14ac:dyDescent="0.2">
      <c r="A74" t="str">
        <f>IF($Q74="","",VLOOKUP($Q74,'Adopted vs YTD acct'!$A$5:$Q$257,COUNTA('Adopted vs YTD acct'!$A$4:B$4),FALSE))</f>
        <v>A</v>
      </c>
      <c r="B74">
        <f>IF($Q74="","",VLOOKUP($Q74,'Adopted vs YTD acct'!$A$5:$M$257,3,FALSE))</f>
        <v>0</v>
      </c>
      <c r="C74">
        <f>IF($Q74="","",VLOOKUP($Q74,'Adopted vs YTD acct'!$A$5:$M$257,4,FALSE))</f>
        <v>0</v>
      </c>
      <c r="D74">
        <f>IF($Q74="","",VLOOKUP($Q74,'Adopted vs YTD acct'!$A$5:$M$257,5,FALSE))</f>
        <v>0</v>
      </c>
      <c r="E74">
        <f>IF($Q74="","",VLOOKUP($Q74,'Adopted vs YTD acct'!$A$5:$M$257,6,FALSE))</f>
        <v>0</v>
      </c>
      <c r="F74">
        <f>IF($Q74="","",VLOOKUP($Q74,'Adopted vs YTD acct'!$A$5:$M$257,7,FALSE))</f>
        <v>0</v>
      </c>
      <c r="G74" t="str">
        <f>IF($Q74="","",VLOOKUP($Q74,'Adopted vs YTD acct'!$A$5:$Q$257,COUNTA('Adopted vs YTD acct'!$A$4:H$4),FALSE))</f>
        <v>3451</v>
      </c>
      <c r="H74" t="str">
        <f>IF($Q74="","",VLOOKUP($Q74,'Adopted vs YTD acct'!$A$5:$Q$257,COUNTA('Adopted vs YTD acct'!$A$4:I$4),FALSE))</f>
        <v>NYS CHILD PASSENGER SAFETY</v>
      </c>
      <c r="I74" s="9">
        <f>IF($Q74="","",VLOOKUP($Q74,'Adopted vs YTD acct'!$A$5:$Q$257,COUNTA('Adopted vs YTD acct'!$A$4:J$4),FALSE))</f>
        <v>1541.54</v>
      </c>
      <c r="J74" s="9">
        <f>IF($Q74="","",VLOOKUP($Q74,'Adopted vs YTD acct'!$A$5:$Q$257,COUNTA('Adopted vs YTD acct'!$A$4:K$4),FALSE))</f>
        <v>19.179999999999836</v>
      </c>
      <c r="K74" s="9">
        <f>IF($Q74="","",VLOOKUP($Q74,'Adopted vs YTD acct'!$A$5:$Q$257,COUNTA('Adopted vs YTD acct'!$A$4:L$4),FALSE))</f>
        <v>-1202.6999999999998</v>
      </c>
      <c r="L74" s="9">
        <f>IF($Q74="","",VLOOKUP($Q74,'Adopted vs YTD acct'!$A$5:$Q$257,COUNTA('Adopted vs YTD acct'!$A$4:M$4),FALSE))</f>
        <v>1896.3100000000004</v>
      </c>
      <c r="M74" s="9">
        <f>IF($Q74="","",VLOOKUP($Q74,'Adopted vs YTD acct'!$A$5:$Q$257,COUNTA('Adopted vs YTD acct'!$A$4:N$4),FALSE))</f>
        <v>316.21000000000004</v>
      </c>
      <c r="N74" s="9">
        <f>IF($Q74="","",VLOOKUP($Q74,'Adopted vs YTD acct'!$A$5:$Q$257,COUNTA('Adopted vs YTD acct'!$A$4:O$4),FALSE))</f>
        <v>606.96</v>
      </c>
      <c r="O74" s="9">
        <f>IF($Q74="","",VLOOKUP($Q74,'Adopted vs YTD acct'!$A$5:$Q$257,COUNTA('Adopted vs YTD acct'!$A$4:P$4),FALSE))</f>
        <v>364.90000000000009</v>
      </c>
      <c r="P74" s="9">
        <f t="shared" si="1"/>
        <v>3542.4000000000005</v>
      </c>
      <c r="Q74">
        <f>IF((MAX($Q$4:Q73)+1)&gt;Data!$A$1,"",MAX($Q$4:Q73)+1)</f>
        <v>70</v>
      </c>
    </row>
    <row r="75" spans="1:17" x14ac:dyDescent="0.2">
      <c r="A75" t="str">
        <f>IF($Q75="","",VLOOKUP($Q75,'Adopted vs YTD acct'!$A$5:$Q$257,COUNTA('Adopted vs YTD acct'!$A$4:B$4),FALSE))</f>
        <v>A</v>
      </c>
      <c r="B75">
        <f>IF($Q75="","",VLOOKUP($Q75,'Adopted vs YTD acct'!$A$5:$M$257,3,FALSE))</f>
        <v>0</v>
      </c>
      <c r="C75">
        <f>IF($Q75="","",VLOOKUP($Q75,'Adopted vs YTD acct'!$A$5:$M$257,4,FALSE))</f>
        <v>0</v>
      </c>
      <c r="D75">
        <f>IF($Q75="","",VLOOKUP($Q75,'Adopted vs YTD acct'!$A$5:$M$257,5,FALSE))</f>
        <v>0</v>
      </c>
      <c r="E75">
        <f>IF($Q75="","",VLOOKUP($Q75,'Adopted vs YTD acct'!$A$5:$M$257,6,FALSE))</f>
        <v>0</v>
      </c>
      <c r="F75">
        <f>IF($Q75="","",VLOOKUP($Q75,'Adopted vs YTD acct'!$A$5:$M$257,7,FALSE))</f>
        <v>0</v>
      </c>
      <c r="G75" t="str">
        <f>IF($Q75="","",VLOOKUP($Q75,'Adopted vs YTD acct'!$A$5:$Q$257,COUNTA('Adopted vs YTD acct'!$A$4:H$4),FALSE))</f>
        <v>1257</v>
      </c>
      <c r="H75" t="str">
        <f>IF($Q75="","",VLOOKUP($Q75,'Adopted vs YTD acct'!$A$5:$Q$257,COUNTA('Adopted vs YTD acct'!$A$4:I$4),FALSE))</f>
        <v>EZ PASS TAG SALES</v>
      </c>
      <c r="I75" s="9">
        <f>IF($Q75="","",VLOOKUP($Q75,'Adopted vs YTD acct'!$A$5:$Q$257,COUNTA('Adopted vs YTD acct'!$A$4:J$4),FALSE))</f>
        <v>480</v>
      </c>
      <c r="J75" s="9">
        <f>IF($Q75="","",VLOOKUP($Q75,'Adopted vs YTD acct'!$A$5:$Q$257,COUNTA('Adopted vs YTD acct'!$A$4:K$4),FALSE))</f>
        <v>-25</v>
      </c>
      <c r="K75" s="9">
        <f>IF($Q75="","",VLOOKUP($Q75,'Adopted vs YTD acct'!$A$5:$Q$257,COUNTA('Adopted vs YTD acct'!$A$4:L$4),FALSE))</f>
        <v>650</v>
      </c>
      <c r="L75" s="9">
        <f>IF($Q75="","",VLOOKUP($Q75,'Adopted vs YTD acct'!$A$5:$Q$257,COUNTA('Adopted vs YTD acct'!$A$4:M$4),FALSE))</f>
        <v>1125</v>
      </c>
      <c r="M75" s="9">
        <f>IF($Q75="","",VLOOKUP($Q75,'Adopted vs YTD acct'!$A$5:$Q$257,COUNTA('Adopted vs YTD acct'!$A$4:N$4),FALSE))</f>
        <v>-75</v>
      </c>
      <c r="N75" s="9">
        <f>IF($Q75="","",VLOOKUP($Q75,'Adopted vs YTD acct'!$A$5:$Q$257,COUNTA('Adopted vs YTD acct'!$A$4:O$4),FALSE))</f>
        <v>1800</v>
      </c>
      <c r="O75" s="9">
        <f>IF($Q75="","",VLOOKUP($Q75,'Adopted vs YTD acct'!$A$5:$Q$257,COUNTA('Adopted vs YTD acct'!$A$4:P$4),FALSE))</f>
        <v>-800</v>
      </c>
      <c r="P75" s="9">
        <f t="shared" si="1"/>
        <v>3155</v>
      </c>
      <c r="Q75">
        <f>IF((MAX($Q$4:Q74)+1)&gt;Data!$A$1,"",MAX($Q$4:Q74)+1)</f>
        <v>71</v>
      </c>
    </row>
    <row r="76" spans="1:17" x14ac:dyDescent="0.2">
      <c r="A76" t="str">
        <f>IF($Q76="","",VLOOKUP($Q76,'Adopted vs YTD acct'!$A$5:$Q$257,COUNTA('Adopted vs YTD acct'!$A$4:B$4),FALSE))</f>
        <v>A</v>
      </c>
      <c r="B76">
        <f>IF($Q76="","",VLOOKUP($Q76,'Adopted vs YTD acct'!$A$5:$M$257,3,FALSE))</f>
        <v>0</v>
      </c>
      <c r="C76">
        <f>IF($Q76="","",VLOOKUP($Q76,'Adopted vs YTD acct'!$A$5:$M$257,4,FALSE))</f>
        <v>0</v>
      </c>
      <c r="D76">
        <f>IF($Q76="","",VLOOKUP($Q76,'Adopted vs YTD acct'!$A$5:$M$257,5,FALSE))</f>
        <v>0</v>
      </c>
      <c r="E76">
        <f>IF($Q76="","",VLOOKUP($Q76,'Adopted vs YTD acct'!$A$5:$M$257,6,FALSE))</f>
        <v>0</v>
      </c>
      <c r="F76">
        <f>IF($Q76="","",VLOOKUP($Q76,'Adopted vs YTD acct'!$A$5:$M$257,7,FALSE))</f>
        <v>0</v>
      </c>
      <c r="G76" t="str">
        <f>IF($Q76="","",VLOOKUP($Q76,'Adopted vs YTD acct'!$A$5:$Q$257,COUNTA('Adopted vs YTD acct'!$A$4:H$4),FALSE))</f>
        <v>3474</v>
      </c>
      <c r="H76" t="str">
        <f>IF($Q76="","",VLOOKUP($Q76,'Adopted vs YTD acct'!$A$5:$Q$257,COUNTA('Adopted vs YTD acct'!$A$4:I$4),FALSE))</f>
        <v>SUICIDE PREVENTION GRANT</v>
      </c>
      <c r="I76" s="9">
        <f>IF($Q76="","",VLOOKUP($Q76,'Adopted vs YTD acct'!$A$5:$Q$257,COUNTA('Adopted vs YTD acct'!$A$4:J$4),FALSE))</f>
        <v>3300</v>
      </c>
      <c r="J76" s="9">
        <f>IF($Q76="","",VLOOKUP($Q76,'Adopted vs YTD acct'!$A$5:$Q$257,COUNTA('Adopted vs YTD acct'!$A$4:K$4),FALSE))</f>
        <v>-172</v>
      </c>
      <c r="K76" s="9">
        <f>IF($Q76="","",VLOOKUP($Q76,'Adopted vs YTD acct'!$A$5:$Q$257,COUNTA('Adopted vs YTD acct'!$A$4:L$4),FALSE))</f>
        <v>0</v>
      </c>
      <c r="L76" s="9">
        <f>IF($Q76="","",VLOOKUP($Q76,'Adopted vs YTD acct'!$A$5:$Q$257,COUNTA('Adopted vs YTD acct'!$A$4:M$4),FALSE))</f>
        <v>0</v>
      </c>
      <c r="M76" s="9">
        <f>IF($Q76="","",VLOOKUP($Q76,'Adopted vs YTD acct'!$A$5:$Q$257,COUNTA('Adopted vs YTD acct'!$A$4:N$4),FALSE))</f>
        <v>0</v>
      </c>
      <c r="N76" s="9">
        <f>IF($Q76="","",VLOOKUP($Q76,'Adopted vs YTD acct'!$A$5:$Q$257,COUNTA('Adopted vs YTD acct'!$A$4:O$4),FALSE))</f>
        <v>0</v>
      </c>
      <c r="O76" s="9">
        <f>IF($Q76="","",VLOOKUP($Q76,'Adopted vs YTD acct'!$A$5:$Q$257,COUNTA('Adopted vs YTD acct'!$A$4:P$4),FALSE))</f>
        <v>0</v>
      </c>
      <c r="P76" s="9">
        <f t="shared" si="1"/>
        <v>3128</v>
      </c>
      <c r="Q76">
        <f>IF((MAX($Q$4:Q75)+1)&gt;Data!$A$1,"",MAX($Q$4:Q75)+1)</f>
        <v>72</v>
      </c>
    </row>
    <row r="77" spans="1:17" x14ac:dyDescent="0.2">
      <c r="A77" t="str">
        <f>IF($Q77="","",VLOOKUP($Q77,'Adopted vs YTD acct'!$A$5:$Q$257,COUNTA('Adopted vs YTD acct'!$A$4:B$4),FALSE))</f>
        <v>A</v>
      </c>
      <c r="B77">
        <f>IF($Q77="","",VLOOKUP($Q77,'Adopted vs YTD acct'!$A$5:$M$257,3,FALSE))</f>
        <v>0</v>
      </c>
      <c r="C77">
        <f>IF($Q77="","",VLOOKUP($Q77,'Adopted vs YTD acct'!$A$5:$M$257,4,FALSE))</f>
        <v>0</v>
      </c>
      <c r="D77">
        <f>IF($Q77="","",VLOOKUP($Q77,'Adopted vs YTD acct'!$A$5:$M$257,5,FALSE))</f>
        <v>0</v>
      </c>
      <c r="E77">
        <f>IF($Q77="","",VLOOKUP($Q77,'Adopted vs YTD acct'!$A$5:$M$257,6,FALSE))</f>
        <v>0</v>
      </c>
      <c r="F77">
        <f>IF($Q77="","",VLOOKUP($Q77,'Adopted vs YTD acct'!$A$5:$M$257,7,FALSE))</f>
        <v>0</v>
      </c>
      <c r="G77" t="str">
        <f>IF($Q77="","",VLOOKUP($Q77,'Adopted vs YTD acct'!$A$5:$Q$257,COUNTA('Adopted vs YTD acct'!$A$4:H$4),FALSE))</f>
        <v>2414</v>
      </c>
      <c r="H77" t="str">
        <f>IF($Q77="","",VLOOKUP($Q77,'Adopted vs YTD acct'!$A$5:$Q$257,COUNTA('Adopted vs YTD acct'!$A$4:I$4),FALSE))</f>
        <v>BUS ADVERTISING REVENUE</v>
      </c>
      <c r="I77" s="9">
        <f>IF($Q77="","",VLOOKUP($Q77,'Adopted vs YTD acct'!$A$5:$Q$257,COUNTA('Adopted vs YTD acct'!$A$4:J$4),FALSE))</f>
        <v>970</v>
      </c>
      <c r="J77" s="9">
        <f>IF($Q77="","",VLOOKUP($Q77,'Adopted vs YTD acct'!$A$5:$Q$257,COUNTA('Adopted vs YTD acct'!$A$4:K$4),FALSE))</f>
        <v>527</v>
      </c>
      <c r="K77" s="9">
        <f>IF($Q77="","",VLOOKUP($Q77,'Adopted vs YTD acct'!$A$5:$Q$257,COUNTA('Adopted vs YTD acct'!$A$4:L$4),FALSE))</f>
        <v>-172</v>
      </c>
      <c r="L77" s="9">
        <f>IF($Q77="","",VLOOKUP($Q77,'Adopted vs YTD acct'!$A$5:$Q$257,COUNTA('Adopted vs YTD acct'!$A$4:M$4),FALSE))</f>
        <v>1037</v>
      </c>
      <c r="M77" s="9">
        <f>IF($Q77="","",VLOOKUP($Q77,'Adopted vs YTD acct'!$A$5:$Q$257,COUNTA('Adopted vs YTD acct'!$A$4:N$4),FALSE))</f>
        <v>-3046.67</v>
      </c>
      <c r="N77" s="9">
        <f>IF($Q77="","",VLOOKUP($Q77,'Adopted vs YTD acct'!$A$5:$Q$257,COUNTA('Adopted vs YTD acct'!$A$4:O$4),FALSE))</f>
        <v>-2415</v>
      </c>
      <c r="O77" s="9">
        <f>IF($Q77="","",VLOOKUP($Q77,'Adopted vs YTD acct'!$A$5:$Q$257,COUNTA('Adopted vs YTD acct'!$A$4:P$4),FALSE))</f>
        <v>5000</v>
      </c>
      <c r="P77" s="9">
        <f t="shared" si="1"/>
        <v>1900.33</v>
      </c>
      <c r="Q77">
        <f>IF((MAX($Q$4:Q76)+1)&gt;Data!$A$1,"",MAX($Q$4:Q76)+1)</f>
        <v>73</v>
      </c>
    </row>
    <row r="78" spans="1:17" x14ac:dyDescent="0.2">
      <c r="A78" t="str">
        <f>IF($Q78="","",VLOOKUP($Q78,'Adopted vs YTD acct'!$A$5:$Q$257,COUNTA('Adopted vs YTD acct'!$A$4:B$4),FALSE))</f>
        <v>A</v>
      </c>
      <c r="B78">
        <f>IF($Q78="","",VLOOKUP($Q78,'Adopted vs YTD acct'!$A$5:$M$257,3,FALSE))</f>
        <v>0</v>
      </c>
      <c r="C78">
        <f>IF($Q78="","",VLOOKUP($Q78,'Adopted vs YTD acct'!$A$5:$M$257,4,FALSE))</f>
        <v>0</v>
      </c>
      <c r="D78">
        <f>IF($Q78="","",VLOOKUP($Q78,'Adopted vs YTD acct'!$A$5:$M$257,5,FALSE))</f>
        <v>0</v>
      </c>
      <c r="E78">
        <f>IF($Q78="","",VLOOKUP($Q78,'Adopted vs YTD acct'!$A$5:$M$257,6,FALSE))</f>
        <v>0</v>
      </c>
      <c r="F78">
        <f>IF($Q78="","",VLOOKUP($Q78,'Adopted vs YTD acct'!$A$5:$M$257,7,FALSE))</f>
        <v>0</v>
      </c>
      <c r="G78" t="str">
        <f>IF($Q78="","",VLOOKUP($Q78,'Adopted vs YTD acct'!$A$5:$Q$257,COUNTA('Adopted vs YTD acct'!$A$4:H$4),FALSE))</f>
        <v>4592</v>
      </c>
      <c r="H78" t="str">
        <f>IF($Q78="","",VLOOKUP($Q78,'Adopted vs YTD acct'!$A$5:$Q$257,COUNTA('Adopted vs YTD acct'!$A$4:I$4),FALSE))</f>
        <v>RURAL TRANS. ASSIST. PROGRAM</v>
      </c>
      <c r="I78" s="9">
        <f>IF($Q78="","",VLOOKUP($Q78,'Adopted vs YTD acct'!$A$5:$Q$257,COUNTA('Adopted vs YTD acct'!$A$4:J$4),FALSE))</f>
        <v>-979.26000000000022</v>
      </c>
      <c r="J78" s="9">
        <f>IF($Q78="","",VLOOKUP($Q78,'Adopted vs YTD acct'!$A$5:$Q$257,COUNTA('Adopted vs YTD acct'!$A$4:K$4),FALSE))</f>
        <v>-635.88000000000011</v>
      </c>
      <c r="K78" s="9">
        <f>IF($Q78="","",VLOOKUP($Q78,'Adopted vs YTD acct'!$A$5:$Q$257,COUNTA('Adopted vs YTD acct'!$A$4:L$4),FALSE))</f>
        <v>1910.4</v>
      </c>
      <c r="L78" s="9">
        <f>IF($Q78="","",VLOOKUP($Q78,'Adopted vs YTD acct'!$A$5:$Q$257,COUNTA('Adopted vs YTD acct'!$A$4:M$4),FALSE))</f>
        <v>1302.4299999999998</v>
      </c>
      <c r="M78" s="9">
        <f>IF($Q78="","",VLOOKUP($Q78,'Adopted vs YTD acct'!$A$5:$Q$257,COUNTA('Adopted vs YTD acct'!$A$4:N$4),FALSE))</f>
        <v>511</v>
      </c>
      <c r="N78" s="9">
        <f>IF($Q78="","",VLOOKUP($Q78,'Adopted vs YTD acct'!$A$5:$Q$257,COUNTA('Adopted vs YTD acct'!$A$4:O$4),FALSE))</f>
        <v>1000</v>
      </c>
      <c r="O78" s="9">
        <f>IF($Q78="","",VLOOKUP($Q78,'Adopted vs YTD acct'!$A$5:$Q$257,COUNTA('Adopted vs YTD acct'!$A$4:P$4),FALSE))</f>
        <v>-1269.8</v>
      </c>
      <c r="P78" s="9">
        <f t="shared" si="1"/>
        <v>1838.8899999999996</v>
      </c>
      <c r="Q78">
        <f>IF((MAX($Q$4:Q77)+1)&gt;Data!$A$1,"",MAX($Q$4:Q77)+1)</f>
        <v>74</v>
      </c>
    </row>
    <row r="79" spans="1:17" x14ac:dyDescent="0.2">
      <c r="A79" t="str">
        <f>IF($Q79="","",VLOOKUP($Q79,'Adopted vs YTD acct'!$A$5:$Q$257,COUNTA('Adopted vs YTD acct'!$A$4:B$4),FALSE))</f>
        <v>A</v>
      </c>
      <c r="B79">
        <f>IF($Q79="","",VLOOKUP($Q79,'Adopted vs YTD acct'!$A$5:$M$257,3,FALSE))</f>
        <v>0</v>
      </c>
      <c r="C79">
        <f>IF($Q79="","",VLOOKUP($Q79,'Adopted vs YTD acct'!$A$5:$M$257,4,FALSE))</f>
        <v>0</v>
      </c>
      <c r="D79">
        <f>IF($Q79="","",VLOOKUP($Q79,'Adopted vs YTD acct'!$A$5:$M$257,5,FALSE))</f>
        <v>0</v>
      </c>
      <c r="E79">
        <f>IF($Q79="","",VLOOKUP($Q79,'Adopted vs YTD acct'!$A$5:$M$257,6,FALSE))</f>
        <v>0</v>
      </c>
      <c r="F79">
        <f>IF($Q79="","",VLOOKUP($Q79,'Adopted vs YTD acct'!$A$5:$M$257,7,FALSE))</f>
        <v>0</v>
      </c>
      <c r="G79" t="str">
        <f>IF($Q79="","",VLOOKUP($Q79,'Adopted vs YTD acct'!$A$5:$Q$257,COUNTA('Adopted vs YTD acct'!$A$4:H$4),FALSE))</f>
        <v>1588</v>
      </c>
      <c r="H79" t="str">
        <f>IF($Q79="","",VLOOKUP($Q79,'Adopted vs YTD acct'!$A$5:$Q$257,COUNTA('Adopted vs YTD acct'!$A$4:I$4),FALSE))</f>
        <v>PROBATION DRUG TEST FEES</v>
      </c>
      <c r="I79" s="9">
        <f>IF($Q79="","",VLOOKUP($Q79,'Adopted vs YTD acct'!$A$5:$Q$257,COUNTA('Adopted vs YTD acct'!$A$4:J$4),FALSE))</f>
        <v>0</v>
      </c>
      <c r="J79" s="9">
        <f>IF($Q79="","",VLOOKUP($Q79,'Adopted vs YTD acct'!$A$5:$Q$257,COUNTA('Adopted vs YTD acct'!$A$4:K$4),FALSE))</f>
        <v>0</v>
      </c>
      <c r="K79" s="9">
        <f>IF($Q79="","",VLOOKUP($Q79,'Adopted vs YTD acct'!$A$5:$Q$257,COUNTA('Adopted vs YTD acct'!$A$4:L$4),FALSE))</f>
        <v>0</v>
      </c>
      <c r="L79" s="9">
        <f>IF($Q79="","",VLOOKUP($Q79,'Adopted vs YTD acct'!$A$5:$Q$257,COUNTA('Adopted vs YTD acct'!$A$4:M$4),FALSE))</f>
        <v>0</v>
      </c>
      <c r="M79" s="9">
        <f>IF($Q79="","",VLOOKUP($Q79,'Adopted vs YTD acct'!$A$5:$Q$257,COUNTA('Adopted vs YTD acct'!$A$4:N$4),FALSE))</f>
        <v>0</v>
      </c>
      <c r="N79" s="9">
        <f>IF($Q79="","",VLOOKUP($Q79,'Adopted vs YTD acct'!$A$5:$Q$257,COUNTA('Adopted vs YTD acct'!$A$4:O$4),FALSE))</f>
        <v>404</v>
      </c>
      <c r="O79" s="9">
        <f>IF($Q79="","",VLOOKUP($Q79,'Adopted vs YTD acct'!$A$5:$Q$257,COUNTA('Adopted vs YTD acct'!$A$4:P$4),FALSE))</f>
        <v>1130.0100000000002</v>
      </c>
      <c r="P79" s="9">
        <f t="shared" si="1"/>
        <v>1534.0100000000002</v>
      </c>
      <c r="Q79">
        <f>IF((MAX($Q$4:Q78)+1)&gt;Data!$A$1,"",MAX($Q$4:Q78)+1)</f>
        <v>75</v>
      </c>
    </row>
    <row r="80" spans="1:17" x14ac:dyDescent="0.2">
      <c r="A80" t="str">
        <f>IF($Q80="","",VLOOKUP($Q80,'Adopted vs YTD acct'!$A$5:$Q$257,COUNTA('Adopted vs YTD acct'!$A$4:B$4),FALSE))</f>
        <v>A</v>
      </c>
      <c r="B80">
        <f>IF($Q80="","",VLOOKUP($Q80,'Adopted vs YTD acct'!$A$5:$M$257,3,FALSE))</f>
        <v>0</v>
      </c>
      <c r="C80">
        <f>IF($Q80="","",VLOOKUP($Q80,'Adopted vs YTD acct'!$A$5:$M$257,4,FALSE))</f>
        <v>0</v>
      </c>
      <c r="D80">
        <f>IF($Q80="","",VLOOKUP($Q80,'Adopted vs YTD acct'!$A$5:$M$257,5,FALSE))</f>
        <v>0</v>
      </c>
      <c r="E80">
        <f>IF($Q80="","",VLOOKUP($Q80,'Adopted vs YTD acct'!$A$5:$M$257,6,FALSE))</f>
        <v>0</v>
      </c>
      <c r="F80">
        <f>IF($Q80="","",VLOOKUP($Q80,'Adopted vs YTD acct'!$A$5:$M$257,7,FALSE))</f>
        <v>0</v>
      </c>
      <c r="G80" t="str">
        <f>IF($Q80="","",VLOOKUP($Q80,'Adopted vs YTD acct'!$A$5:$Q$257,COUNTA('Adopted vs YTD acct'!$A$4:H$4),FALSE))</f>
        <v>2480</v>
      </c>
      <c r="H80" t="str">
        <f>IF($Q80="","",VLOOKUP($Q80,'Adopted vs YTD acct'!$A$5:$Q$257,COUNTA('Adopted vs YTD acct'!$A$4:I$4),FALSE))</f>
        <v>RABIES</v>
      </c>
      <c r="I80" s="9">
        <f>IF($Q80="","",VLOOKUP($Q80,'Adopted vs YTD acct'!$A$5:$Q$257,COUNTA('Adopted vs YTD acct'!$A$4:J$4),FALSE))</f>
        <v>-384.23999999999978</v>
      </c>
      <c r="J80" s="9">
        <f>IF($Q80="","",VLOOKUP($Q80,'Adopted vs YTD acct'!$A$5:$Q$257,COUNTA('Adopted vs YTD acct'!$A$4:K$4),FALSE))</f>
        <v>321.11999999999989</v>
      </c>
      <c r="K80" s="9">
        <f>IF($Q80="","",VLOOKUP($Q80,'Adopted vs YTD acct'!$A$5:$Q$257,COUNTA('Adopted vs YTD acct'!$A$4:L$4),FALSE))</f>
        <v>-338.25</v>
      </c>
      <c r="L80" s="9">
        <f>IF($Q80="","",VLOOKUP($Q80,'Adopted vs YTD acct'!$A$5:$Q$257,COUNTA('Adopted vs YTD acct'!$A$4:M$4),FALSE))</f>
        <v>-57</v>
      </c>
      <c r="M80" s="9">
        <f>IF($Q80="","",VLOOKUP($Q80,'Adopted vs YTD acct'!$A$5:$Q$257,COUNTA('Adopted vs YTD acct'!$A$4:N$4),FALSE))</f>
        <v>-304.55000000000018</v>
      </c>
      <c r="N80" s="9">
        <f>IF($Q80="","",VLOOKUP($Q80,'Adopted vs YTD acct'!$A$5:$Q$257,COUNTA('Adopted vs YTD acct'!$A$4:O$4),FALSE))</f>
        <v>728.90000000000009</v>
      </c>
      <c r="O80" s="9">
        <f>IF($Q80="","",VLOOKUP($Q80,'Adopted vs YTD acct'!$A$5:$Q$257,COUNTA('Adopted vs YTD acct'!$A$4:P$4),FALSE))</f>
        <v>1398.46</v>
      </c>
      <c r="P80" s="9">
        <f t="shared" si="1"/>
        <v>1364.44</v>
      </c>
      <c r="Q80">
        <f>IF((MAX($Q$4:Q79)+1)&gt;Data!$A$1,"",MAX($Q$4:Q79)+1)</f>
        <v>76</v>
      </c>
    </row>
    <row r="81" spans="1:17" x14ac:dyDescent="0.2">
      <c r="A81" t="str">
        <f>IF($Q81="","",VLOOKUP($Q81,'Adopted vs YTD acct'!$A$5:$Q$257,COUNTA('Adopted vs YTD acct'!$A$4:B$4),FALSE))</f>
        <v>A</v>
      </c>
      <c r="B81">
        <f>IF($Q81="","",VLOOKUP($Q81,'Adopted vs YTD acct'!$A$5:$M$257,3,FALSE))</f>
        <v>0</v>
      </c>
      <c r="C81">
        <f>IF($Q81="","",VLOOKUP($Q81,'Adopted vs YTD acct'!$A$5:$M$257,4,FALSE))</f>
        <v>0</v>
      </c>
      <c r="D81">
        <f>IF($Q81="","",VLOOKUP($Q81,'Adopted vs YTD acct'!$A$5:$M$257,5,FALSE))</f>
        <v>0</v>
      </c>
      <c r="E81">
        <f>IF($Q81="","",VLOOKUP($Q81,'Adopted vs YTD acct'!$A$5:$M$257,6,FALSE))</f>
        <v>0</v>
      </c>
      <c r="F81">
        <f>IF($Q81="","",VLOOKUP($Q81,'Adopted vs YTD acct'!$A$5:$M$257,7,FALSE))</f>
        <v>0</v>
      </c>
      <c r="G81" t="str">
        <f>IF($Q81="","",VLOOKUP($Q81,'Adopted vs YTD acct'!$A$5:$Q$257,COUNTA('Adopted vs YTD acct'!$A$4:H$4),FALSE))</f>
        <v>3486</v>
      </c>
      <c r="H81" t="str">
        <f>IF($Q81="","",VLOOKUP($Q81,'Adopted vs YTD acct'!$A$5:$Q$257,COUNTA('Adopted vs YTD acct'!$A$4:I$4),FALSE))</f>
        <v>RADON GRANT</v>
      </c>
      <c r="I81" s="9">
        <f>IF($Q81="","",VLOOKUP($Q81,'Adopted vs YTD acct'!$A$5:$Q$257,COUNTA('Adopted vs YTD acct'!$A$4:J$4),FALSE))</f>
        <v>0</v>
      </c>
      <c r="J81" s="9">
        <f>IF($Q81="","",VLOOKUP($Q81,'Adopted vs YTD acct'!$A$5:$Q$257,COUNTA('Adopted vs YTD acct'!$A$4:K$4),FALSE))</f>
        <v>-475</v>
      </c>
      <c r="K81" s="9">
        <f>IF($Q81="","",VLOOKUP($Q81,'Adopted vs YTD acct'!$A$5:$Q$257,COUNTA('Adopted vs YTD acct'!$A$4:L$4),FALSE))</f>
        <v>1150</v>
      </c>
      <c r="L81" s="9">
        <f>IF($Q81="","",VLOOKUP($Q81,'Adopted vs YTD acct'!$A$5:$Q$257,COUNTA('Adopted vs YTD acct'!$A$4:M$4),FALSE))</f>
        <v>675</v>
      </c>
      <c r="M81" s="9">
        <f>IF($Q81="","",VLOOKUP($Q81,'Adopted vs YTD acct'!$A$5:$Q$257,COUNTA('Adopted vs YTD acct'!$A$4:N$4),FALSE))</f>
        <v>0</v>
      </c>
      <c r="N81" s="9">
        <f>IF($Q81="","",VLOOKUP($Q81,'Adopted vs YTD acct'!$A$5:$Q$257,COUNTA('Adopted vs YTD acct'!$A$4:O$4),FALSE))</f>
        <v>0</v>
      </c>
      <c r="O81" s="9">
        <f>IF($Q81="","",VLOOKUP($Q81,'Adopted vs YTD acct'!$A$5:$Q$257,COUNTA('Adopted vs YTD acct'!$A$4:P$4),FALSE))</f>
        <v>0</v>
      </c>
      <c r="P81" s="9">
        <f t="shared" si="1"/>
        <v>1350</v>
      </c>
      <c r="Q81">
        <f>IF((MAX($Q$4:Q80)+1)&gt;Data!$A$1,"",MAX($Q$4:Q80)+1)</f>
        <v>77</v>
      </c>
    </row>
    <row r="82" spans="1:17" x14ac:dyDescent="0.2">
      <c r="A82" t="str">
        <f>IF($Q82="","",VLOOKUP($Q82,'Adopted vs YTD acct'!$A$5:$Q$257,COUNTA('Adopted vs YTD acct'!$A$4:B$4),FALSE))</f>
        <v>A</v>
      </c>
      <c r="B82">
        <f>IF($Q82="","",VLOOKUP($Q82,'Adopted vs YTD acct'!$A$5:$M$257,3,FALSE))</f>
        <v>0</v>
      </c>
      <c r="C82">
        <f>IF($Q82="","",VLOOKUP($Q82,'Adopted vs YTD acct'!$A$5:$M$257,4,FALSE))</f>
        <v>0</v>
      </c>
      <c r="D82">
        <f>IF($Q82="","",VLOOKUP($Q82,'Adopted vs YTD acct'!$A$5:$M$257,5,FALSE))</f>
        <v>0</v>
      </c>
      <c r="E82">
        <f>IF($Q82="","",VLOOKUP($Q82,'Adopted vs YTD acct'!$A$5:$M$257,6,FALSE))</f>
        <v>0</v>
      </c>
      <c r="F82">
        <f>IF($Q82="","",VLOOKUP($Q82,'Adopted vs YTD acct'!$A$5:$M$257,7,FALSE))</f>
        <v>0</v>
      </c>
      <c r="G82" t="str">
        <f>IF($Q82="","",VLOOKUP($Q82,'Adopted vs YTD acct'!$A$5:$Q$257,COUNTA('Adopted vs YTD acct'!$A$4:H$4),FALSE))</f>
        <v>1586</v>
      </c>
      <c r="H82" t="str">
        <f>IF($Q82="","",VLOOKUP($Q82,'Adopted vs YTD acct'!$A$5:$Q$257,COUNTA('Adopted vs YTD acct'!$A$4:I$4),FALSE))</f>
        <v>SOCIAL SECURITY REPAYMENT</v>
      </c>
      <c r="I82" s="9">
        <f>IF($Q82="","",VLOOKUP($Q82,'Adopted vs YTD acct'!$A$5:$Q$257,COUNTA('Adopted vs YTD acct'!$A$4:J$4),FALSE))</f>
        <v>0</v>
      </c>
      <c r="J82" s="9">
        <f>IF($Q82="","",VLOOKUP($Q82,'Adopted vs YTD acct'!$A$5:$Q$257,COUNTA('Adopted vs YTD acct'!$A$4:K$4),FALSE))</f>
        <v>0</v>
      </c>
      <c r="K82" s="9">
        <f>IF($Q82="","",VLOOKUP($Q82,'Adopted vs YTD acct'!$A$5:$Q$257,COUNTA('Adopted vs YTD acct'!$A$4:L$4),FALSE))</f>
        <v>-800</v>
      </c>
      <c r="L82" s="9">
        <f>IF($Q82="","",VLOOKUP($Q82,'Adopted vs YTD acct'!$A$5:$Q$257,COUNTA('Adopted vs YTD acct'!$A$4:M$4),FALSE))</f>
        <v>-2000</v>
      </c>
      <c r="M82" s="9">
        <f>IF($Q82="","",VLOOKUP($Q82,'Adopted vs YTD acct'!$A$5:$Q$257,COUNTA('Adopted vs YTD acct'!$A$4:N$4),FALSE))</f>
        <v>1600</v>
      </c>
      <c r="N82" s="9">
        <f>IF($Q82="","",VLOOKUP($Q82,'Adopted vs YTD acct'!$A$5:$Q$257,COUNTA('Adopted vs YTD acct'!$A$4:O$4),FALSE))</f>
        <v>2000</v>
      </c>
      <c r="O82" s="9">
        <f>IF($Q82="","",VLOOKUP($Q82,'Adopted vs YTD acct'!$A$5:$Q$257,COUNTA('Adopted vs YTD acct'!$A$4:P$4),FALSE))</f>
        <v>500</v>
      </c>
      <c r="P82" s="9">
        <f t="shared" si="1"/>
        <v>1300</v>
      </c>
      <c r="Q82">
        <f>IF((MAX($Q$4:Q81)+1)&gt;Data!$A$1,"",MAX($Q$4:Q81)+1)</f>
        <v>78</v>
      </c>
    </row>
    <row r="83" spans="1:17" x14ac:dyDescent="0.2">
      <c r="A83" t="str">
        <f>IF($Q83="","",VLOOKUP($Q83,'Adopted vs YTD acct'!$A$5:$Q$257,COUNTA('Adopted vs YTD acct'!$A$4:B$4),FALSE))</f>
        <v>A</v>
      </c>
      <c r="B83">
        <f>IF($Q83="","",VLOOKUP($Q83,'Adopted vs YTD acct'!$A$5:$M$257,3,FALSE))</f>
        <v>0</v>
      </c>
      <c r="C83">
        <f>IF($Q83="","",VLOOKUP($Q83,'Adopted vs YTD acct'!$A$5:$M$257,4,FALSE))</f>
        <v>0</v>
      </c>
      <c r="D83">
        <f>IF($Q83="","",VLOOKUP($Q83,'Adopted vs YTD acct'!$A$5:$M$257,5,FALSE))</f>
        <v>0</v>
      </c>
      <c r="E83">
        <f>IF($Q83="","",VLOOKUP($Q83,'Adopted vs YTD acct'!$A$5:$M$257,6,FALSE))</f>
        <v>0</v>
      </c>
      <c r="F83">
        <f>IF($Q83="","",VLOOKUP($Q83,'Adopted vs YTD acct'!$A$5:$M$257,7,FALSE))</f>
        <v>0</v>
      </c>
      <c r="G83" t="str">
        <f>IF($Q83="","",VLOOKUP($Q83,'Adopted vs YTD acct'!$A$5:$Q$257,COUNTA('Adopted vs YTD acct'!$A$4:H$4),FALSE))</f>
        <v>1848</v>
      </c>
      <c r="H83" t="str">
        <f>IF($Q83="","",VLOOKUP($Q83,'Adopted vs YTD acct'!$A$5:$Q$257,COUNTA('Adopted vs YTD acct'!$A$4:I$4),FALSE))</f>
        <v>REPAYMENTS OF BURIALS</v>
      </c>
      <c r="I83" s="9">
        <f>IF($Q83="","",VLOOKUP($Q83,'Adopted vs YTD acct'!$A$5:$Q$257,COUNTA('Adopted vs YTD acct'!$A$4:J$4),FALSE))</f>
        <v>-2861.91</v>
      </c>
      <c r="J83" s="9">
        <f>IF($Q83="","",VLOOKUP($Q83,'Adopted vs YTD acct'!$A$5:$Q$257,COUNTA('Adopted vs YTD acct'!$A$4:K$4),FALSE))</f>
        <v>-16694.02</v>
      </c>
      <c r="K83" s="9">
        <f>IF($Q83="","",VLOOKUP($Q83,'Adopted vs YTD acct'!$A$5:$Q$257,COUNTA('Adopted vs YTD acct'!$A$4:L$4),FALSE))</f>
        <v>11.850000000000364</v>
      </c>
      <c r="L83" s="9">
        <f>IF($Q83="","",VLOOKUP($Q83,'Adopted vs YTD acct'!$A$5:$Q$257,COUNTA('Adopted vs YTD acct'!$A$4:M$4),FALSE))</f>
        <v>3438.29</v>
      </c>
      <c r="M83" s="9">
        <f>IF($Q83="","",VLOOKUP($Q83,'Adopted vs YTD acct'!$A$5:$Q$257,COUNTA('Adopted vs YTD acct'!$A$4:N$4),FALSE))</f>
        <v>10000</v>
      </c>
      <c r="N83" s="9">
        <f>IF($Q83="","",VLOOKUP($Q83,'Adopted vs YTD acct'!$A$5:$Q$257,COUNTA('Adopted vs YTD acct'!$A$4:O$4),FALSE))</f>
        <v>3298.59</v>
      </c>
      <c r="O83" s="9">
        <f>IF($Q83="","",VLOOKUP($Q83,'Adopted vs YTD acct'!$A$5:$Q$257,COUNTA('Adopted vs YTD acct'!$A$4:P$4),FALSE))</f>
        <v>4000</v>
      </c>
      <c r="P83" s="9">
        <f t="shared" si="1"/>
        <v>1192.7999999999993</v>
      </c>
      <c r="Q83">
        <f>IF((MAX($Q$4:Q82)+1)&gt;Data!$A$1,"",MAX($Q$4:Q82)+1)</f>
        <v>79</v>
      </c>
    </row>
    <row r="84" spans="1:17" x14ac:dyDescent="0.2">
      <c r="A84" t="str">
        <f>IF($Q84="","",VLOOKUP($Q84,'Adopted vs YTD acct'!$A$5:$Q$257,COUNTA('Adopted vs YTD acct'!$A$4:B$4),FALSE))</f>
        <v>A</v>
      </c>
      <c r="B84">
        <f>IF($Q84="","",VLOOKUP($Q84,'Adopted vs YTD acct'!$A$5:$M$257,3,FALSE))</f>
        <v>0</v>
      </c>
      <c r="C84">
        <f>IF($Q84="","",VLOOKUP($Q84,'Adopted vs YTD acct'!$A$5:$M$257,4,FALSE))</f>
        <v>0</v>
      </c>
      <c r="D84">
        <f>IF($Q84="","",VLOOKUP($Q84,'Adopted vs YTD acct'!$A$5:$M$257,5,FALSE))</f>
        <v>0</v>
      </c>
      <c r="E84">
        <f>IF($Q84="","",VLOOKUP($Q84,'Adopted vs YTD acct'!$A$5:$M$257,6,FALSE))</f>
        <v>0</v>
      </c>
      <c r="F84">
        <f>IF($Q84="","",VLOOKUP($Q84,'Adopted vs YTD acct'!$A$5:$M$257,7,FALSE))</f>
        <v>0</v>
      </c>
      <c r="G84" t="str">
        <f>IF($Q84="","",VLOOKUP($Q84,'Adopted vs YTD acct'!$A$5:$Q$257,COUNTA('Adopted vs YTD acct'!$A$4:H$4),FALSE))</f>
        <v>1612</v>
      </c>
      <c r="H84" t="str">
        <f>IF($Q84="","",VLOOKUP($Q84,'Adopted vs YTD acct'!$A$5:$Q$257,COUNTA('Adopted vs YTD acct'!$A$4:I$4),FALSE))</f>
        <v>DONATIONS - IMMUNIZATION</v>
      </c>
      <c r="I84" s="9">
        <f>IF($Q84="","",VLOOKUP($Q84,'Adopted vs YTD acct'!$A$5:$Q$257,COUNTA('Adopted vs YTD acct'!$A$4:J$4),FALSE))</f>
        <v>-119</v>
      </c>
      <c r="J84" s="9">
        <f>IF($Q84="","",VLOOKUP($Q84,'Adopted vs YTD acct'!$A$5:$Q$257,COUNTA('Adopted vs YTD acct'!$A$4:K$4),FALSE))</f>
        <v>337</v>
      </c>
      <c r="K84" s="9">
        <f>IF($Q84="","",VLOOKUP($Q84,'Adopted vs YTD acct'!$A$5:$Q$257,COUNTA('Adopted vs YTD acct'!$A$4:L$4),FALSE))</f>
        <v>314</v>
      </c>
      <c r="L84" s="9">
        <f>IF($Q84="","",VLOOKUP($Q84,'Adopted vs YTD acct'!$A$5:$Q$257,COUNTA('Adopted vs YTD acct'!$A$4:M$4),FALSE))</f>
        <v>301</v>
      </c>
      <c r="M84" s="9">
        <f>IF($Q84="","",VLOOKUP($Q84,'Adopted vs YTD acct'!$A$5:$Q$257,COUNTA('Adopted vs YTD acct'!$A$4:N$4),FALSE))</f>
        <v>-249</v>
      </c>
      <c r="N84" s="9">
        <f>IF($Q84="","",VLOOKUP($Q84,'Adopted vs YTD acct'!$A$5:$Q$257,COUNTA('Adopted vs YTD acct'!$A$4:O$4),FALSE))</f>
        <v>77</v>
      </c>
      <c r="O84" s="9">
        <f>IF($Q84="","",VLOOKUP($Q84,'Adopted vs YTD acct'!$A$5:$Q$257,COUNTA('Adopted vs YTD acct'!$A$4:P$4),FALSE))</f>
        <v>100</v>
      </c>
      <c r="P84" s="9">
        <f t="shared" si="1"/>
        <v>761</v>
      </c>
      <c r="Q84">
        <f>IF((MAX($Q$4:Q83)+1)&gt;Data!$A$1,"",MAX($Q$4:Q83)+1)</f>
        <v>80</v>
      </c>
    </row>
    <row r="85" spans="1:17" x14ac:dyDescent="0.2">
      <c r="A85" t="str">
        <f>IF($Q85="","",VLOOKUP($Q85,'Adopted vs YTD acct'!$A$5:$Q$257,COUNTA('Adopted vs YTD acct'!$A$4:B$4),FALSE))</f>
        <v>A</v>
      </c>
      <c r="B85">
        <f>IF($Q85="","",VLOOKUP($Q85,'Adopted vs YTD acct'!$A$5:$M$257,3,FALSE))</f>
        <v>0</v>
      </c>
      <c r="C85">
        <f>IF($Q85="","",VLOOKUP($Q85,'Adopted vs YTD acct'!$A$5:$M$257,4,FALSE))</f>
        <v>0</v>
      </c>
      <c r="D85">
        <f>IF($Q85="","",VLOOKUP($Q85,'Adopted vs YTD acct'!$A$5:$M$257,5,FALSE))</f>
        <v>0</v>
      </c>
      <c r="E85">
        <f>IF($Q85="","",VLOOKUP($Q85,'Adopted vs YTD acct'!$A$5:$M$257,6,FALSE))</f>
        <v>0</v>
      </c>
      <c r="F85">
        <f>IF($Q85="","",VLOOKUP($Q85,'Adopted vs YTD acct'!$A$5:$M$257,7,FALSE))</f>
        <v>0</v>
      </c>
      <c r="G85" t="str">
        <f>IF($Q85="","",VLOOKUP($Q85,'Adopted vs YTD acct'!$A$5:$Q$257,COUNTA('Adopted vs YTD acct'!$A$4:H$4),FALSE))</f>
        <v>1581</v>
      </c>
      <c r="H85" t="str">
        <f>IF($Q85="","",VLOOKUP($Q85,'Adopted vs YTD acct'!$A$5:$Q$257,COUNTA('Adopted vs YTD acct'!$A$4:I$4),FALSE))</f>
        <v>DWI - VICTIM IMPACT PANEL</v>
      </c>
      <c r="I85" s="9">
        <f>IF($Q85="","",VLOOKUP($Q85,'Adopted vs YTD acct'!$A$5:$Q$257,COUNTA('Adopted vs YTD acct'!$A$4:J$4),FALSE))</f>
        <v>0</v>
      </c>
      <c r="J85" s="9">
        <f>IF($Q85="","",VLOOKUP($Q85,'Adopted vs YTD acct'!$A$5:$Q$257,COUNTA('Adopted vs YTD acct'!$A$4:K$4),FALSE))</f>
        <v>0</v>
      </c>
      <c r="K85" s="9">
        <f>IF($Q85="","",VLOOKUP($Q85,'Adopted vs YTD acct'!$A$5:$Q$257,COUNTA('Adopted vs YTD acct'!$A$4:L$4),FALSE))</f>
        <v>0</v>
      </c>
      <c r="L85" s="9">
        <f>IF($Q85="","",VLOOKUP($Q85,'Adopted vs YTD acct'!$A$5:$Q$257,COUNTA('Adopted vs YTD acct'!$A$4:M$4),FALSE))</f>
        <v>-780</v>
      </c>
      <c r="M85" s="9">
        <f>IF($Q85="","",VLOOKUP($Q85,'Adopted vs YTD acct'!$A$5:$Q$257,COUNTA('Adopted vs YTD acct'!$A$4:N$4),FALSE))</f>
        <v>480</v>
      </c>
      <c r="N85" s="9">
        <f>IF($Q85="","",VLOOKUP($Q85,'Adopted vs YTD acct'!$A$5:$Q$257,COUNTA('Adopted vs YTD acct'!$A$4:O$4),FALSE))</f>
        <v>1000</v>
      </c>
      <c r="O85" s="9">
        <f>IF($Q85="","",VLOOKUP($Q85,'Adopted vs YTD acct'!$A$5:$Q$257,COUNTA('Adopted vs YTD acct'!$A$4:P$4),FALSE))</f>
        <v>55</v>
      </c>
      <c r="P85" s="9">
        <f t="shared" si="1"/>
        <v>755</v>
      </c>
      <c r="Q85">
        <f>IF((MAX($Q$4:Q84)+1)&gt;Data!$A$1,"",MAX($Q$4:Q84)+1)</f>
        <v>81</v>
      </c>
    </row>
    <row r="86" spans="1:17" x14ac:dyDescent="0.2">
      <c r="A86" t="str">
        <f>IF($Q86="","",VLOOKUP($Q86,'Adopted vs YTD acct'!$A$5:$Q$257,COUNTA('Adopted vs YTD acct'!$A$4:B$4),FALSE))</f>
        <v>A</v>
      </c>
      <c r="B86">
        <f>IF($Q86="","",VLOOKUP($Q86,'Adopted vs YTD acct'!$A$5:$M$257,3,FALSE))</f>
        <v>0</v>
      </c>
      <c r="C86">
        <f>IF($Q86="","",VLOOKUP($Q86,'Adopted vs YTD acct'!$A$5:$M$257,4,FALSE))</f>
        <v>0</v>
      </c>
      <c r="D86">
        <f>IF($Q86="","",VLOOKUP($Q86,'Adopted vs YTD acct'!$A$5:$M$257,5,FALSE))</f>
        <v>0</v>
      </c>
      <c r="E86">
        <f>IF($Q86="","",VLOOKUP($Q86,'Adopted vs YTD acct'!$A$5:$M$257,6,FALSE))</f>
        <v>0</v>
      </c>
      <c r="F86">
        <f>IF($Q86="","",VLOOKUP($Q86,'Adopted vs YTD acct'!$A$5:$M$257,7,FALSE))</f>
        <v>0</v>
      </c>
      <c r="G86" t="str">
        <f>IF($Q86="","",VLOOKUP($Q86,'Adopted vs YTD acct'!$A$5:$Q$257,COUNTA('Adopted vs YTD acct'!$A$4:H$4),FALSE))</f>
        <v>2303</v>
      </c>
      <c r="H86" t="str">
        <f>IF($Q86="","",VLOOKUP($Q86,'Adopted vs YTD acct'!$A$5:$Q$257,COUNTA('Adopted vs YTD acct'!$A$4:I$4),FALSE))</f>
        <v>CHARGES TO NYC DEP- ADMIN.</v>
      </c>
      <c r="I86" s="9">
        <f>IF($Q86="","",VLOOKUP($Q86,'Adopted vs YTD acct'!$A$5:$Q$257,COUNTA('Adopted vs YTD acct'!$A$4:J$4),FALSE))</f>
        <v>2499.4699999999998</v>
      </c>
      <c r="J86" s="9">
        <f>IF($Q86="","",VLOOKUP($Q86,'Adopted vs YTD acct'!$A$5:$Q$257,COUNTA('Adopted vs YTD acct'!$A$4:K$4),FALSE))</f>
        <v>-5453.02</v>
      </c>
      <c r="K86" s="9">
        <f>IF($Q86="","",VLOOKUP($Q86,'Adopted vs YTD acct'!$A$5:$Q$257,COUNTA('Adopted vs YTD acct'!$A$4:L$4),FALSE))</f>
        <v>1907.12</v>
      </c>
      <c r="L86" s="9">
        <f>IF($Q86="","",VLOOKUP($Q86,'Adopted vs YTD acct'!$A$5:$Q$257,COUNTA('Adopted vs YTD acct'!$A$4:M$4),FALSE))</f>
        <v>222.19999999999982</v>
      </c>
      <c r="M86" s="9">
        <f>IF($Q86="","",VLOOKUP($Q86,'Adopted vs YTD acct'!$A$5:$Q$257,COUNTA('Adopted vs YTD acct'!$A$4:N$4),FALSE))</f>
        <v>749.80000000000018</v>
      </c>
      <c r="N86" s="9">
        <f>IF($Q86="","",VLOOKUP($Q86,'Adopted vs YTD acct'!$A$5:$Q$257,COUNTA('Adopted vs YTD acct'!$A$4:O$4),FALSE))</f>
        <v>-893.86999999999989</v>
      </c>
      <c r="O86" s="9">
        <f>IF($Q86="","",VLOOKUP($Q86,'Adopted vs YTD acct'!$A$5:$Q$257,COUNTA('Adopted vs YTD acct'!$A$4:P$4),FALSE))</f>
        <v>1564</v>
      </c>
      <c r="P86" s="9">
        <f t="shared" si="1"/>
        <v>595.69999999999936</v>
      </c>
      <c r="Q86">
        <f>IF((MAX($Q$4:Q85)+1)&gt;Data!$A$1,"",MAX($Q$4:Q85)+1)</f>
        <v>82</v>
      </c>
    </row>
    <row r="87" spans="1:17" x14ac:dyDescent="0.2">
      <c r="A87" t="str">
        <f>IF($Q87="","",VLOOKUP($Q87,'Adopted vs YTD acct'!$A$5:$Q$257,COUNTA('Adopted vs YTD acct'!$A$4:B$4),FALSE))</f>
        <v>A</v>
      </c>
      <c r="B87">
        <f>IF($Q87="","",VLOOKUP($Q87,'Adopted vs YTD acct'!$A$5:$M$257,3,FALSE))</f>
        <v>0</v>
      </c>
      <c r="C87">
        <f>IF($Q87="","",VLOOKUP($Q87,'Adopted vs YTD acct'!$A$5:$M$257,4,FALSE))</f>
        <v>0</v>
      </c>
      <c r="D87">
        <f>IF($Q87="","",VLOOKUP($Q87,'Adopted vs YTD acct'!$A$5:$M$257,5,FALSE))</f>
        <v>0</v>
      </c>
      <c r="E87">
        <f>IF($Q87="","",VLOOKUP($Q87,'Adopted vs YTD acct'!$A$5:$M$257,6,FALSE))</f>
        <v>0</v>
      </c>
      <c r="F87">
        <f>IF($Q87="","",VLOOKUP($Q87,'Adopted vs YTD acct'!$A$5:$M$257,7,FALSE))</f>
        <v>0</v>
      </c>
      <c r="G87" t="str">
        <f>IF($Q87="","",VLOOKUP($Q87,'Adopted vs YTD acct'!$A$5:$Q$257,COUNTA('Adopted vs YTD acct'!$A$4:H$4),FALSE))</f>
        <v>1584</v>
      </c>
      <c r="H87" t="str">
        <f>IF($Q87="","",VLOOKUP($Q87,'Adopted vs YTD acct'!$A$5:$Q$257,COUNTA('Adopted vs YTD acct'!$A$4:I$4),FALSE))</f>
        <v>STOP DWI TO PROBATION</v>
      </c>
      <c r="I87" s="9">
        <f>IF($Q87="","",VLOOKUP($Q87,'Adopted vs YTD acct'!$A$5:$Q$257,COUNTA('Adopted vs YTD acct'!$A$4:J$4),FALSE))</f>
        <v>0</v>
      </c>
      <c r="J87" s="9">
        <f>IF($Q87="","",VLOOKUP($Q87,'Adopted vs YTD acct'!$A$5:$Q$257,COUNTA('Adopted vs YTD acct'!$A$4:K$4),FALSE))</f>
        <v>0</v>
      </c>
      <c r="K87" s="9">
        <f>IF($Q87="","",VLOOKUP($Q87,'Adopted vs YTD acct'!$A$5:$Q$257,COUNTA('Adopted vs YTD acct'!$A$4:L$4),FALSE))</f>
        <v>500</v>
      </c>
      <c r="L87" s="9">
        <f>IF($Q87="","",VLOOKUP($Q87,'Adopted vs YTD acct'!$A$5:$Q$257,COUNTA('Adopted vs YTD acct'!$A$4:M$4),FALSE))</f>
        <v>0</v>
      </c>
      <c r="M87" s="9">
        <f>IF($Q87="","",VLOOKUP($Q87,'Adopted vs YTD acct'!$A$5:$Q$257,COUNTA('Adopted vs YTD acct'!$A$4:N$4),FALSE))</f>
        <v>0</v>
      </c>
      <c r="N87" s="9">
        <f>IF($Q87="","",VLOOKUP($Q87,'Adopted vs YTD acct'!$A$5:$Q$257,COUNTA('Adopted vs YTD acct'!$A$4:O$4),FALSE))</f>
        <v>0</v>
      </c>
      <c r="O87" s="9">
        <f>IF($Q87="","",VLOOKUP($Q87,'Adopted vs YTD acct'!$A$5:$Q$257,COUNTA('Adopted vs YTD acct'!$A$4:P$4),FALSE))</f>
        <v>0</v>
      </c>
      <c r="P87" s="9">
        <f t="shared" si="1"/>
        <v>500</v>
      </c>
      <c r="Q87">
        <f>IF((MAX($Q$4:Q86)+1)&gt;Data!$A$1,"",MAX($Q$4:Q86)+1)</f>
        <v>83</v>
      </c>
    </row>
    <row r="88" spans="1:17" x14ac:dyDescent="0.2">
      <c r="A88" t="str">
        <f>IF($Q88="","",VLOOKUP($Q88,'Adopted vs YTD acct'!$A$5:$Q$257,COUNTA('Adopted vs YTD acct'!$A$4:B$4),FALSE))</f>
        <v>A</v>
      </c>
      <c r="B88">
        <f>IF($Q88="","",VLOOKUP($Q88,'Adopted vs YTD acct'!$A$5:$M$257,3,FALSE))</f>
        <v>0</v>
      </c>
      <c r="C88">
        <f>IF($Q88="","",VLOOKUP($Q88,'Adopted vs YTD acct'!$A$5:$M$257,4,FALSE))</f>
        <v>0</v>
      </c>
      <c r="D88">
        <f>IF($Q88="","",VLOOKUP($Q88,'Adopted vs YTD acct'!$A$5:$M$257,5,FALSE))</f>
        <v>0</v>
      </c>
      <c r="E88">
        <f>IF($Q88="","",VLOOKUP($Q88,'Adopted vs YTD acct'!$A$5:$M$257,6,FALSE))</f>
        <v>0</v>
      </c>
      <c r="F88">
        <f>IF($Q88="","",VLOOKUP($Q88,'Adopted vs YTD acct'!$A$5:$M$257,7,FALSE))</f>
        <v>0</v>
      </c>
      <c r="G88" t="str">
        <f>IF($Q88="","",VLOOKUP($Q88,'Adopted vs YTD acct'!$A$5:$Q$257,COUNTA('Adopted vs YTD acct'!$A$4:H$4),FALSE))</f>
        <v>1526</v>
      </c>
      <c r="H88" t="str">
        <f>IF($Q88="","",VLOOKUP($Q88,'Adopted vs YTD acct'!$A$5:$Q$257,COUNTA('Adopted vs YTD acct'!$A$4:I$4),FALSE))</f>
        <v>DISCIPLINARY SURCHARGE</v>
      </c>
      <c r="I88" s="9">
        <f>IF($Q88="","",VLOOKUP($Q88,'Adopted vs YTD acct'!$A$5:$Q$257,COUNTA('Adopted vs YTD acct'!$A$4:J$4),FALSE))</f>
        <v>0</v>
      </c>
      <c r="J88" s="9">
        <f>IF($Q88="","",VLOOKUP($Q88,'Adopted vs YTD acct'!$A$5:$Q$257,COUNTA('Adopted vs YTD acct'!$A$4:K$4),FALSE))</f>
        <v>0</v>
      </c>
      <c r="K88" s="9">
        <f>IF($Q88="","",VLOOKUP($Q88,'Adopted vs YTD acct'!$A$5:$Q$257,COUNTA('Adopted vs YTD acct'!$A$4:L$4),FALSE))</f>
        <v>0</v>
      </c>
      <c r="L88" s="9">
        <f>IF($Q88="","",VLOOKUP($Q88,'Adopted vs YTD acct'!$A$5:$Q$257,COUNTA('Adopted vs YTD acct'!$A$4:M$4),FALSE))</f>
        <v>0</v>
      </c>
      <c r="M88" s="9">
        <f>IF($Q88="","",VLOOKUP($Q88,'Adopted vs YTD acct'!$A$5:$Q$257,COUNTA('Adopted vs YTD acct'!$A$4:N$4),FALSE))</f>
        <v>0</v>
      </c>
      <c r="N88" s="9">
        <f>IF($Q88="","",VLOOKUP($Q88,'Adopted vs YTD acct'!$A$5:$Q$257,COUNTA('Adopted vs YTD acct'!$A$4:O$4),FALSE))</f>
        <v>-25</v>
      </c>
      <c r="O88" s="9">
        <f>IF($Q88="","",VLOOKUP($Q88,'Adopted vs YTD acct'!$A$5:$Q$257,COUNTA('Adopted vs YTD acct'!$A$4:P$4),FALSE))</f>
        <v>424.83</v>
      </c>
      <c r="P88" s="9">
        <f t="shared" si="1"/>
        <v>399.83</v>
      </c>
      <c r="Q88">
        <f>IF((MAX($Q$4:Q87)+1)&gt;Data!$A$1,"",MAX($Q$4:Q87)+1)</f>
        <v>84</v>
      </c>
    </row>
    <row r="89" spans="1:17" x14ac:dyDescent="0.2">
      <c r="A89" t="str">
        <f>IF($Q89="","",VLOOKUP($Q89,'Adopted vs YTD acct'!$A$5:$Q$257,COUNTA('Adopted vs YTD acct'!$A$4:B$4),FALSE))</f>
        <v>A</v>
      </c>
      <c r="B89">
        <f>IF($Q89="","",VLOOKUP($Q89,'Adopted vs YTD acct'!$A$5:$M$257,3,FALSE))</f>
        <v>0</v>
      </c>
      <c r="C89">
        <f>IF($Q89="","",VLOOKUP($Q89,'Adopted vs YTD acct'!$A$5:$M$257,4,FALSE))</f>
        <v>0</v>
      </c>
      <c r="D89">
        <f>IF($Q89="","",VLOOKUP($Q89,'Adopted vs YTD acct'!$A$5:$M$257,5,FALSE))</f>
        <v>0</v>
      </c>
      <c r="E89">
        <f>IF($Q89="","",VLOOKUP($Q89,'Adopted vs YTD acct'!$A$5:$M$257,6,FALSE))</f>
        <v>0</v>
      </c>
      <c r="F89">
        <f>IF($Q89="","",VLOOKUP($Q89,'Adopted vs YTD acct'!$A$5:$M$257,7,FALSE))</f>
        <v>0</v>
      </c>
      <c r="G89" t="str">
        <f>IF($Q89="","",VLOOKUP($Q89,'Adopted vs YTD acct'!$A$5:$Q$257,COUNTA('Adopted vs YTD acct'!$A$4:H$4),FALSE))</f>
        <v>2654</v>
      </c>
      <c r="H89" t="str">
        <f>IF($Q89="","",VLOOKUP($Q89,'Adopted vs YTD acct'!$A$5:$Q$257,COUNTA('Adopted vs YTD acct'!$A$4:I$4),FALSE))</f>
        <v>SALES OF PAPER</v>
      </c>
      <c r="I89" s="9">
        <f>IF($Q89="","",VLOOKUP($Q89,'Adopted vs YTD acct'!$A$5:$Q$257,COUNTA('Adopted vs YTD acct'!$A$4:J$4),FALSE))</f>
        <v>936.05000000000018</v>
      </c>
      <c r="J89" s="9">
        <f>IF($Q89="","",VLOOKUP($Q89,'Adopted vs YTD acct'!$A$5:$Q$257,COUNTA('Adopted vs YTD acct'!$A$4:K$4),FALSE))</f>
        <v>1112.4899999999998</v>
      </c>
      <c r="K89" s="9">
        <f>IF($Q89="","",VLOOKUP($Q89,'Adopted vs YTD acct'!$A$5:$Q$257,COUNTA('Adopted vs YTD acct'!$A$4:L$4),FALSE))</f>
        <v>-1334.3100000000004</v>
      </c>
      <c r="L89" s="9">
        <f>IF($Q89="","",VLOOKUP($Q89,'Adopted vs YTD acct'!$A$5:$Q$257,COUNTA('Adopted vs YTD acct'!$A$4:M$4),FALSE))</f>
        <v>200.63999999999987</v>
      </c>
      <c r="M89" s="9">
        <f>IF($Q89="","",VLOOKUP($Q89,'Adopted vs YTD acct'!$A$5:$Q$257,COUNTA('Adopted vs YTD acct'!$A$4:N$4),FALSE))</f>
        <v>1680.44</v>
      </c>
      <c r="N89" s="9">
        <f>IF($Q89="","",VLOOKUP($Q89,'Adopted vs YTD acct'!$A$5:$Q$257,COUNTA('Adopted vs YTD acct'!$A$4:O$4),FALSE))</f>
        <v>2.2899999999999636</v>
      </c>
      <c r="O89" s="9">
        <f>IF($Q89="","",VLOOKUP($Q89,'Adopted vs YTD acct'!$A$5:$Q$257,COUNTA('Adopted vs YTD acct'!$A$4:P$4),FALSE))</f>
        <v>-2247.16</v>
      </c>
      <c r="P89" s="9">
        <f t="shared" si="1"/>
        <v>350.4399999999996</v>
      </c>
      <c r="Q89">
        <f>IF((MAX($Q$4:Q88)+1)&gt;Data!$A$1,"",MAX($Q$4:Q88)+1)</f>
        <v>85</v>
      </c>
    </row>
    <row r="90" spans="1:17" x14ac:dyDescent="0.2">
      <c r="A90" t="str">
        <f>IF($Q90="","",VLOOKUP($Q90,'Adopted vs YTD acct'!$A$5:$Q$257,COUNTA('Adopted vs YTD acct'!$A$4:B$4),FALSE))</f>
        <v>A</v>
      </c>
      <c r="B90">
        <f>IF($Q90="","",VLOOKUP($Q90,'Adopted vs YTD acct'!$A$5:$M$257,3,FALSE))</f>
        <v>0</v>
      </c>
      <c r="C90">
        <f>IF($Q90="","",VLOOKUP($Q90,'Adopted vs YTD acct'!$A$5:$M$257,4,FALSE))</f>
        <v>0</v>
      </c>
      <c r="D90">
        <f>IF($Q90="","",VLOOKUP($Q90,'Adopted vs YTD acct'!$A$5:$M$257,5,FALSE))</f>
        <v>0</v>
      </c>
      <c r="E90">
        <f>IF($Q90="","",VLOOKUP($Q90,'Adopted vs YTD acct'!$A$5:$M$257,6,FALSE))</f>
        <v>0</v>
      </c>
      <c r="F90">
        <f>IF($Q90="","",VLOOKUP($Q90,'Adopted vs YTD acct'!$A$5:$M$257,7,FALSE))</f>
        <v>0</v>
      </c>
      <c r="G90" t="str">
        <f>IF($Q90="","",VLOOKUP($Q90,'Adopted vs YTD acct'!$A$5:$Q$257,COUNTA('Adopted vs YTD acct'!$A$4:H$4),FALSE))</f>
        <v>1289</v>
      </c>
      <c r="H90" t="str">
        <f>IF($Q90="","",VLOOKUP($Q90,'Adopted vs YTD acct'!$A$5:$Q$257,COUNTA('Adopted vs YTD acct'!$A$4:I$4),FALSE))</f>
        <v>OTHER GENERAL GOVT FEES</v>
      </c>
      <c r="I90" s="9">
        <f>IF($Q90="","",VLOOKUP($Q90,'Adopted vs YTD acct'!$A$5:$Q$257,COUNTA('Adopted vs YTD acct'!$A$4:J$4),FALSE))</f>
        <v>-107.07</v>
      </c>
      <c r="J90" s="9">
        <f>IF($Q90="","",VLOOKUP($Q90,'Adopted vs YTD acct'!$A$5:$Q$257,COUNTA('Adopted vs YTD acct'!$A$4:K$4),FALSE))</f>
        <v>70</v>
      </c>
      <c r="K90" s="9">
        <f>IF($Q90="","",VLOOKUP($Q90,'Adopted vs YTD acct'!$A$5:$Q$257,COUNTA('Adopted vs YTD acct'!$A$4:L$4),FALSE))</f>
        <v>82.72</v>
      </c>
      <c r="L90" s="9">
        <f>IF($Q90="","",VLOOKUP($Q90,'Adopted vs YTD acct'!$A$5:$Q$257,COUNTA('Adopted vs YTD acct'!$A$4:M$4),FALSE))</f>
        <v>100</v>
      </c>
      <c r="M90" s="9">
        <f>IF($Q90="","",VLOOKUP($Q90,'Adopted vs YTD acct'!$A$5:$Q$257,COUNTA('Adopted vs YTD acct'!$A$4:N$4),FALSE))</f>
        <v>73</v>
      </c>
      <c r="N90" s="9">
        <f>IF($Q90="","",VLOOKUP($Q90,'Adopted vs YTD acct'!$A$5:$Q$257,COUNTA('Adopted vs YTD acct'!$A$4:O$4),FALSE))</f>
        <v>50</v>
      </c>
      <c r="O90" s="9">
        <f>IF($Q90="","",VLOOKUP($Q90,'Adopted vs YTD acct'!$A$5:$Q$257,COUNTA('Adopted vs YTD acct'!$A$4:P$4),FALSE))</f>
        <v>0</v>
      </c>
      <c r="P90" s="9">
        <f t="shared" si="1"/>
        <v>268.64999999999998</v>
      </c>
      <c r="Q90">
        <f>IF((MAX($Q$4:Q89)+1)&gt;Data!$A$1,"",MAX($Q$4:Q89)+1)</f>
        <v>86</v>
      </c>
    </row>
    <row r="91" spans="1:17" x14ac:dyDescent="0.2">
      <c r="A91" t="str">
        <f>IF($Q91="","",VLOOKUP($Q91,'Adopted vs YTD acct'!$A$5:$Q$257,COUNTA('Adopted vs YTD acct'!$A$4:B$4),FALSE))</f>
        <v>A</v>
      </c>
      <c r="B91">
        <f>IF($Q91="","",VLOOKUP($Q91,'Adopted vs YTD acct'!$A$5:$M$257,3,FALSE))</f>
        <v>0</v>
      </c>
      <c r="C91">
        <f>IF($Q91="","",VLOOKUP($Q91,'Adopted vs YTD acct'!$A$5:$M$257,4,FALSE))</f>
        <v>0</v>
      </c>
      <c r="D91">
        <f>IF($Q91="","",VLOOKUP($Q91,'Adopted vs YTD acct'!$A$5:$M$257,5,FALSE))</f>
        <v>0</v>
      </c>
      <c r="E91">
        <f>IF($Q91="","",VLOOKUP($Q91,'Adopted vs YTD acct'!$A$5:$M$257,6,FALSE))</f>
        <v>0</v>
      </c>
      <c r="F91">
        <f>IF($Q91="","",VLOOKUP($Q91,'Adopted vs YTD acct'!$A$5:$M$257,7,FALSE))</f>
        <v>0</v>
      </c>
      <c r="G91" t="str">
        <f>IF($Q91="","",VLOOKUP($Q91,'Adopted vs YTD acct'!$A$5:$Q$257,COUNTA('Adopted vs YTD acct'!$A$4:H$4),FALSE))</f>
        <v>3384</v>
      </c>
      <c r="H91" t="str">
        <f>IF($Q91="","",VLOOKUP($Q91,'Adopted vs YTD acct'!$A$5:$Q$257,COUNTA('Adopted vs YTD acct'!$A$4:I$4),FALSE))</f>
        <v>STOP DWI STATE AID</v>
      </c>
      <c r="I91" s="9">
        <f>IF($Q91="","",VLOOKUP($Q91,'Adopted vs YTD acct'!$A$5:$Q$257,COUNTA('Adopted vs YTD acct'!$A$4:J$4),FALSE))</f>
        <v>0</v>
      </c>
      <c r="J91" s="9">
        <f>IF($Q91="","",VLOOKUP($Q91,'Adopted vs YTD acct'!$A$5:$Q$257,COUNTA('Adopted vs YTD acct'!$A$4:K$4),FALSE))</f>
        <v>0</v>
      </c>
      <c r="K91" s="9">
        <f>IF($Q91="","",VLOOKUP($Q91,'Adopted vs YTD acct'!$A$5:$Q$257,COUNTA('Adopted vs YTD acct'!$A$4:L$4),FALSE))</f>
        <v>0</v>
      </c>
      <c r="L91" s="9">
        <f>IF($Q91="","",VLOOKUP($Q91,'Adopted vs YTD acct'!$A$5:$Q$257,COUNTA('Adopted vs YTD acct'!$A$4:M$4),FALSE))</f>
        <v>0</v>
      </c>
      <c r="M91" s="9">
        <f>IF($Q91="","",VLOOKUP($Q91,'Adopted vs YTD acct'!$A$5:$Q$257,COUNTA('Adopted vs YTD acct'!$A$4:N$4),FALSE))</f>
        <v>179.47999999999956</v>
      </c>
      <c r="N91" s="9">
        <f>IF($Q91="","",VLOOKUP($Q91,'Adopted vs YTD acct'!$A$5:$Q$257,COUNTA('Adopted vs YTD acct'!$A$4:O$4),FALSE))</f>
        <v>0</v>
      </c>
      <c r="O91" s="9">
        <f>IF($Q91="","",VLOOKUP($Q91,'Adopted vs YTD acct'!$A$5:$Q$257,COUNTA('Adopted vs YTD acct'!$A$4:P$4),FALSE))</f>
        <v>0</v>
      </c>
      <c r="P91" s="9">
        <f t="shared" si="1"/>
        <v>179.47999999999956</v>
      </c>
      <c r="Q91">
        <f>IF((MAX($Q$4:Q90)+1)&gt;Data!$A$1,"",MAX($Q$4:Q90)+1)</f>
        <v>87</v>
      </c>
    </row>
    <row r="92" spans="1:17" x14ac:dyDescent="0.2">
      <c r="A92" t="str">
        <f>IF($Q92="","",VLOOKUP($Q92,'Adopted vs YTD acct'!$A$5:$Q$257,COUNTA('Adopted vs YTD acct'!$A$4:B$4),FALSE))</f>
        <v>A</v>
      </c>
      <c r="B92">
        <f>IF($Q92="","",VLOOKUP($Q92,'Adopted vs YTD acct'!$A$5:$M$257,3,FALSE))</f>
        <v>0</v>
      </c>
      <c r="C92">
        <f>IF($Q92="","",VLOOKUP($Q92,'Adopted vs YTD acct'!$A$5:$M$257,4,FALSE))</f>
        <v>0</v>
      </c>
      <c r="D92">
        <f>IF($Q92="","",VLOOKUP($Q92,'Adopted vs YTD acct'!$A$5:$M$257,5,FALSE))</f>
        <v>0</v>
      </c>
      <c r="E92">
        <f>IF($Q92="","",VLOOKUP($Q92,'Adopted vs YTD acct'!$A$5:$M$257,6,FALSE))</f>
        <v>0</v>
      </c>
      <c r="F92">
        <f>IF($Q92="","",VLOOKUP($Q92,'Adopted vs YTD acct'!$A$5:$M$257,7,FALSE))</f>
        <v>0</v>
      </c>
      <c r="G92" t="str">
        <f>IF($Q92="","",VLOOKUP($Q92,'Adopted vs YTD acct'!$A$5:$Q$257,COUNTA('Adopted vs YTD acct'!$A$4:H$4),FALSE))</f>
        <v>4459</v>
      </c>
      <c r="H92" t="str">
        <f>IF($Q92="","",VLOOKUP($Q92,'Adopted vs YTD acct'!$A$5:$Q$257,COUNTA('Adopted vs YTD acct'!$A$4:I$4),FALSE))</f>
        <v>EBOLA GRANT</v>
      </c>
      <c r="I92" s="9">
        <f>IF($Q92="","",VLOOKUP($Q92,'Adopted vs YTD acct'!$A$5:$Q$257,COUNTA('Adopted vs YTD acct'!$A$4:J$4),FALSE))</f>
        <v>0</v>
      </c>
      <c r="J92" s="9">
        <f>IF($Q92="","",VLOOKUP($Q92,'Adopted vs YTD acct'!$A$5:$Q$257,COUNTA('Adopted vs YTD acct'!$A$4:K$4),FALSE))</f>
        <v>82.480000000003201</v>
      </c>
      <c r="K92" s="9">
        <f>IF($Q92="","",VLOOKUP($Q92,'Adopted vs YTD acct'!$A$5:$Q$257,COUNTA('Adopted vs YTD acct'!$A$4:L$4),FALSE))</f>
        <v>0</v>
      </c>
      <c r="L92" s="9">
        <f>IF($Q92="","",VLOOKUP($Q92,'Adopted vs YTD acct'!$A$5:$Q$257,COUNTA('Adopted vs YTD acct'!$A$4:M$4),FALSE))</f>
        <v>0</v>
      </c>
      <c r="M92" s="9">
        <f>IF($Q92="","",VLOOKUP($Q92,'Adopted vs YTD acct'!$A$5:$Q$257,COUNTA('Adopted vs YTD acct'!$A$4:N$4),FALSE))</f>
        <v>0</v>
      </c>
      <c r="N92" s="9">
        <f>IF($Q92="","",VLOOKUP($Q92,'Adopted vs YTD acct'!$A$5:$Q$257,COUNTA('Adopted vs YTD acct'!$A$4:O$4),FALSE))</f>
        <v>0</v>
      </c>
      <c r="O92" s="9">
        <f>IF($Q92="","",VLOOKUP($Q92,'Adopted vs YTD acct'!$A$5:$Q$257,COUNTA('Adopted vs YTD acct'!$A$4:P$4),FALSE))</f>
        <v>0</v>
      </c>
      <c r="P92" s="9">
        <f t="shared" si="1"/>
        <v>82.480000000003201</v>
      </c>
      <c r="Q92">
        <f>IF((MAX($Q$4:Q91)+1)&gt;Data!$A$1,"",MAX($Q$4:Q91)+1)</f>
        <v>88</v>
      </c>
    </row>
    <row r="93" spans="1:17" x14ac:dyDescent="0.2">
      <c r="A93" t="str">
        <f>IF($Q93="","",VLOOKUP($Q93,'Adopted vs YTD acct'!$A$5:$Q$257,COUNTA('Adopted vs YTD acct'!$A$4:B$4),FALSE))</f>
        <v>A</v>
      </c>
      <c r="B93">
        <f>IF($Q93="","",VLOOKUP($Q93,'Adopted vs YTD acct'!$A$5:$M$257,3,FALSE))</f>
        <v>0</v>
      </c>
      <c r="C93">
        <f>IF($Q93="","",VLOOKUP($Q93,'Adopted vs YTD acct'!$A$5:$M$257,4,FALSE))</f>
        <v>0</v>
      </c>
      <c r="D93">
        <f>IF($Q93="","",VLOOKUP($Q93,'Adopted vs YTD acct'!$A$5:$M$257,5,FALSE))</f>
        <v>0</v>
      </c>
      <c r="E93">
        <f>IF($Q93="","",VLOOKUP($Q93,'Adopted vs YTD acct'!$A$5:$M$257,6,FALSE))</f>
        <v>0</v>
      </c>
      <c r="F93">
        <f>IF($Q93="","",VLOOKUP($Q93,'Adopted vs YTD acct'!$A$5:$M$257,7,FALSE))</f>
        <v>0</v>
      </c>
      <c r="G93" t="str">
        <f>IF($Q93="","",VLOOKUP($Q93,'Adopted vs YTD acct'!$A$5:$Q$257,COUNTA('Adopted vs YTD acct'!$A$4:H$4),FALSE))</f>
        <v>1137</v>
      </c>
      <c r="H93" t="str">
        <f>IF($Q93="","",VLOOKUP($Q93,'Adopted vs YTD acct'!$A$5:$Q$257,COUNTA('Adopted vs YTD acct'!$A$4:I$4),FALSE))</f>
        <v>HAND. PARKING SURCHARGE</v>
      </c>
      <c r="I93" s="9">
        <f>IF($Q93="","",VLOOKUP($Q93,'Adopted vs YTD acct'!$A$5:$Q$257,COUNTA('Adopted vs YTD acct'!$A$4:J$4),FALSE))</f>
        <v>15</v>
      </c>
      <c r="J93" s="9">
        <f>IF($Q93="","",VLOOKUP($Q93,'Adopted vs YTD acct'!$A$5:$Q$257,COUNTA('Adopted vs YTD acct'!$A$4:K$4),FALSE))</f>
        <v>15</v>
      </c>
      <c r="K93" s="9">
        <f>IF($Q93="","",VLOOKUP($Q93,'Adopted vs YTD acct'!$A$5:$Q$257,COUNTA('Adopted vs YTD acct'!$A$4:L$4),FALSE))</f>
        <v>0</v>
      </c>
      <c r="L93" s="9">
        <f>IF($Q93="","",VLOOKUP($Q93,'Adopted vs YTD acct'!$A$5:$Q$257,COUNTA('Adopted vs YTD acct'!$A$4:M$4),FALSE))</f>
        <v>0</v>
      </c>
      <c r="M93" s="9">
        <f>IF($Q93="","",VLOOKUP($Q93,'Adopted vs YTD acct'!$A$5:$Q$257,COUNTA('Adopted vs YTD acct'!$A$4:N$4),FALSE))</f>
        <v>-12.5</v>
      </c>
      <c r="N93" s="9">
        <f>IF($Q93="","",VLOOKUP($Q93,'Adopted vs YTD acct'!$A$5:$Q$257,COUNTA('Adopted vs YTD acct'!$A$4:O$4),FALSE))</f>
        <v>0</v>
      </c>
      <c r="O93" s="9">
        <f>IF($Q93="","",VLOOKUP($Q93,'Adopted vs YTD acct'!$A$5:$Q$257,COUNTA('Adopted vs YTD acct'!$A$4:P$4),FALSE))</f>
        <v>-15</v>
      </c>
      <c r="P93" s="9">
        <f t="shared" si="1"/>
        <v>2.5</v>
      </c>
      <c r="Q93">
        <f>IF((MAX($Q$4:Q92)+1)&gt;Data!$A$1,"",MAX($Q$4:Q92)+1)</f>
        <v>89</v>
      </c>
    </row>
    <row r="94" spans="1:17" x14ac:dyDescent="0.2">
      <c r="A94" t="str">
        <f>IF($Q94="","",VLOOKUP($Q94,'Adopted vs YTD acct'!$A$5:$Q$257,COUNTA('Adopted vs YTD acct'!$A$4:B$4),FALSE))</f>
        <v>A</v>
      </c>
      <c r="B94">
        <f>IF($Q94="","",VLOOKUP($Q94,'Adopted vs YTD acct'!$A$5:$M$257,3,FALSE))</f>
        <v>0</v>
      </c>
      <c r="C94">
        <f>IF($Q94="","",VLOOKUP($Q94,'Adopted vs YTD acct'!$A$5:$M$257,4,FALSE))</f>
        <v>0</v>
      </c>
      <c r="D94">
        <f>IF($Q94="","",VLOOKUP($Q94,'Adopted vs YTD acct'!$A$5:$M$257,5,FALSE))</f>
        <v>0</v>
      </c>
      <c r="E94">
        <f>IF($Q94="","",VLOOKUP($Q94,'Adopted vs YTD acct'!$A$5:$M$257,6,FALSE))</f>
        <v>0</v>
      </c>
      <c r="F94">
        <f>IF($Q94="","",VLOOKUP($Q94,'Adopted vs YTD acct'!$A$5:$M$257,7,FALSE))</f>
        <v>0</v>
      </c>
      <c r="G94" t="str">
        <f>IF($Q94="","",VLOOKUP($Q94,'Adopted vs YTD acct'!$A$5:$Q$257,COUNTA('Adopted vs YTD acct'!$A$4:H$4),FALSE))</f>
        <v>1562</v>
      </c>
      <c r="H94" t="str">
        <f>IF($Q94="","",VLOOKUP($Q94,'Adopted vs YTD acct'!$A$5:$Q$257,COUNTA('Adopted vs YTD acct'!$A$4:I$4),FALSE))</f>
        <v>FIRE INVESTIGATION FEES</v>
      </c>
      <c r="I94" s="9">
        <f>IF($Q94="","",VLOOKUP($Q94,'Adopted vs YTD acct'!$A$5:$Q$257,COUNTA('Adopted vs YTD acct'!$A$4:J$4),FALSE))</f>
        <v>0</v>
      </c>
      <c r="J94" s="9">
        <f>IF($Q94="","",VLOOKUP($Q94,'Adopted vs YTD acct'!$A$5:$Q$257,COUNTA('Adopted vs YTD acct'!$A$4:K$4),FALSE))</f>
        <v>0</v>
      </c>
      <c r="K94" s="9">
        <f>IF($Q94="","",VLOOKUP($Q94,'Adopted vs YTD acct'!$A$5:$Q$257,COUNTA('Adopted vs YTD acct'!$A$4:L$4),FALSE))</f>
        <v>0</v>
      </c>
      <c r="L94" s="9">
        <f>IF($Q94="","",VLOOKUP($Q94,'Adopted vs YTD acct'!$A$5:$Q$257,COUNTA('Adopted vs YTD acct'!$A$4:M$4),FALSE))</f>
        <v>0</v>
      </c>
      <c r="M94" s="9">
        <f>IF($Q94="","",VLOOKUP($Q94,'Adopted vs YTD acct'!$A$5:$Q$257,COUNTA('Adopted vs YTD acct'!$A$4:N$4),FALSE))</f>
        <v>0</v>
      </c>
      <c r="N94" s="9">
        <f>IF($Q94="","",VLOOKUP($Q94,'Adopted vs YTD acct'!$A$5:$Q$257,COUNTA('Adopted vs YTD acct'!$A$4:O$4),FALSE))</f>
        <v>0</v>
      </c>
      <c r="O94" s="9">
        <f>IF($Q94="","",VLOOKUP($Q94,'Adopted vs YTD acct'!$A$5:$Q$257,COUNTA('Adopted vs YTD acct'!$A$4:P$4),FALSE))</f>
        <v>0</v>
      </c>
      <c r="P94" s="9">
        <f t="shared" si="1"/>
        <v>0</v>
      </c>
      <c r="Q94">
        <f>IF((MAX($Q$4:Q93)+1)&gt;Data!$A$1,"",MAX($Q$4:Q93)+1)</f>
        <v>90</v>
      </c>
    </row>
    <row r="95" spans="1:17" x14ac:dyDescent="0.2">
      <c r="A95" t="str">
        <f>IF($Q95="","",VLOOKUP($Q95,'Adopted vs YTD acct'!$A$5:$Q$257,COUNTA('Adopted vs YTD acct'!$A$4:B$4),FALSE))</f>
        <v>A</v>
      </c>
      <c r="B95">
        <f>IF($Q95="","",VLOOKUP($Q95,'Adopted vs YTD acct'!$A$5:$M$257,3,FALSE))</f>
        <v>0</v>
      </c>
      <c r="C95">
        <f>IF($Q95="","",VLOOKUP($Q95,'Adopted vs YTD acct'!$A$5:$M$257,4,FALSE))</f>
        <v>0</v>
      </c>
      <c r="D95">
        <f>IF($Q95="","",VLOOKUP($Q95,'Adopted vs YTD acct'!$A$5:$M$257,5,FALSE))</f>
        <v>0</v>
      </c>
      <c r="E95">
        <f>IF($Q95="","",VLOOKUP($Q95,'Adopted vs YTD acct'!$A$5:$M$257,6,FALSE))</f>
        <v>0</v>
      </c>
      <c r="F95">
        <f>IF($Q95="","",VLOOKUP($Q95,'Adopted vs YTD acct'!$A$5:$M$257,7,FALSE))</f>
        <v>0</v>
      </c>
      <c r="G95" t="str">
        <f>IF($Q95="","",VLOOKUP($Q95,'Adopted vs YTD acct'!$A$5:$Q$257,COUNTA('Adopted vs YTD acct'!$A$4:H$4),FALSE))</f>
        <v>1605</v>
      </c>
      <c r="H95" t="str">
        <f>IF($Q95="","",VLOOKUP($Q95,'Adopted vs YTD acct'!$A$5:$Q$257,COUNTA('Adopted vs YTD acct'!$A$4:I$4),FALSE))</f>
        <v>PUBLIC HEALTH FEES</v>
      </c>
      <c r="I95" s="9">
        <f>IF($Q95="","",VLOOKUP($Q95,'Adopted vs YTD acct'!$A$5:$Q$257,COUNTA('Adopted vs YTD acct'!$A$4:J$4),FALSE))</f>
        <v>0</v>
      </c>
      <c r="J95" s="9">
        <f>IF($Q95="","",VLOOKUP($Q95,'Adopted vs YTD acct'!$A$5:$Q$257,COUNTA('Adopted vs YTD acct'!$A$4:K$4),FALSE))</f>
        <v>0</v>
      </c>
      <c r="K95" s="9">
        <f>IF($Q95="","",VLOOKUP($Q95,'Adopted vs YTD acct'!$A$5:$Q$257,COUNTA('Adopted vs YTD acct'!$A$4:L$4),FALSE))</f>
        <v>0</v>
      </c>
      <c r="L95" s="9">
        <f>IF($Q95="","",VLOOKUP($Q95,'Adopted vs YTD acct'!$A$5:$Q$257,COUNTA('Adopted vs YTD acct'!$A$4:M$4),FALSE))</f>
        <v>0</v>
      </c>
      <c r="M95" s="9">
        <f>IF($Q95="","",VLOOKUP($Q95,'Adopted vs YTD acct'!$A$5:$Q$257,COUNTA('Adopted vs YTD acct'!$A$4:N$4),FALSE))</f>
        <v>0</v>
      </c>
      <c r="N95" s="9">
        <f>IF($Q95="","",VLOOKUP($Q95,'Adopted vs YTD acct'!$A$5:$Q$257,COUNTA('Adopted vs YTD acct'!$A$4:O$4),FALSE))</f>
        <v>0</v>
      </c>
      <c r="O95" s="9">
        <f>IF($Q95="","",VLOOKUP($Q95,'Adopted vs YTD acct'!$A$5:$Q$257,COUNTA('Adopted vs YTD acct'!$A$4:P$4),FALSE))</f>
        <v>0</v>
      </c>
      <c r="P95" s="9">
        <f t="shared" si="1"/>
        <v>0</v>
      </c>
      <c r="Q95">
        <f>IF((MAX($Q$4:Q94)+1)&gt;Data!$A$1,"",MAX($Q$4:Q94)+1)</f>
        <v>91</v>
      </c>
    </row>
    <row r="96" spans="1:17" x14ac:dyDescent="0.2">
      <c r="A96" t="str">
        <f>IF($Q96="","",VLOOKUP($Q96,'Adopted vs YTD acct'!$A$5:$Q$257,COUNTA('Adopted vs YTD acct'!$A$4:B$4),FALSE))</f>
        <v>A</v>
      </c>
      <c r="B96">
        <f>IF($Q96="","",VLOOKUP($Q96,'Adopted vs YTD acct'!$A$5:$M$257,3,FALSE))</f>
        <v>0</v>
      </c>
      <c r="C96">
        <f>IF($Q96="","",VLOOKUP($Q96,'Adopted vs YTD acct'!$A$5:$M$257,4,FALSE))</f>
        <v>0</v>
      </c>
      <c r="D96">
        <f>IF($Q96="","",VLOOKUP($Q96,'Adopted vs YTD acct'!$A$5:$M$257,5,FALSE))</f>
        <v>0</v>
      </c>
      <c r="E96">
        <f>IF($Q96="","",VLOOKUP($Q96,'Adopted vs YTD acct'!$A$5:$M$257,6,FALSE))</f>
        <v>0</v>
      </c>
      <c r="F96">
        <f>IF($Q96="","",VLOOKUP($Q96,'Adopted vs YTD acct'!$A$5:$M$257,7,FALSE))</f>
        <v>0</v>
      </c>
      <c r="G96" t="str">
        <f>IF($Q96="","",VLOOKUP($Q96,'Adopted vs YTD acct'!$A$5:$Q$257,COUNTA('Adopted vs YTD acct'!$A$4:H$4),FALSE))</f>
        <v>1610</v>
      </c>
      <c r="H96" t="str">
        <f>IF($Q96="","",VLOOKUP($Q96,'Adopted vs YTD acct'!$A$5:$Q$257,COUNTA('Adopted vs YTD acct'!$A$4:I$4),FALSE))</f>
        <v>HOME NURSING CHARGES</v>
      </c>
      <c r="I96" s="9">
        <f>IF($Q96="","",VLOOKUP($Q96,'Adopted vs YTD acct'!$A$5:$Q$257,COUNTA('Adopted vs YTD acct'!$A$4:J$4),FALSE))</f>
        <v>0</v>
      </c>
      <c r="J96" s="9">
        <f>IF($Q96="","",VLOOKUP($Q96,'Adopted vs YTD acct'!$A$5:$Q$257,COUNTA('Adopted vs YTD acct'!$A$4:K$4),FALSE))</f>
        <v>0</v>
      </c>
      <c r="K96" s="9">
        <f>IF($Q96="","",VLOOKUP($Q96,'Adopted vs YTD acct'!$A$5:$Q$257,COUNTA('Adopted vs YTD acct'!$A$4:L$4),FALSE))</f>
        <v>0</v>
      </c>
      <c r="L96" s="9">
        <f>IF($Q96="","",VLOOKUP($Q96,'Adopted vs YTD acct'!$A$5:$Q$257,COUNTA('Adopted vs YTD acct'!$A$4:M$4),FALSE))</f>
        <v>0</v>
      </c>
      <c r="M96" s="9">
        <f>IF($Q96="","",VLOOKUP($Q96,'Adopted vs YTD acct'!$A$5:$Q$257,COUNTA('Adopted vs YTD acct'!$A$4:N$4),FALSE))</f>
        <v>0</v>
      </c>
      <c r="N96" s="9">
        <f>IF($Q96="","",VLOOKUP($Q96,'Adopted vs YTD acct'!$A$5:$Q$257,COUNTA('Adopted vs YTD acct'!$A$4:O$4),FALSE))</f>
        <v>0</v>
      </c>
      <c r="O96" s="9">
        <f>IF($Q96="","",VLOOKUP($Q96,'Adopted vs YTD acct'!$A$5:$Q$257,COUNTA('Adopted vs YTD acct'!$A$4:P$4),FALSE))</f>
        <v>0</v>
      </c>
      <c r="P96" s="9">
        <f t="shared" si="1"/>
        <v>0</v>
      </c>
      <c r="Q96">
        <f>IF((MAX($Q$4:Q95)+1)&gt;Data!$A$1,"",MAX($Q$4:Q95)+1)</f>
        <v>92</v>
      </c>
    </row>
    <row r="97" spans="1:17" x14ac:dyDescent="0.2">
      <c r="A97" t="str">
        <f>IF($Q97="","",VLOOKUP($Q97,'Adopted vs YTD acct'!$A$5:$Q$257,COUNTA('Adopted vs YTD acct'!$A$4:B$4),FALSE))</f>
        <v>A</v>
      </c>
      <c r="B97">
        <f>IF($Q97="","",VLOOKUP($Q97,'Adopted vs YTD acct'!$A$5:$M$257,3,FALSE))</f>
        <v>0</v>
      </c>
      <c r="C97">
        <f>IF($Q97="","",VLOOKUP($Q97,'Adopted vs YTD acct'!$A$5:$M$257,4,FALSE))</f>
        <v>0</v>
      </c>
      <c r="D97">
        <f>IF($Q97="","",VLOOKUP($Q97,'Adopted vs YTD acct'!$A$5:$M$257,5,FALSE))</f>
        <v>0</v>
      </c>
      <c r="E97">
        <f>IF($Q97="","",VLOOKUP($Q97,'Adopted vs YTD acct'!$A$5:$M$257,6,FALSE))</f>
        <v>0</v>
      </c>
      <c r="F97">
        <f>IF($Q97="","",VLOOKUP($Q97,'Adopted vs YTD acct'!$A$5:$M$257,7,FALSE))</f>
        <v>0</v>
      </c>
      <c r="G97" t="str">
        <f>IF($Q97="","",VLOOKUP($Q97,'Adopted vs YTD acct'!$A$5:$Q$257,COUNTA('Adopted vs YTD acct'!$A$4:H$4),FALSE))</f>
        <v>1625</v>
      </c>
      <c r="H97" t="str">
        <f>IF($Q97="","",VLOOKUP($Q97,'Adopted vs YTD acct'!$A$5:$Q$257,COUNTA('Adopted vs YTD acct'!$A$4:I$4),FALSE))</f>
        <v>MENTAL HEALTH CONTR./PRIV.AG</v>
      </c>
      <c r="I97" s="9">
        <f>IF($Q97="","",VLOOKUP($Q97,'Adopted vs YTD acct'!$A$5:$Q$257,COUNTA('Adopted vs YTD acct'!$A$4:J$4),FALSE))</f>
        <v>0</v>
      </c>
      <c r="J97" s="9">
        <f>IF($Q97="","",VLOOKUP($Q97,'Adopted vs YTD acct'!$A$5:$Q$257,COUNTA('Adopted vs YTD acct'!$A$4:K$4),FALSE))</f>
        <v>0</v>
      </c>
      <c r="K97" s="9">
        <f>IF($Q97="","",VLOOKUP($Q97,'Adopted vs YTD acct'!$A$5:$Q$257,COUNTA('Adopted vs YTD acct'!$A$4:L$4),FALSE))</f>
        <v>0</v>
      </c>
      <c r="L97" s="9">
        <f>IF($Q97="","",VLOOKUP($Q97,'Adopted vs YTD acct'!$A$5:$Q$257,COUNTA('Adopted vs YTD acct'!$A$4:M$4),FALSE))</f>
        <v>0</v>
      </c>
      <c r="M97" s="9">
        <f>IF($Q97="","",VLOOKUP($Q97,'Adopted vs YTD acct'!$A$5:$Q$257,COUNTA('Adopted vs YTD acct'!$A$4:N$4),FALSE))</f>
        <v>0</v>
      </c>
      <c r="N97" s="9">
        <f>IF($Q97="","",VLOOKUP($Q97,'Adopted vs YTD acct'!$A$5:$Q$257,COUNTA('Adopted vs YTD acct'!$A$4:O$4),FALSE))</f>
        <v>0</v>
      </c>
      <c r="O97" s="9">
        <f>IF($Q97="","",VLOOKUP($Q97,'Adopted vs YTD acct'!$A$5:$Q$257,COUNTA('Adopted vs YTD acct'!$A$4:P$4),FALSE))</f>
        <v>0</v>
      </c>
      <c r="P97" s="9">
        <f t="shared" si="1"/>
        <v>0</v>
      </c>
      <c r="Q97">
        <f>IF((MAX($Q$4:Q96)+1)&gt;Data!$A$1,"",MAX($Q$4:Q96)+1)</f>
        <v>93</v>
      </c>
    </row>
    <row r="98" spans="1:17" x14ac:dyDescent="0.2">
      <c r="A98" t="str">
        <f>IF($Q98="","",VLOOKUP($Q98,'Adopted vs YTD acct'!$A$5:$Q$257,COUNTA('Adopted vs YTD acct'!$A$4:B$4),FALSE))</f>
        <v>A</v>
      </c>
      <c r="B98">
        <f>IF($Q98="","",VLOOKUP($Q98,'Adopted vs YTD acct'!$A$5:$M$257,3,FALSE))</f>
        <v>0</v>
      </c>
      <c r="C98">
        <f>IF($Q98="","",VLOOKUP($Q98,'Adopted vs YTD acct'!$A$5:$M$257,4,FALSE))</f>
        <v>0</v>
      </c>
      <c r="D98">
        <f>IF($Q98="","",VLOOKUP($Q98,'Adopted vs YTD acct'!$A$5:$M$257,5,FALSE))</f>
        <v>0</v>
      </c>
      <c r="E98">
        <f>IF($Q98="","",VLOOKUP($Q98,'Adopted vs YTD acct'!$A$5:$M$257,6,FALSE))</f>
        <v>0</v>
      </c>
      <c r="F98">
        <f>IF($Q98="","",VLOOKUP($Q98,'Adopted vs YTD acct'!$A$5:$M$257,7,FALSE))</f>
        <v>0</v>
      </c>
      <c r="G98" t="str">
        <f>IF($Q98="","",VLOOKUP($Q98,'Adopted vs YTD acct'!$A$5:$Q$257,COUNTA('Adopted vs YTD acct'!$A$4:H$4),FALSE))</f>
        <v>1823</v>
      </c>
      <c r="H98" t="str">
        <f>IF($Q98="","",VLOOKUP($Q98,'Adopted vs YTD acct'!$A$5:$Q$257,COUNTA('Adopted vs YTD acct'!$A$4:I$4),FALSE))</f>
        <v>REPAYMENTS OF JD CARE</v>
      </c>
      <c r="I98" s="9">
        <f>IF($Q98="","",VLOOKUP($Q98,'Adopted vs YTD acct'!$A$5:$Q$257,COUNTA('Adopted vs YTD acct'!$A$4:J$4),FALSE))</f>
        <v>0</v>
      </c>
      <c r="J98" s="9">
        <f>IF($Q98="","",VLOOKUP($Q98,'Adopted vs YTD acct'!$A$5:$Q$257,COUNTA('Adopted vs YTD acct'!$A$4:K$4),FALSE))</f>
        <v>0</v>
      </c>
      <c r="K98" s="9">
        <f>IF($Q98="","",VLOOKUP($Q98,'Adopted vs YTD acct'!$A$5:$Q$257,COUNTA('Adopted vs YTD acct'!$A$4:L$4),FALSE))</f>
        <v>0</v>
      </c>
      <c r="L98" s="9">
        <f>IF($Q98="","",VLOOKUP($Q98,'Adopted vs YTD acct'!$A$5:$Q$257,COUNTA('Adopted vs YTD acct'!$A$4:M$4),FALSE))</f>
        <v>0</v>
      </c>
      <c r="M98" s="9">
        <f>IF($Q98="","",VLOOKUP($Q98,'Adopted vs YTD acct'!$A$5:$Q$257,COUNTA('Adopted vs YTD acct'!$A$4:N$4),FALSE))</f>
        <v>0</v>
      </c>
      <c r="N98" s="9">
        <f>IF($Q98="","",VLOOKUP($Q98,'Adopted vs YTD acct'!$A$5:$Q$257,COUNTA('Adopted vs YTD acct'!$A$4:O$4),FALSE))</f>
        <v>0</v>
      </c>
      <c r="O98" s="9">
        <f>IF($Q98="","",VLOOKUP($Q98,'Adopted vs YTD acct'!$A$5:$Q$257,COUNTA('Adopted vs YTD acct'!$A$4:P$4),FALSE))</f>
        <v>0</v>
      </c>
      <c r="P98" s="9">
        <f t="shared" si="1"/>
        <v>0</v>
      </c>
      <c r="Q98">
        <f>IF((MAX($Q$4:Q97)+1)&gt;Data!$A$1,"",MAX($Q$4:Q97)+1)</f>
        <v>94</v>
      </c>
    </row>
    <row r="99" spans="1:17" x14ac:dyDescent="0.2">
      <c r="A99" t="str">
        <f>IF($Q99="","",VLOOKUP($Q99,'Adopted vs YTD acct'!$A$5:$Q$257,COUNTA('Adopted vs YTD acct'!$A$4:B$4),FALSE))</f>
        <v>A</v>
      </c>
      <c r="B99">
        <f>IF($Q99="","",VLOOKUP($Q99,'Adopted vs YTD acct'!$A$5:$M$257,3,FALSE))</f>
        <v>0</v>
      </c>
      <c r="C99">
        <f>IF($Q99="","",VLOOKUP($Q99,'Adopted vs YTD acct'!$A$5:$M$257,4,FALSE))</f>
        <v>0</v>
      </c>
      <c r="D99">
        <f>IF($Q99="","",VLOOKUP($Q99,'Adopted vs YTD acct'!$A$5:$M$257,5,FALSE))</f>
        <v>0</v>
      </c>
      <c r="E99">
        <f>IF($Q99="","",VLOOKUP($Q99,'Adopted vs YTD acct'!$A$5:$M$257,6,FALSE))</f>
        <v>0</v>
      </c>
      <c r="F99">
        <f>IF($Q99="","",VLOOKUP($Q99,'Adopted vs YTD acct'!$A$5:$M$257,7,FALSE))</f>
        <v>0</v>
      </c>
      <c r="G99" t="str">
        <f>IF($Q99="","",VLOOKUP($Q99,'Adopted vs YTD acct'!$A$5:$Q$257,COUNTA('Adopted vs YTD acct'!$A$4:H$4),FALSE))</f>
        <v>1855</v>
      </c>
      <c r="H99" t="str">
        <f>IF($Q99="","",VLOOKUP($Q99,'Adopted vs YTD acct'!$A$5:$Q$257,COUNTA('Adopted vs YTD acct'!$A$4:I$4),FALSE))</f>
        <v>DAY CARE</v>
      </c>
      <c r="I99" s="9">
        <f>IF($Q99="","",VLOOKUP($Q99,'Adopted vs YTD acct'!$A$5:$Q$257,COUNTA('Adopted vs YTD acct'!$A$4:J$4),FALSE))</f>
        <v>0</v>
      </c>
      <c r="J99" s="9">
        <f>IF($Q99="","",VLOOKUP($Q99,'Adopted vs YTD acct'!$A$5:$Q$257,COUNTA('Adopted vs YTD acct'!$A$4:K$4),FALSE))</f>
        <v>0</v>
      </c>
      <c r="K99" s="9">
        <f>IF($Q99="","",VLOOKUP($Q99,'Adopted vs YTD acct'!$A$5:$Q$257,COUNTA('Adopted vs YTD acct'!$A$4:L$4),FALSE))</f>
        <v>0</v>
      </c>
      <c r="L99" s="9">
        <f>IF($Q99="","",VLOOKUP($Q99,'Adopted vs YTD acct'!$A$5:$Q$257,COUNTA('Adopted vs YTD acct'!$A$4:M$4),FALSE))</f>
        <v>0</v>
      </c>
      <c r="M99" s="9">
        <f>IF($Q99="","",VLOOKUP($Q99,'Adopted vs YTD acct'!$A$5:$Q$257,COUNTA('Adopted vs YTD acct'!$A$4:N$4),FALSE))</f>
        <v>0</v>
      </c>
      <c r="N99" s="9">
        <f>IF($Q99="","",VLOOKUP($Q99,'Adopted vs YTD acct'!$A$5:$Q$257,COUNTA('Adopted vs YTD acct'!$A$4:O$4),FALSE))</f>
        <v>0</v>
      </c>
      <c r="O99" s="9">
        <f>IF($Q99="","",VLOOKUP($Q99,'Adopted vs YTD acct'!$A$5:$Q$257,COUNTA('Adopted vs YTD acct'!$A$4:P$4),FALSE))</f>
        <v>0</v>
      </c>
      <c r="P99" s="9">
        <f t="shared" si="1"/>
        <v>0</v>
      </c>
      <c r="Q99">
        <f>IF((MAX($Q$4:Q98)+1)&gt;Data!$A$1,"",MAX($Q$4:Q98)+1)</f>
        <v>95</v>
      </c>
    </row>
    <row r="100" spans="1:17" x14ac:dyDescent="0.2">
      <c r="A100" t="str">
        <f>IF($Q100="","",VLOOKUP($Q100,'Adopted vs YTD acct'!$A$5:$Q$257,COUNTA('Adopted vs YTD acct'!$A$4:B$4),FALSE))</f>
        <v>A</v>
      </c>
      <c r="B100">
        <f>IF($Q100="","",VLOOKUP($Q100,'Adopted vs YTD acct'!$A$5:$M$257,3,FALSE))</f>
        <v>0</v>
      </c>
      <c r="C100">
        <f>IF($Q100="","",VLOOKUP($Q100,'Adopted vs YTD acct'!$A$5:$M$257,4,FALSE))</f>
        <v>0</v>
      </c>
      <c r="D100">
        <f>IF($Q100="","",VLOOKUP($Q100,'Adopted vs YTD acct'!$A$5:$M$257,5,FALSE))</f>
        <v>0</v>
      </c>
      <c r="E100">
        <f>IF($Q100="","",VLOOKUP($Q100,'Adopted vs YTD acct'!$A$5:$M$257,6,FALSE))</f>
        <v>0</v>
      </c>
      <c r="F100">
        <f>IF($Q100="","",VLOOKUP($Q100,'Adopted vs YTD acct'!$A$5:$M$257,7,FALSE))</f>
        <v>0</v>
      </c>
      <c r="G100" t="str">
        <f>IF($Q100="","",VLOOKUP($Q100,'Adopted vs YTD acct'!$A$5:$Q$257,COUNTA('Adopted vs YTD acct'!$A$4:H$4),FALSE))</f>
        <v>1988</v>
      </c>
      <c r="H100" t="str">
        <f>IF($Q100="","",VLOOKUP($Q100,'Adopted vs YTD acct'!$A$5:$Q$257,COUNTA('Adopted vs YTD acct'!$A$4:I$4),FALSE))</f>
        <v>PUBLICITY FEES</v>
      </c>
      <c r="I100" s="9">
        <f>IF($Q100="","",VLOOKUP($Q100,'Adopted vs YTD acct'!$A$5:$Q$257,COUNTA('Adopted vs YTD acct'!$A$4:J$4),FALSE))</f>
        <v>0</v>
      </c>
      <c r="J100" s="9">
        <f>IF($Q100="","",VLOOKUP($Q100,'Adopted vs YTD acct'!$A$5:$Q$257,COUNTA('Adopted vs YTD acct'!$A$4:K$4),FALSE))</f>
        <v>0</v>
      </c>
      <c r="K100" s="9">
        <f>IF($Q100="","",VLOOKUP($Q100,'Adopted vs YTD acct'!$A$5:$Q$257,COUNTA('Adopted vs YTD acct'!$A$4:L$4),FALSE))</f>
        <v>0</v>
      </c>
      <c r="L100" s="9">
        <f>IF($Q100="","",VLOOKUP($Q100,'Adopted vs YTD acct'!$A$5:$Q$257,COUNTA('Adopted vs YTD acct'!$A$4:M$4),FALSE))</f>
        <v>0</v>
      </c>
      <c r="M100" s="9">
        <f>IF($Q100="","",VLOOKUP($Q100,'Adopted vs YTD acct'!$A$5:$Q$257,COUNTA('Adopted vs YTD acct'!$A$4:N$4),FALSE))</f>
        <v>0</v>
      </c>
      <c r="N100" s="9">
        <f>IF($Q100="","",VLOOKUP($Q100,'Adopted vs YTD acct'!$A$5:$Q$257,COUNTA('Adopted vs YTD acct'!$A$4:O$4),FALSE))</f>
        <v>0</v>
      </c>
      <c r="O100" s="9">
        <f>IF($Q100="","",VLOOKUP($Q100,'Adopted vs YTD acct'!$A$5:$Q$257,COUNTA('Adopted vs YTD acct'!$A$4:P$4),FALSE))</f>
        <v>0</v>
      </c>
      <c r="P100" s="9">
        <f t="shared" si="1"/>
        <v>0</v>
      </c>
      <c r="Q100">
        <f>IF((MAX($Q$4:Q99)+1)&gt;Data!$A$1,"",MAX($Q$4:Q99)+1)</f>
        <v>96</v>
      </c>
    </row>
    <row r="101" spans="1:17" x14ac:dyDescent="0.2">
      <c r="A101" t="str">
        <f>IF($Q101="","",VLOOKUP($Q101,'Adopted vs YTD acct'!$A$5:$Q$257,COUNTA('Adopted vs YTD acct'!$A$4:B$4),FALSE))</f>
        <v>A</v>
      </c>
      <c r="B101">
        <f>IF($Q101="","",VLOOKUP($Q101,'Adopted vs YTD acct'!$A$5:$M$257,3,FALSE))</f>
        <v>0</v>
      </c>
      <c r="C101">
        <f>IF($Q101="","",VLOOKUP($Q101,'Adopted vs YTD acct'!$A$5:$M$257,4,FALSE))</f>
        <v>0</v>
      </c>
      <c r="D101">
        <f>IF($Q101="","",VLOOKUP($Q101,'Adopted vs YTD acct'!$A$5:$M$257,5,FALSE))</f>
        <v>0</v>
      </c>
      <c r="E101">
        <f>IF($Q101="","",VLOOKUP($Q101,'Adopted vs YTD acct'!$A$5:$M$257,6,FALSE))</f>
        <v>0</v>
      </c>
      <c r="F101">
        <f>IF($Q101="","",VLOOKUP($Q101,'Adopted vs YTD acct'!$A$5:$M$257,7,FALSE))</f>
        <v>0</v>
      </c>
      <c r="G101" t="str">
        <f>IF($Q101="","",VLOOKUP($Q101,'Adopted vs YTD acct'!$A$5:$Q$257,COUNTA('Adopted vs YTD acct'!$A$4:H$4),FALSE))</f>
        <v>2189</v>
      </c>
      <c r="H101" t="str">
        <f>IF($Q101="","",VLOOKUP($Q101,'Adopted vs YTD acct'!$A$5:$Q$257,COUNTA('Adopted vs YTD acct'!$A$4:I$4),FALSE))</f>
        <v>MOSA ASSET DISTRIBUTION</v>
      </c>
      <c r="I101" s="9">
        <f>IF($Q101="","",VLOOKUP($Q101,'Adopted vs YTD acct'!$A$5:$Q$257,COUNTA('Adopted vs YTD acct'!$A$4:J$4),FALSE))</f>
        <v>0</v>
      </c>
      <c r="J101" s="9">
        <f>IF($Q101="","",VLOOKUP($Q101,'Adopted vs YTD acct'!$A$5:$Q$257,COUNTA('Adopted vs YTD acct'!$A$4:K$4),FALSE))</f>
        <v>0</v>
      </c>
      <c r="K101" s="9">
        <f>IF($Q101="","",VLOOKUP($Q101,'Adopted vs YTD acct'!$A$5:$Q$257,COUNTA('Adopted vs YTD acct'!$A$4:L$4),FALSE))</f>
        <v>0</v>
      </c>
      <c r="L101" s="9">
        <f>IF($Q101="","",VLOOKUP($Q101,'Adopted vs YTD acct'!$A$5:$Q$257,COUNTA('Adopted vs YTD acct'!$A$4:M$4),FALSE))</f>
        <v>0</v>
      </c>
      <c r="M101" s="9">
        <f>IF($Q101="","",VLOOKUP($Q101,'Adopted vs YTD acct'!$A$5:$Q$257,COUNTA('Adopted vs YTD acct'!$A$4:N$4),FALSE))</f>
        <v>0</v>
      </c>
      <c r="N101" s="9">
        <f>IF($Q101="","",VLOOKUP($Q101,'Adopted vs YTD acct'!$A$5:$Q$257,COUNTA('Adopted vs YTD acct'!$A$4:O$4),FALSE))</f>
        <v>0</v>
      </c>
      <c r="O101" s="9">
        <f>IF($Q101="","",VLOOKUP($Q101,'Adopted vs YTD acct'!$A$5:$Q$257,COUNTA('Adopted vs YTD acct'!$A$4:P$4),FALSE))</f>
        <v>0</v>
      </c>
      <c r="P101" s="9">
        <f t="shared" si="1"/>
        <v>0</v>
      </c>
      <c r="Q101">
        <f>IF((MAX($Q$4:Q100)+1)&gt;Data!$A$1,"",MAX($Q$4:Q100)+1)</f>
        <v>97</v>
      </c>
    </row>
    <row r="102" spans="1:17" x14ac:dyDescent="0.2">
      <c r="A102" t="str">
        <f>IF($Q102="","",VLOOKUP($Q102,'Adopted vs YTD acct'!$A$5:$Q$257,COUNTA('Adopted vs YTD acct'!$A$4:B$4),FALSE))</f>
        <v>A</v>
      </c>
      <c r="B102">
        <f>IF($Q102="","",VLOOKUP($Q102,'Adopted vs YTD acct'!$A$5:$M$257,3,FALSE))</f>
        <v>0</v>
      </c>
      <c r="C102">
        <f>IF($Q102="","",VLOOKUP($Q102,'Adopted vs YTD acct'!$A$5:$M$257,4,FALSE))</f>
        <v>0</v>
      </c>
      <c r="D102">
        <f>IF($Q102="","",VLOOKUP($Q102,'Adopted vs YTD acct'!$A$5:$M$257,5,FALSE))</f>
        <v>0</v>
      </c>
      <c r="E102">
        <f>IF($Q102="","",VLOOKUP($Q102,'Adopted vs YTD acct'!$A$5:$M$257,6,FALSE))</f>
        <v>0</v>
      </c>
      <c r="F102">
        <f>IF($Q102="","",VLOOKUP($Q102,'Adopted vs YTD acct'!$A$5:$M$257,7,FALSE))</f>
        <v>0</v>
      </c>
      <c r="G102" t="str">
        <f>IF($Q102="","",VLOOKUP($Q102,'Adopted vs YTD acct'!$A$5:$Q$257,COUNTA('Adopted vs YTD acct'!$A$4:H$4),FALSE))</f>
        <v>2212</v>
      </c>
      <c r="H102" t="str">
        <f>IF($Q102="","",VLOOKUP($Q102,'Adopted vs YTD acct'!$A$5:$Q$257,COUNTA('Adopted vs YTD acct'!$A$4:I$4),FALSE))</f>
        <v>MIMEO PRINTING SERVICE (EMO)</v>
      </c>
      <c r="I102" s="9">
        <f>IF($Q102="","",VLOOKUP($Q102,'Adopted vs YTD acct'!$A$5:$Q$257,COUNTA('Adopted vs YTD acct'!$A$4:J$4),FALSE))</f>
        <v>0</v>
      </c>
      <c r="J102" s="9">
        <f>IF($Q102="","",VLOOKUP($Q102,'Adopted vs YTD acct'!$A$5:$Q$257,COUNTA('Adopted vs YTD acct'!$A$4:K$4),FALSE))</f>
        <v>0</v>
      </c>
      <c r="K102" s="9">
        <f>IF($Q102="","",VLOOKUP($Q102,'Adopted vs YTD acct'!$A$5:$Q$257,COUNTA('Adopted vs YTD acct'!$A$4:L$4),FALSE))</f>
        <v>0</v>
      </c>
      <c r="L102" s="9">
        <f>IF($Q102="","",VLOOKUP($Q102,'Adopted vs YTD acct'!$A$5:$Q$257,COUNTA('Adopted vs YTD acct'!$A$4:M$4),FALSE))</f>
        <v>0</v>
      </c>
      <c r="M102" s="9">
        <f>IF($Q102="","",VLOOKUP($Q102,'Adopted vs YTD acct'!$A$5:$Q$257,COUNTA('Adopted vs YTD acct'!$A$4:N$4),FALSE))</f>
        <v>0</v>
      </c>
      <c r="N102" s="9">
        <f>IF($Q102="","",VLOOKUP($Q102,'Adopted vs YTD acct'!$A$5:$Q$257,COUNTA('Adopted vs YTD acct'!$A$4:O$4),FALSE))</f>
        <v>0</v>
      </c>
      <c r="O102" s="9">
        <f>IF($Q102="","",VLOOKUP($Q102,'Adopted vs YTD acct'!$A$5:$Q$257,COUNTA('Adopted vs YTD acct'!$A$4:P$4),FALSE))</f>
        <v>0</v>
      </c>
      <c r="P102" s="9">
        <f t="shared" si="1"/>
        <v>0</v>
      </c>
      <c r="Q102">
        <f>IF((MAX($Q$4:Q101)+1)&gt;Data!$A$1,"",MAX($Q$4:Q101)+1)</f>
        <v>98</v>
      </c>
    </row>
    <row r="103" spans="1:17" x14ac:dyDescent="0.2">
      <c r="A103" t="str">
        <f>IF($Q103="","",VLOOKUP($Q103,'Adopted vs YTD acct'!$A$5:$Q$257,COUNTA('Adopted vs YTD acct'!$A$4:B$4),FALSE))</f>
        <v>A</v>
      </c>
      <c r="B103">
        <f>IF($Q103="","",VLOOKUP($Q103,'Adopted vs YTD acct'!$A$5:$M$257,3,FALSE))</f>
        <v>0</v>
      </c>
      <c r="C103">
        <f>IF($Q103="","",VLOOKUP($Q103,'Adopted vs YTD acct'!$A$5:$M$257,4,FALSE))</f>
        <v>0</v>
      </c>
      <c r="D103">
        <f>IF($Q103="","",VLOOKUP($Q103,'Adopted vs YTD acct'!$A$5:$M$257,5,FALSE))</f>
        <v>0</v>
      </c>
      <c r="E103">
        <f>IF($Q103="","",VLOOKUP($Q103,'Adopted vs YTD acct'!$A$5:$M$257,6,FALSE))</f>
        <v>0</v>
      </c>
      <c r="F103">
        <f>IF($Q103="","",VLOOKUP($Q103,'Adopted vs YTD acct'!$A$5:$M$257,7,FALSE))</f>
        <v>0</v>
      </c>
      <c r="G103" t="str">
        <f>IF($Q103="","",VLOOKUP($Q103,'Adopted vs YTD acct'!$A$5:$Q$257,COUNTA('Adopted vs YTD acct'!$A$4:H$4),FALSE))</f>
        <v>2300</v>
      </c>
      <c r="H103" t="str">
        <f>IF($Q103="","",VLOOKUP($Q103,'Adopted vs YTD acct'!$A$5:$Q$257,COUNTA('Adopted vs YTD acct'!$A$4:I$4),FALSE))</f>
        <v>TRANS.SERVICE/OTHER GOVTS.</v>
      </c>
      <c r="I103" s="9">
        <f>IF($Q103="","",VLOOKUP($Q103,'Adopted vs YTD acct'!$A$5:$Q$257,COUNTA('Adopted vs YTD acct'!$A$4:J$4),FALSE))</f>
        <v>0</v>
      </c>
      <c r="J103" s="9">
        <f>IF($Q103="","",VLOOKUP($Q103,'Adopted vs YTD acct'!$A$5:$Q$257,COUNTA('Adopted vs YTD acct'!$A$4:K$4),FALSE))</f>
        <v>0</v>
      </c>
      <c r="K103" s="9">
        <f>IF($Q103="","",VLOOKUP($Q103,'Adopted vs YTD acct'!$A$5:$Q$257,COUNTA('Adopted vs YTD acct'!$A$4:L$4),FALSE))</f>
        <v>0</v>
      </c>
      <c r="L103" s="9">
        <f>IF($Q103="","",VLOOKUP($Q103,'Adopted vs YTD acct'!$A$5:$Q$257,COUNTA('Adopted vs YTD acct'!$A$4:M$4),FALSE))</f>
        <v>0</v>
      </c>
      <c r="M103" s="9">
        <f>IF($Q103="","",VLOOKUP($Q103,'Adopted vs YTD acct'!$A$5:$Q$257,COUNTA('Adopted vs YTD acct'!$A$4:N$4),FALSE))</f>
        <v>0</v>
      </c>
      <c r="N103" s="9">
        <f>IF($Q103="","",VLOOKUP($Q103,'Adopted vs YTD acct'!$A$5:$Q$257,COUNTA('Adopted vs YTD acct'!$A$4:O$4),FALSE))</f>
        <v>0</v>
      </c>
      <c r="O103" s="9">
        <f>IF($Q103="","",VLOOKUP($Q103,'Adopted vs YTD acct'!$A$5:$Q$257,COUNTA('Adopted vs YTD acct'!$A$4:P$4),FALSE))</f>
        <v>0</v>
      </c>
      <c r="P103" s="9">
        <f t="shared" si="1"/>
        <v>0</v>
      </c>
      <c r="Q103">
        <f>IF((MAX($Q$4:Q102)+1)&gt;Data!$A$1,"",MAX($Q$4:Q102)+1)</f>
        <v>99</v>
      </c>
    </row>
    <row r="104" spans="1:17" x14ac:dyDescent="0.2">
      <c r="A104" t="str">
        <f>IF($Q104="","",VLOOKUP($Q104,'Adopted vs YTD acct'!$A$5:$Q$257,COUNTA('Adopted vs YTD acct'!$A$4:B$4),FALSE))</f>
        <v>A</v>
      </c>
      <c r="B104">
        <f>IF($Q104="","",VLOOKUP($Q104,'Adopted vs YTD acct'!$A$5:$M$257,3,FALSE))</f>
        <v>0</v>
      </c>
      <c r="C104">
        <f>IF($Q104="","",VLOOKUP($Q104,'Adopted vs YTD acct'!$A$5:$M$257,4,FALSE))</f>
        <v>0</v>
      </c>
      <c r="D104">
        <f>IF($Q104="","",VLOOKUP($Q104,'Adopted vs YTD acct'!$A$5:$M$257,5,FALSE))</f>
        <v>0</v>
      </c>
      <c r="E104">
        <f>IF($Q104="","",VLOOKUP($Q104,'Adopted vs YTD acct'!$A$5:$M$257,6,FALSE))</f>
        <v>0</v>
      </c>
      <c r="F104">
        <f>IF($Q104="","",VLOOKUP($Q104,'Adopted vs YTD acct'!$A$5:$M$257,7,FALSE))</f>
        <v>0</v>
      </c>
      <c r="G104" t="str">
        <f>IF($Q104="","",VLOOKUP($Q104,'Adopted vs YTD acct'!$A$5:$Q$257,COUNTA('Adopted vs YTD acct'!$A$4:H$4),FALSE))</f>
        <v>2356</v>
      </c>
      <c r="H104" t="str">
        <f>IF($Q104="","",VLOOKUP($Q104,'Adopted vs YTD acct'!$A$5:$Q$257,COUNTA('Adopted vs YTD acct'!$A$4:I$4),FALSE))</f>
        <v>REPAIRS DSS MEDICAID CARS</v>
      </c>
      <c r="I104" s="9">
        <f>IF($Q104="","",VLOOKUP($Q104,'Adopted vs YTD acct'!$A$5:$Q$257,COUNTA('Adopted vs YTD acct'!$A$4:J$4),FALSE))</f>
        <v>0</v>
      </c>
      <c r="J104" s="9">
        <f>IF($Q104="","",VLOOKUP($Q104,'Adopted vs YTD acct'!$A$5:$Q$257,COUNTA('Adopted vs YTD acct'!$A$4:K$4),FALSE))</f>
        <v>0</v>
      </c>
      <c r="K104" s="9">
        <f>IF($Q104="","",VLOOKUP($Q104,'Adopted vs YTD acct'!$A$5:$Q$257,COUNTA('Adopted vs YTD acct'!$A$4:L$4),FALSE))</f>
        <v>0</v>
      </c>
      <c r="L104" s="9">
        <f>IF($Q104="","",VLOOKUP($Q104,'Adopted vs YTD acct'!$A$5:$Q$257,COUNTA('Adopted vs YTD acct'!$A$4:M$4),FALSE))</f>
        <v>0</v>
      </c>
      <c r="M104" s="9">
        <f>IF($Q104="","",VLOOKUP($Q104,'Adopted vs YTD acct'!$A$5:$Q$257,COUNTA('Adopted vs YTD acct'!$A$4:N$4),FALSE))</f>
        <v>0</v>
      </c>
      <c r="N104" s="9">
        <f>IF($Q104="","",VLOOKUP($Q104,'Adopted vs YTD acct'!$A$5:$Q$257,COUNTA('Adopted vs YTD acct'!$A$4:O$4),FALSE))</f>
        <v>0</v>
      </c>
      <c r="O104" s="9">
        <f>IF($Q104="","",VLOOKUP($Q104,'Adopted vs YTD acct'!$A$5:$Q$257,COUNTA('Adopted vs YTD acct'!$A$4:P$4),FALSE))</f>
        <v>0</v>
      </c>
      <c r="P104" s="9">
        <f t="shared" si="1"/>
        <v>0</v>
      </c>
      <c r="Q104">
        <f>IF((MAX($Q$4:Q103)+1)&gt;Data!$A$1,"",MAX($Q$4:Q103)+1)</f>
        <v>100</v>
      </c>
    </row>
    <row r="105" spans="1:17" x14ac:dyDescent="0.2">
      <c r="A105" t="str">
        <f>IF($Q105="","",VLOOKUP($Q105,'Adopted vs YTD acct'!$A$5:$Q$257,COUNTA('Adopted vs YTD acct'!$A$4:B$4),FALSE))</f>
        <v>A</v>
      </c>
      <c r="B105">
        <f>IF($Q105="","",VLOOKUP($Q105,'Adopted vs YTD acct'!$A$5:$M$257,3,FALSE))</f>
        <v>0</v>
      </c>
      <c r="C105">
        <f>IF($Q105="","",VLOOKUP($Q105,'Adopted vs YTD acct'!$A$5:$M$257,4,FALSE))</f>
        <v>0</v>
      </c>
      <c r="D105">
        <f>IF($Q105="","",VLOOKUP($Q105,'Adopted vs YTD acct'!$A$5:$M$257,5,FALSE))</f>
        <v>0</v>
      </c>
      <c r="E105">
        <f>IF($Q105="","",VLOOKUP($Q105,'Adopted vs YTD acct'!$A$5:$M$257,6,FALSE))</f>
        <v>0</v>
      </c>
      <c r="F105">
        <f>IF($Q105="","",VLOOKUP($Q105,'Adopted vs YTD acct'!$A$5:$M$257,7,FALSE))</f>
        <v>0</v>
      </c>
      <c r="G105" t="str">
        <f>IF($Q105="","",VLOOKUP($Q105,'Adopted vs YTD acct'!$A$5:$Q$257,COUNTA('Adopted vs YTD acct'!$A$4:H$4),FALSE))</f>
        <v>2397</v>
      </c>
      <c r="H105" t="str">
        <f>IF($Q105="","",VLOOKUP($Q105,'Adopted vs YTD acct'!$A$5:$Q$257,COUNTA('Adopted vs YTD acct'!$A$4:I$4),FALSE))</f>
        <v>FLOOD WARN SYSTEM/OTHER GOVT</v>
      </c>
      <c r="I105" s="9">
        <f>IF($Q105="","",VLOOKUP($Q105,'Adopted vs YTD acct'!$A$5:$Q$257,COUNTA('Adopted vs YTD acct'!$A$4:J$4),FALSE))</f>
        <v>0</v>
      </c>
      <c r="J105" s="9">
        <f>IF($Q105="","",VLOOKUP($Q105,'Adopted vs YTD acct'!$A$5:$Q$257,COUNTA('Adopted vs YTD acct'!$A$4:K$4),FALSE))</f>
        <v>0</v>
      </c>
      <c r="K105" s="9">
        <f>IF($Q105="","",VLOOKUP($Q105,'Adopted vs YTD acct'!$A$5:$Q$257,COUNTA('Adopted vs YTD acct'!$A$4:L$4),FALSE))</f>
        <v>0</v>
      </c>
      <c r="L105" s="9">
        <f>IF($Q105="","",VLOOKUP($Q105,'Adopted vs YTD acct'!$A$5:$Q$257,COUNTA('Adopted vs YTD acct'!$A$4:M$4),FALSE))</f>
        <v>0</v>
      </c>
      <c r="M105" s="9">
        <f>IF($Q105="","",VLOOKUP($Q105,'Adopted vs YTD acct'!$A$5:$Q$257,COUNTA('Adopted vs YTD acct'!$A$4:N$4),FALSE))</f>
        <v>0</v>
      </c>
      <c r="N105" s="9">
        <f>IF($Q105="","",VLOOKUP($Q105,'Adopted vs YTD acct'!$A$5:$Q$257,COUNTA('Adopted vs YTD acct'!$A$4:O$4),FALSE))</f>
        <v>0</v>
      </c>
      <c r="O105" s="9">
        <f>IF($Q105="","",VLOOKUP($Q105,'Adopted vs YTD acct'!$A$5:$Q$257,COUNTA('Adopted vs YTD acct'!$A$4:P$4),FALSE))</f>
        <v>0</v>
      </c>
      <c r="P105" s="9">
        <f t="shared" si="1"/>
        <v>0</v>
      </c>
      <c r="Q105">
        <f>IF((MAX($Q$4:Q104)+1)&gt;Data!$A$1,"",MAX($Q$4:Q104)+1)</f>
        <v>101</v>
      </c>
    </row>
    <row r="106" spans="1:17" x14ac:dyDescent="0.2">
      <c r="A106" t="str">
        <f>IF($Q106="","",VLOOKUP($Q106,'Adopted vs YTD acct'!$A$5:$Q$257,COUNTA('Adopted vs YTD acct'!$A$4:B$4),FALSE))</f>
        <v>A</v>
      </c>
      <c r="B106">
        <f>IF($Q106="","",VLOOKUP($Q106,'Adopted vs YTD acct'!$A$5:$M$257,3,FALSE))</f>
        <v>0</v>
      </c>
      <c r="C106">
        <f>IF($Q106="","",VLOOKUP($Q106,'Adopted vs YTD acct'!$A$5:$M$257,4,FALSE))</f>
        <v>0</v>
      </c>
      <c r="D106">
        <f>IF($Q106="","",VLOOKUP($Q106,'Adopted vs YTD acct'!$A$5:$M$257,5,FALSE))</f>
        <v>0</v>
      </c>
      <c r="E106">
        <f>IF($Q106="","",VLOOKUP($Q106,'Adopted vs YTD acct'!$A$5:$M$257,6,FALSE))</f>
        <v>0</v>
      </c>
      <c r="F106">
        <f>IF($Q106="","",VLOOKUP($Q106,'Adopted vs YTD acct'!$A$5:$M$257,7,FALSE))</f>
        <v>0</v>
      </c>
      <c r="G106" t="str">
        <f>IF($Q106="","",VLOOKUP($Q106,'Adopted vs YTD acct'!$A$5:$Q$257,COUNTA('Adopted vs YTD acct'!$A$4:H$4),FALSE))</f>
        <v>2405</v>
      </c>
      <c r="H106" t="str">
        <f>IF($Q106="","",VLOOKUP($Q106,'Adopted vs YTD acct'!$A$5:$Q$257,COUNTA('Adopted vs YTD acct'!$A$4:I$4),FALSE))</f>
        <v>EARNINGS ON DEPOSIT-SHER RES</v>
      </c>
      <c r="I106" s="9">
        <f>IF($Q106="","",VLOOKUP($Q106,'Adopted vs YTD acct'!$A$5:$Q$257,COUNTA('Adopted vs YTD acct'!$A$4:J$4),FALSE))</f>
        <v>0</v>
      </c>
      <c r="J106" s="9">
        <f>IF($Q106="","",VLOOKUP($Q106,'Adopted vs YTD acct'!$A$5:$Q$257,COUNTA('Adopted vs YTD acct'!$A$4:K$4),FALSE))</f>
        <v>0</v>
      </c>
      <c r="K106" s="9">
        <f>IF($Q106="","",VLOOKUP($Q106,'Adopted vs YTD acct'!$A$5:$Q$257,COUNTA('Adopted vs YTD acct'!$A$4:L$4),FALSE))</f>
        <v>0</v>
      </c>
      <c r="L106" s="9">
        <f>IF($Q106="","",VLOOKUP($Q106,'Adopted vs YTD acct'!$A$5:$Q$257,COUNTA('Adopted vs YTD acct'!$A$4:M$4),FALSE))</f>
        <v>0</v>
      </c>
      <c r="M106" s="9">
        <f>IF($Q106="","",VLOOKUP($Q106,'Adopted vs YTD acct'!$A$5:$Q$257,COUNTA('Adopted vs YTD acct'!$A$4:N$4),FALSE))</f>
        <v>0</v>
      </c>
      <c r="N106" s="9">
        <f>IF($Q106="","",VLOOKUP($Q106,'Adopted vs YTD acct'!$A$5:$Q$257,COUNTA('Adopted vs YTD acct'!$A$4:O$4),FALSE))</f>
        <v>0</v>
      </c>
      <c r="O106" s="9">
        <f>IF($Q106="","",VLOOKUP($Q106,'Adopted vs YTD acct'!$A$5:$Q$257,COUNTA('Adopted vs YTD acct'!$A$4:P$4),FALSE))</f>
        <v>0</v>
      </c>
      <c r="P106" s="9">
        <f t="shared" si="1"/>
        <v>0</v>
      </c>
      <c r="Q106">
        <f>IF((MAX($Q$4:Q105)+1)&gt;Data!$A$1,"",MAX($Q$4:Q105)+1)</f>
        <v>102</v>
      </c>
    </row>
    <row r="107" spans="1:17" x14ac:dyDescent="0.2">
      <c r="A107" t="str">
        <f>IF($Q107="","",VLOOKUP($Q107,'Adopted vs YTD acct'!$A$5:$Q$257,COUNTA('Adopted vs YTD acct'!$A$4:B$4),FALSE))</f>
        <v>A</v>
      </c>
      <c r="B107">
        <f>IF($Q107="","",VLOOKUP($Q107,'Adopted vs YTD acct'!$A$5:$M$257,3,FALSE))</f>
        <v>0</v>
      </c>
      <c r="C107">
        <f>IF($Q107="","",VLOOKUP($Q107,'Adopted vs YTD acct'!$A$5:$M$257,4,FALSE))</f>
        <v>0</v>
      </c>
      <c r="D107">
        <f>IF($Q107="","",VLOOKUP($Q107,'Adopted vs YTD acct'!$A$5:$M$257,5,FALSE))</f>
        <v>0</v>
      </c>
      <c r="E107">
        <f>IF($Q107="","",VLOOKUP($Q107,'Adopted vs YTD acct'!$A$5:$M$257,6,FALSE))</f>
        <v>0</v>
      </c>
      <c r="F107">
        <f>IF($Q107="","",VLOOKUP($Q107,'Adopted vs YTD acct'!$A$5:$M$257,7,FALSE))</f>
        <v>0</v>
      </c>
      <c r="G107" t="str">
        <f>IF($Q107="","",VLOOKUP($Q107,'Adopted vs YTD acct'!$A$5:$Q$257,COUNTA('Adopted vs YTD acct'!$A$4:H$4),FALSE))</f>
        <v>2450</v>
      </c>
      <c r="H107" t="str">
        <f>IF($Q107="","",VLOOKUP($Q107,'Adopted vs YTD acct'!$A$5:$Q$257,COUNTA('Adopted vs YTD acct'!$A$4:I$4),FALSE))</f>
        <v>COMMISSIONS</v>
      </c>
      <c r="I107" s="9">
        <f>IF($Q107="","",VLOOKUP($Q107,'Adopted vs YTD acct'!$A$5:$Q$257,COUNTA('Adopted vs YTD acct'!$A$4:J$4),FALSE))</f>
        <v>0</v>
      </c>
      <c r="J107" s="9">
        <f>IF($Q107="","",VLOOKUP($Q107,'Adopted vs YTD acct'!$A$5:$Q$257,COUNTA('Adopted vs YTD acct'!$A$4:K$4),FALSE))</f>
        <v>0</v>
      </c>
      <c r="K107" s="9">
        <f>IF($Q107="","",VLOOKUP($Q107,'Adopted vs YTD acct'!$A$5:$Q$257,COUNTA('Adopted vs YTD acct'!$A$4:L$4),FALSE))</f>
        <v>0</v>
      </c>
      <c r="L107" s="9">
        <f>IF($Q107="","",VLOOKUP($Q107,'Adopted vs YTD acct'!$A$5:$Q$257,COUNTA('Adopted vs YTD acct'!$A$4:M$4),FALSE))</f>
        <v>0</v>
      </c>
      <c r="M107" s="9">
        <f>IF($Q107="","",VLOOKUP($Q107,'Adopted vs YTD acct'!$A$5:$Q$257,COUNTA('Adopted vs YTD acct'!$A$4:N$4),FALSE))</f>
        <v>0</v>
      </c>
      <c r="N107" s="9">
        <f>IF($Q107="","",VLOOKUP($Q107,'Adopted vs YTD acct'!$A$5:$Q$257,COUNTA('Adopted vs YTD acct'!$A$4:O$4),FALSE))</f>
        <v>0</v>
      </c>
      <c r="O107" s="9">
        <f>IF($Q107="","",VLOOKUP($Q107,'Adopted vs YTD acct'!$A$5:$Q$257,COUNTA('Adopted vs YTD acct'!$A$4:P$4),FALSE))</f>
        <v>0</v>
      </c>
      <c r="P107" s="9">
        <f t="shared" si="1"/>
        <v>0</v>
      </c>
      <c r="Q107">
        <f>IF((MAX($Q$4:Q106)+1)&gt;Data!$A$1,"",MAX($Q$4:Q106)+1)</f>
        <v>103</v>
      </c>
    </row>
    <row r="108" spans="1:17" x14ac:dyDescent="0.2">
      <c r="A108" t="str">
        <f>IF($Q108="","",VLOOKUP($Q108,'Adopted vs YTD acct'!$A$5:$Q$257,COUNTA('Adopted vs YTD acct'!$A$4:B$4),FALSE))</f>
        <v>A</v>
      </c>
      <c r="B108">
        <f>IF($Q108="","",VLOOKUP($Q108,'Adopted vs YTD acct'!$A$5:$M$257,3,FALSE))</f>
        <v>0</v>
      </c>
      <c r="C108">
        <f>IF($Q108="","",VLOOKUP($Q108,'Adopted vs YTD acct'!$A$5:$M$257,4,FALSE))</f>
        <v>0</v>
      </c>
      <c r="D108">
        <f>IF($Q108="","",VLOOKUP($Q108,'Adopted vs YTD acct'!$A$5:$M$257,5,FALSE))</f>
        <v>0</v>
      </c>
      <c r="E108">
        <f>IF($Q108="","",VLOOKUP($Q108,'Adopted vs YTD acct'!$A$5:$M$257,6,FALSE))</f>
        <v>0</v>
      </c>
      <c r="F108">
        <f>IF($Q108="","",VLOOKUP($Q108,'Adopted vs YTD acct'!$A$5:$M$257,7,FALSE))</f>
        <v>0</v>
      </c>
      <c r="G108" t="str">
        <f>IF($Q108="","",VLOOKUP($Q108,'Adopted vs YTD acct'!$A$5:$Q$257,COUNTA('Adopted vs YTD acct'!$A$4:H$4),FALSE))</f>
        <v>2610</v>
      </c>
      <c r="H108" t="str">
        <f>IF($Q108="","",VLOOKUP($Q108,'Adopted vs YTD acct'!$A$5:$Q$257,COUNTA('Adopted vs YTD acct'!$A$4:I$4),FALSE))</f>
        <v>FINES/PENALTIES/FORFEIT BAIL</v>
      </c>
      <c r="I108" s="9">
        <f>IF($Q108="","",VLOOKUP($Q108,'Adopted vs YTD acct'!$A$5:$Q$257,COUNTA('Adopted vs YTD acct'!$A$4:J$4),FALSE))</f>
        <v>0</v>
      </c>
      <c r="J108" s="9">
        <f>IF($Q108="","",VLOOKUP($Q108,'Adopted vs YTD acct'!$A$5:$Q$257,COUNTA('Adopted vs YTD acct'!$A$4:K$4),FALSE))</f>
        <v>0</v>
      </c>
      <c r="K108" s="9">
        <f>IF($Q108="","",VLOOKUP($Q108,'Adopted vs YTD acct'!$A$5:$Q$257,COUNTA('Adopted vs YTD acct'!$A$4:L$4),FALSE))</f>
        <v>0</v>
      </c>
      <c r="L108" s="9">
        <f>IF($Q108="","",VLOOKUP($Q108,'Adopted vs YTD acct'!$A$5:$Q$257,COUNTA('Adopted vs YTD acct'!$A$4:M$4),FALSE))</f>
        <v>0</v>
      </c>
      <c r="M108" s="9">
        <f>IF($Q108="","",VLOOKUP($Q108,'Adopted vs YTD acct'!$A$5:$Q$257,COUNTA('Adopted vs YTD acct'!$A$4:N$4),FALSE))</f>
        <v>0</v>
      </c>
      <c r="N108" s="9">
        <f>IF($Q108="","",VLOOKUP($Q108,'Adopted vs YTD acct'!$A$5:$Q$257,COUNTA('Adopted vs YTD acct'!$A$4:O$4),FALSE))</f>
        <v>0</v>
      </c>
      <c r="O108" s="9">
        <f>IF($Q108="","",VLOOKUP($Q108,'Adopted vs YTD acct'!$A$5:$Q$257,COUNTA('Adopted vs YTD acct'!$A$4:P$4),FALSE))</f>
        <v>0</v>
      </c>
      <c r="P108" s="9">
        <f t="shared" si="1"/>
        <v>0</v>
      </c>
      <c r="Q108">
        <f>IF((MAX($Q$4:Q107)+1)&gt;Data!$A$1,"",MAX($Q$4:Q107)+1)</f>
        <v>104</v>
      </c>
    </row>
    <row r="109" spans="1:17" x14ac:dyDescent="0.2">
      <c r="A109" t="str">
        <f>IF($Q109="","",VLOOKUP($Q109,'Adopted vs YTD acct'!$A$5:$Q$257,COUNTA('Adopted vs YTD acct'!$A$4:B$4),FALSE))</f>
        <v>A</v>
      </c>
      <c r="B109">
        <f>IF($Q109="","",VLOOKUP($Q109,'Adopted vs YTD acct'!$A$5:$M$257,3,FALSE))</f>
        <v>0</v>
      </c>
      <c r="C109">
        <f>IF($Q109="","",VLOOKUP($Q109,'Adopted vs YTD acct'!$A$5:$M$257,4,FALSE))</f>
        <v>0</v>
      </c>
      <c r="D109">
        <f>IF($Q109="","",VLOOKUP($Q109,'Adopted vs YTD acct'!$A$5:$M$257,5,FALSE))</f>
        <v>0</v>
      </c>
      <c r="E109">
        <f>IF($Q109="","",VLOOKUP($Q109,'Adopted vs YTD acct'!$A$5:$M$257,6,FALSE))</f>
        <v>0</v>
      </c>
      <c r="F109">
        <f>IF($Q109="","",VLOOKUP($Q109,'Adopted vs YTD acct'!$A$5:$M$257,7,FALSE))</f>
        <v>0</v>
      </c>
      <c r="G109" t="str">
        <f>IF($Q109="","",VLOOKUP($Q109,'Adopted vs YTD acct'!$A$5:$Q$257,COUNTA('Adopted vs YTD acct'!$A$4:H$4),FALSE))</f>
        <v>2620</v>
      </c>
      <c r="H109" t="str">
        <f>IF($Q109="","",VLOOKUP($Q109,'Adopted vs YTD acct'!$A$5:$Q$257,COUNTA('Adopted vs YTD acct'!$A$4:I$4),FALSE))</f>
        <v>FORFEITURE OF DEPOSITS</v>
      </c>
      <c r="I109" s="9">
        <f>IF($Q109="","",VLOOKUP($Q109,'Adopted vs YTD acct'!$A$5:$Q$257,COUNTA('Adopted vs YTD acct'!$A$4:J$4),FALSE))</f>
        <v>0</v>
      </c>
      <c r="J109" s="9">
        <f>IF($Q109="","",VLOOKUP($Q109,'Adopted vs YTD acct'!$A$5:$Q$257,COUNTA('Adopted vs YTD acct'!$A$4:K$4),FALSE))</f>
        <v>0</v>
      </c>
      <c r="K109" s="9">
        <f>IF($Q109="","",VLOOKUP($Q109,'Adopted vs YTD acct'!$A$5:$Q$257,COUNTA('Adopted vs YTD acct'!$A$4:L$4),FALSE))</f>
        <v>0</v>
      </c>
      <c r="L109" s="9">
        <f>IF($Q109="","",VLOOKUP($Q109,'Adopted vs YTD acct'!$A$5:$Q$257,COUNTA('Adopted vs YTD acct'!$A$4:M$4),FALSE))</f>
        <v>0</v>
      </c>
      <c r="M109" s="9">
        <f>IF($Q109="","",VLOOKUP($Q109,'Adopted vs YTD acct'!$A$5:$Q$257,COUNTA('Adopted vs YTD acct'!$A$4:N$4),FALSE))</f>
        <v>0</v>
      </c>
      <c r="N109" s="9">
        <f>IF($Q109="","",VLOOKUP($Q109,'Adopted vs YTD acct'!$A$5:$Q$257,COUNTA('Adopted vs YTD acct'!$A$4:O$4),FALSE))</f>
        <v>0</v>
      </c>
      <c r="O109" s="9">
        <f>IF($Q109="","",VLOOKUP($Q109,'Adopted vs YTD acct'!$A$5:$Q$257,COUNTA('Adopted vs YTD acct'!$A$4:P$4),FALSE))</f>
        <v>0</v>
      </c>
      <c r="P109" s="9">
        <f t="shared" si="1"/>
        <v>0</v>
      </c>
      <c r="Q109">
        <f>IF((MAX($Q$4:Q108)+1)&gt;Data!$A$1,"",MAX($Q$4:Q108)+1)</f>
        <v>105</v>
      </c>
    </row>
    <row r="110" spans="1:17" x14ac:dyDescent="0.2">
      <c r="A110" t="str">
        <f>IF($Q110="","",VLOOKUP($Q110,'Adopted vs YTD acct'!$A$5:$Q$257,COUNTA('Adopted vs YTD acct'!$A$4:B$4),FALSE))</f>
        <v>A</v>
      </c>
      <c r="B110">
        <f>IF($Q110="","",VLOOKUP($Q110,'Adopted vs YTD acct'!$A$5:$M$257,3,FALSE))</f>
        <v>0</v>
      </c>
      <c r="C110">
        <f>IF($Q110="","",VLOOKUP($Q110,'Adopted vs YTD acct'!$A$5:$M$257,4,FALSE))</f>
        <v>0</v>
      </c>
      <c r="D110">
        <f>IF($Q110="","",VLOOKUP($Q110,'Adopted vs YTD acct'!$A$5:$M$257,5,FALSE))</f>
        <v>0</v>
      </c>
      <c r="E110">
        <f>IF($Q110="","",VLOOKUP($Q110,'Adopted vs YTD acct'!$A$5:$M$257,6,FALSE))</f>
        <v>0</v>
      </c>
      <c r="F110">
        <f>IF($Q110="","",VLOOKUP($Q110,'Adopted vs YTD acct'!$A$5:$M$257,7,FALSE))</f>
        <v>0</v>
      </c>
      <c r="G110" t="str">
        <f>IF($Q110="","",VLOOKUP($Q110,'Adopted vs YTD acct'!$A$5:$Q$257,COUNTA('Adopted vs YTD acct'!$A$4:H$4),FALSE))</f>
        <v>2702</v>
      </c>
      <c r="H110" t="str">
        <f>IF($Q110="","",VLOOKUP($Q110,'Adopted vs YTD acct'!$A$5:$Q$257,COUNTA('Adopted vs YTD acct'!$A$4:I$4),FALSE))</f>
        <v>DONATIONS-PUBLIC TRANSPORT.</v>
      </c>
      <c r="I110" s="9">
        <f>IF($Q110="","",VLOOKUP($Q110,'Adopted vs YTD acct'!$A$5:$Q$257,COUNTA('Adopted vs YTD acct'!$A$4:J$4),FALSE))</f>
        <v>0</v>
      </c>
      <c r="J110" s="9">
        <f>IF($Q110="","",VLOOKUP($Q110,'Adopted vs YTD acct'!$A$5:$Q$257,COUNTA('Adopted vs YTD acct'!$A$4:K$4),FALSE))</f>
        <v>0</v>
      </c>
      <c r="K110" s="9">
        <f>IF($Q110="","",VLOOKUP($Q110,'Adopted vs YTD acct'!$A$5:$Q$257,COUNTA('Adopted vs YTD acct'!$A$4:L$4),FALSE))</f>
        <v>0</v>
      </c>
      <c r="L110" s="9">
        <f>IF($Q110="","",VLOOKUP($Q110,'Adopted vs YTD acct'!$A$5:$Q$257,COUNTA('Adopted vs YTD acct'!$A$4:M$4),FALSE))</f>
        <v>0</v>
      </c>
      <c r="M110" s="9">
        <f>IF($Q110="","",VLOOKUP($Q110,'Adopted vs YTD acct'!$A$5:$Q$257,COUNTA('Adopted vs YTD acct'!$A$4:N$4),FALSE))</f>
        <v>0</v>
      </c>
      <c r="N110" s="9">
        <f>IF($Q110="","",VLOOKUP($Q110,'Adopted vs YTD acct'!$A$5:$Q$257,COUNTA('Adopted vs YTD acct'!$A$4:O$4),FALSE))</f>
        <v>0</v>
      </c>
      <c r="O110" s="9">
        <f>IF($Q110="","",VLOOKUP($Q110,'Adopted vs YTD acct'!$A$5:$Q$257,COUNTA('Adopted vs YTD acct'!$A$4:P$4),FALSE))</f>
        <v>0</v>
      </c>
      <c r="P110" s="9">
        <f t="shared" si="1"/>
        <v>0</v>
      </c>
      <c r="Q110">
        <f>IF((MAX($Q$4:Q109)+1)&gt;Data!$A$1,"",MAX($Q$4:Q109)+1)</f>
        <v>106</v>
      </c>
    </row>
    <row r="111" spans="1:17" x14ac:dyDescent="0.2">
      <c r="A111" t="str">
        <f>IF($Q111="","",VLOOKUP($Q111,'Adopted vs YTD acct'!$A$5:$Q$257,COUNTA('Adopted vs YTD acct'!$A$4:B$4),FALSE))</f>
        <v>A</v>
      </c>
      <c r="B111">
        <f>IF($Q111="","",VLOOKUP($Q111,'Adopted vs YTD acct'!$A$5:$M$257,3,FALSE))</f>
        <v>0</v>
      </c>
      <c r="C111">
        <f>IF($Q111="","",VLOOKUP($Q111,'Adopted vs YTD acct'!$A$5:$M$257,4,FALSE))</f>
        <v>0</v>
      </c>
      <c r="D111">
        <f>IF($Q111="","",VLOOKUP($Q111,'Adopted vs YTD acct'!$A$5:$M$257,5,FALSE))</f>
        <v>0</v>
      </c>
      <c r="E111">
        <f>IF($Q111="","",VLOOKUP($Q111,'Adopted vs YTD acct'!$A$5:$M$257,6,FALSE))</f>
        <v>0</v>
      </c>
      <c r="F111">
        <f>IF($Q111="","",VLOOKUP($Q111,'Adopted vs YTD acct'!$A$5:$M$257,7,FALSE))</f>
        <v>0</v>
      </c>
      <c r="G111" t="str">
        <f>IF($Q111="","",VLOOKUP($Q111,'Adopted vs YTD acct'!$A$5:$Q$257,COUNTA('Adopted vs YTD acct'!$A$4:H$4),FALSE))</f>
        <v>2703</v>
      </c>
      <c r="H111" t="str">
        <f>IF($Q111="","",VLOOKUP($Q111,'Adopted vs YTD acct'!$A$5:$Q$257,COUNTA('Adopted vs YTD acct'!$A$4:I$4),FALSE))</f>
        <v>NATIONAL GRID FLOOD DONATION</v>
      </c>
      <c r="I111" s="9">
        <f>IF($Q111="","",VLOOKUP($Q111,'Adopted vs YTD acct'!$A$5:$Q$257,COUNTA('Adopted vs YTD acct'!$A$4:J$4),FALSE))</f>
        <v>0</v>
      </c>
      <c r="J111" s="9">
        <f>IF($Q111="","",VLOOKUP($Q111,'Adopted vs YTD acct'!$A$5:$Q$257,COUNTA('Adopted vs YTD acct'!$A$4:K$4),FALSE))</f>
        <v>0</v>
      </c>
      <c r="K111" s="9">
        <f>IF($Q111="","",VLOOKUP($Q111,'Adopted vs YTD acct'!$A$5:$Q$257,COUNTA('Adopted vs YTD acct'!$A$4:L$4),FALSE))</f>
        <v>0</v>
      </c>
      <c r="L111" s="9">
        <f>IF($Q111="","",VLOOKUP($Q111,'Adopted vs YTD acct'!$A$5:$Q$257,COUNTA('Adopted vs YTD acct'!$A$4:M$4),FALSE))</f>
        <v>0</v>
      </c>
      <c r="M111" s="9">
        <f>IF($Q111="","",VLOOKUP($Q111,'Adopted vs YTD acct'!$A$5:$Q$257,COUNTA('Adopted vs YTD acct'!$A$4:N$4),FALSE))</f>
        <v>0</v>
      </c>
      <c r="N111" s="9">
        <f>IF($Q111="","",VLOOKUP($Q111,'Adopted vs YTD acct'!$A$5:$Q$257,COUNTA('Adopted vs YTD acct'!$A$4:O$4),FALSE))</f>
        <v>0</v>
      </c>
      <c r="O111" s="9">
        <f>IF($Q111="","",VLOOKUP($Q111,'Adopted vs YTD acct'!$A$5:$Q$257,COUNTA('Adopted vs YTD acct'!$A$4:P$4),FALSE))</f>
        <v>0</v>
      </c>
      <c r="P111" s="9">
        <f t="shared" si="1"/>
        <v>0</v>
      </c>
      <c r="Q111">
        <f>IF((MAX($Q$4:Q110)+1)&gt;Data!$A$1,"",MAX($Q$4:Q110)+1)</f>
        <v>107</v>
      </c>
    </row>
    <row r="112" spans="1:17" x14ac:dyDescent="0.2">
      <c r="A112" t="str">
        <f>IF($Q112="","",VLOOKUP($Q112,'Adopted vs YTD acct'!$A$5:$Q$257,COUNTA('Adopted vs YTD acct'!$A$4:B$4),FALSE))</f>
        <v>A</v>
      </c>
      <c r="B112">
        <f>IF($Q112="","",VLOOKUP($Q112,'Adopted vs YTD acct'!$A$5:$M$257,3,FALSE))</f>
        <v>0</v>
      </c>
      <c r="C112">
        <f>IF($Q112="","",VLOOKUP($Q112,'Adopted vs YTD acct'!$A$5:$M$257,4,FALSE))</f>
        <v>0</v>
      </c>
      <c r="D112">
        <f>IF($Q112="","",VLOOKUP($Q112,'Adopted vs YTD acct'!$A$5:$M$257,5,FALSE))</f>
        <v>0</v>
      </c>
      <c r="E112">
        <f>IF($Q112="","",VLOOKUP($Q112,'Adopted vs YTD acct'!$A$5:$M$257,6,FALSE))</f>
        <v>0</v>
      </c>
      <c r="F112">
        <f>IF($Q112="","",VLOOKUP($Q112,'Adopted vs YTD acct'!$A$5:$M$257,7,FALSE))</f>
        <v>0</v>
      </c>
      <c r="G112" t="str">
        <f>IF($Q112="","",VLOOKUP($Q112,'Adopted vs YTD acct'!$A$5:$Q$257,COUNTA('Adopted vs YTD acct'!$A$4:H$4),FALSE))</f>
        <v>3001</v>
      </c>
      <c r="H112" t="str">
        <f>IF($Q112="","",VLOOKUP($Q112,'Adopted vs YTD acct'!$A$5:$Q$257,COUNTA('Adopted vs YTD acct'!$A$4:I$4),FALSE))</f>
        <v>GENERAL PURPOSE STATE AID</v>
      </c>
      <c r="I112" s="9">
        <f>IF($Q112="","",VLOOKUP($Q112,'Adopted vs YTD acct'!$A$5:$Q$257,COUNTA('Adopted vs YTD acct'!$A$4:J$4),FALSE))</f>
        <v>0</v>
      </c>
      <c r="J112" s="9">
        <f>IF($Q112="","",VLOOKUP($Q112,'Adopted vs YTD acct'!$A$5:$Q$257,COUNTA('Adopted vs YTD acct'!$A$4:K$4),FALSE))</f>
        <v>0</v>
      </c>
      <c r="K112" s="9">
        <f>IF($Q112="","",VLOOKUP($Q112,'Adopted vs YTD acct'!$A$5:$Q$257,COUNTA('Adopted vs YTD acct'!$A$4:L$4),FALSE))</f>
        <v>0</v>
      </c>
      <c r="L112" s="9">
        <f>IF($Q112="","",VLOOKUP($Q112,'Adopted vs YTD acct'!$A$5:$Q$257,COUNTA('Adopted vs YTD acct'!$A$4:M$4),FALSE))</f>
        <v>0</v>
      </c>
      <c r="M112" s="9">
        <f>IF($Q112="","",VLOOKUP($Q112,'Adopted vs YTD acct'!$A$5:$Q$257,COUNTA('Adopted vs YTD acct'!$A$4:N$4),FALSE))</f>
        <v>0</v>
      </c>
      <c r="N112" s="9">
        <f>IF($Q112="","",VLOOKUP($Q112,'Adopted vs YTD acct'!$A$5:$Q$257,COUNTA('Adopted vs YTD acct'!$A$4:O$4),FALSE))</f>
        <v>0</v>
      </c>
      <c r="O112" s="9">
        <f>IF($Q112="","",VLOOKUP($Q112,'Adopted vs YTD acct'!$A$5:$Q$257,COUNTA('Adopted vs YTD acct'!$A$4:P$4),FALSE))</f>
        <v>0</v>
      </c>
      <c r="P112" s="9">
        <f t="shared" si="1"/>
        <v>0</v>
      </c>
      <c r="Q112">
        <f>IF((MAX($Q$4:Q111)+1)&gt;Data!$A$1,"",MAX($Q$4:Q111)+1)</f>
        <v>108</v>
      </c>
    </row>
    <row r="113" spans="1:17" x14ac:dyDescent="0.2">
      <c r="A113" t="str">
        <f>IF($Q113="","",VLOOKUP($Q113,'Adopted vs YTD acct'!$A$5:$Q$257,COUNTA('Adopted vs YTD acct'!$A$4:B$4),FALSE))</f>
        <v>A</v>
      </c>
      <c r="B113">
        <f>IF($Q113="","",VLOOKUP($Q113,'Adopted vs YTD acct'!$A$5:$M$257,3,FALSE))</f>
        <v>0</v>
      </c>
      <c r="C113">
        <f>IF($Q113="","",VLOOKUP($Q113,'Adopted vs YTD acct'!$A$5:$M$257,4,FALSE))</f>
        <v>0</v>
      </c>
      <c r="D113">
        <f>IF($Q113="","",VLOOKUP($Q113,'Adopted vs YTD acct'!$A$5:$M$257,5,FALSE))</f>
        <v>0</v>
      </c>
      <c r="E113">
        <f>IF($Q113="","",VLOOKUP($Q113,'Adopted vs YTD acct'!$A$5:$M$257,6,FALSE))</f>
        <v>0</v>
      </c>
      <c r="F113">
        <f>IF($Q113="","",VLOOKUP($Q113,'Adopted vs YTD acct'!$A$5:$M$257,7,FALSE))</f>
        <v>0</v>
      </c>
      <c r="G113" t="str">
        <f>IF($Q113="","",VLOOKUP($Q113,'Adopted vs YTD acct'!$A$5:$Q$257,COUNTA('Adopted vs YTD acct'!$A$4:H$4),FALSE))</f>
        <v>3040</v>
      </c>
      <c r="H113" t="str">
        <f>IF($Q113="","",VLOOKUP($Q113,'Adopted vs YTD acct'!$A$5:$Q$257,COUNTA('Adopted vs YTD acct'!$A$4:I$4),FALSE))</f>
        <v>DATA COLLECTION GRANT</v>
      </c>
      <c r="I113" s="9">
        <f>IF($Q113="","",VLOOKUP($Q113,'Adopted vs YTD acct'!$A$5:$Q$257,COUNTA('Adopted vs YTD acct'!$A$4:J$4),FALSE))</f>
        <v>0</v>
      </c>
      <c r="J113" s="9">
        <f>IF($Q113="","",VLOOKUP($Q113,'Adopted vs YTD acct'!$A$5:$Q$257,COUNTA('Adopted vs YTD acct'!$A$4:K$4),FALSE))</f>
        <v>0</v>
      </c>
      <c r="K113" s="9">
        <f>IF($Q113="","",VLOOKUP($Q113,'Adopted vs YTD acct'!$A$5:$Q$257,COUNTA('Adopted vs YTD acct'!$A$4:L$4),FALSE))</f>
        <v>0</v>
      </c>
      <c r="L113" s="9">
        <f>IF($Q113="","",VLOOKUP($Q113,'Adopted vs YTD acct'!$A$5:$Q$257,COUNTA('Adopted vs YTD acct'!$A$4:M$4),FALSE))</f>
        <v>0</v>
      </c>
      <c r="M113" s="9">
        <f>IF($Q113="","",VLOOKUP($Q113,'Adopted vs YTD acct'!$A$5:$Q$257,COUNTA('Adopted vs YTD acct'!$A$4:N$4),FALSE))</f>
        <v>0</v>
      </c>
      <c r="N113" s="9">
        <f>IF($Q113="","",VLOOKUP($Q113,'Adopted vs YTD acct'!$A$5:$Q$257,COUNTA('Adopted vs YTD acct'!$A$4:O$4),FALSE))</f>
        <v>0</v>
      </c>
      <c r="O113" s="9">
        <f>IF($Q113="","",VLOOKUP($Q113,'Adopted vs YTD acct'!$A$5:$Q$257,COUNTA('Adopted vs YTD acct'!$A$4:P$4),FALSE))</f>
        <v>0</v>
      </c>
      <c r="P113" s="9">
        <f t="shared" si="1"/>
        <v>0</v>
      </c>
      <c r="Q113">
        <f>IF((MAX($Q$4:Q112)+1)&gt;Data!$A$1,"",MAX($Q$4:Q112)+1)</f>
        <v>109</v>
      </c>
    </row>
    <row r="114" spans="1:17" x14ac:dyDescent="0.2">
      <c r="A114" t="str">
        <f>IF($Q114="","",VLOOKUP($Q114,'Adopted vs YTD acct'!$A$5:$Q$257,COUNTA('Adopted vs YTD acct'!$A$4:B$4),FALSE))</f>
        <v>A</v>
      </c>
      <c r="B114">
        <f>IF($Q114="","",VLOOKUP($Q114,'Adopted vs YTD acct'!$A$5:$M$257,3,FALSE))</f>
        <v>0</v>
      </c>
      <c r="C114">
        <f>IF($Q114="","",VLOOKUP($Q114,'Adopted vs YTD acct'!$A$5:$M$257,4,FALSE))</f>
        <v>0</v>
      </c>
      <c r="D114">
        <f>IF($Q114="","",VLOOKUP($Q114,'Adopted vs YTD acct'!$A$5:$M$257,5,FALSE))</f>
        <v>0</v>
      </c>
      <c r="E114">
        <f>IF($Q114="","",VLOOKUP($Q114,'Adopted vs YTD acct'!$A$5:$M$257,6,FALSE))</f>
        <v>0</v>
      </c>
      <c r="F114">
        <f>IF($Q114="","",VLOOKUP($Q114,'Adopted vs YTD acct'!$A$5:$M$257,7,FALSE))</f>
        <v>0</v>
      </c>
      <c r="G114" t="str">
        <f>IF($Q114="","",VLOOKUP($Q114,'Adopted vs YTD acct'!$A$5:$Q$257,COUNTA('Adopted vs YTD acct'!$A$4:H$4),FALSE))</f>
        <v>3304</v>
      </c>
      <c r="H114" t="str">
        <f>IF($Q114="","",VLOOKUP($Q114,'Adopted vs YTD acct'!$A$5:$Q$257,COUNTA('Adopted vs YTD acct'!$A$4:I$4),FALSE))</f>
        <v>EXPEDITED WIRELESS</v>
      </c>
      <c r="I114" s="9">
        <f>IF($Q114="","",VLOOKUP($Q114,'Adopted vs YTD acct'!$A$5:$Q$257,COUNTA('Adopted vs YTD acct'!$A$4:J$4),FALSE))</f>
        <v>0</v>
      </c>
      <c r="J114" s="9">
        <f>IF($Q114="","",VLOOKUP($Q114,'Adopted vs YTD acct'!$A$5:$Q$257,COUNTA('Adopted vs YTD acct'!$A$4:K$4),FALSE))</f>
        <v>0</v>
      </c>
      <c r="K114" s="9">
        <f>IF($Q114="","",VLOOKUP($Q114,'Adopted vs YTD acct'!$A$5:$Q$257,COUNTA('Adopted vs YTD acct'!$A$4:L$4),FALSE))</f>
        <v>0</v>
      </c>
      <c r="L114" s="9">
        <f>IF($Q114="","",VLOOKUP($Q114,'Adopted vs YTD acct'!$A$5:$Q$257,COUNTA('Adopted vs YTD acct'!$A$4:M$4),FALSE))</f>
        <v>0</v>
      </c>
      <c r="M114" s="9">
        <f>IF($Q114="","",VLOOKUP($Q114,'Adopted vs YTD acct'!$A$5:$Q$257,COUNTA('Adopted vs YTD acct'!$A$4:N$4),FALSE))</f>
        <v>0</v>
      </c>
      <c r="N114" s="9">
        <f>IF($Q114="","",VLOOKUP($Q114,'Adopted vs YTD acct'!$A$5:$Q$257,COUNTA('Adopted vs YTD acct'!$A$4:O$4),FALSE))</f>
        <v>0</v>
      </c>
      <c r="O114" s="9">
        <f>IF($Q114="","",VLOOKUP($Q114,'Adopted vs YTD acct'!$A$5:$Q$257,COUNTA('Adopted vs YTD acct'!$A$4:P$4),FALSE))</f>
        <v>0</v>
      </c>
      <c r="P114" s="9">
        <f t="shared" si="1"/>
        <v>0</v>
      </c>
      <c r="Q114">
        <f>IF((MAX($Q$4:Q113)+1)&gt;Data!$A$1,"",MAX($Q$4:Q113)+1)</f>
        <v>110</v>
      </c>
    </row>
    <row r="115" spans="1:17" x14ac:dyDescent="0.2">
      <c r="A115" t="str">
        <f>IF($Q115="","",VLOOKUP($Q115,'Adopted vs YTD acct'!$A$5:$Q$257,COUNTA('Adopted vs YTD acct'!$A$4:B$4),FALSE))</f>
        <v>A</v>
      </c>
      <c r="B115">
        <f>IF($Q115="","",VLOOKUP($Q115,'Adopted vs YTD acct'!$A$5:$M$257,3,FALSE))</f>
        <v>0</v>
      </c>
      <c r="C115">
        <f>IF($Q115="","",VLOOKUP($Q115,'Adopted vs YTD acct'!$A$5:$M$257,4,FALSE))</f>
        <v>0</v>
      </c>
      <c r="D115">
        <f>IF($Q115="","",VLOOKUP($Q115,'Adopted vs YTD acct'!$A$5:$M$257,5,FALSE))</f>
        <v>0</v>
      </c>
      <c r="E115">
        <f>IF($Q115="","",VLOOKUP($Q115,'Adopted vs YTD acct'!$A$5:$M$257,6,FALSE))</f>
        <v>0</v>
      </c>
      <c r="F115">
        <f>IF($Q115="","",VLOOKUP($Q115,'Adopted vs YTD acct'!$A$5:$M$257,7,FALSE))</f>
        <v>0</v>
      </c>
      <c r="G115" t="str">
        <f>IF($Q115="","",VLOOKUP($Q115,'Adopted vs YTD acct'!$A$5:$Q$257,COUNTA('Adopted vs YTD acct'!$A$4:H$4),FALSE))</f>
        <v>3306</v>
      </c>
      <c r="H115" t="str">
        <f>IF($Q115="","",VLOOKUP($Q115,'Adopted vs YTD acct'!$A$5:$Q$257,COUNTA('Adopted vs YTD acct'!$A$4:I$4),FALSE))</f>
        <v>ELECTRIC FINGERPRINT GRANT</v>
      </c>
      <c r="I115" s="9">
        <f>IF($Q115="","",VLOOKUP($Q115,'Adopted vs YTD acct'!$A$5:$Q$257,COUNTA('Adopted vs YTD acct'!$A$4:J$4),FALSE))</f>
        <v>0</v>
      </c>
      <c r="J115" s="9">
        <f>IF($Q115="","",VLOOKUP($Q115,'Adopted vs YTD acct'!$A$5:$Q$257,COUNTA('Adopted vs YTD acct'!$A$4:K$4),FALSE))</f>
        <v>0</v>
      </c>
      <c r="K115" s="9">
        <f>IF($Q115="","",VLOOKUP($Q115,'Adopted vs YTD acct'!$A$5:$Q$257,COUNTA('Adopted vs YTD acct'!$A$4:L$4),FALSE))</f>
        <v>0</v>
      </c>
      <c r="L115" s="9">
        <f>IF($Q115="","",VLOOKUP($Q115,'Adopted vs YTD acct'!$A$5:$Q$257,COUNTA('Adopted vs YTD acct'!$A$4:M$4),FALSE))</f>
        <v>0</v>
      </c>
      <c r="M115" s="9">
        <f>IF($Q115="","",VLOOKUP($Q115,'Adopted vs YTD acct'!$A$5:$Q$257,COUNTA('Adopted vs YTD acct'!$A$4:N$4),FALSE))</f>
        <v>0</v>
      </c>
      <c r="N115" s="9">
        <f>IF($Q115="","",VLOOKUP($Q115,'Adopted vs YTD acct'!$A$5:$Q$257,COUNTA('Adopted vs YTD acct'!$A$4:O$4),FALSE))</f>
        <v>0</v>
      </c>
      <c r="O115" s="9">
        <f>IF($Q115="","",VLOOKUP($Q115,'Adopted vs YTD acct'!$A$5:$Q$257,COUNTA('Adopted vs YTD acct'!$A$4:P$4),FALSE))</f>
        <v>0</v>
      </c>
      <c r="P115" s="9">
        <f t="shared" si="1"/>
        <v>0</v>
      </c>
      <c r="Q115">
        <f>IF((MAX($Q$4:Q114)+1)&gt;Data!$A$1,"",MAX($Q$4:Q114)+1)</f>
        <v>111</v>
      </c>
    </row>
    <row r="116" spans="1:17" x14ac:dyDescent="0.2">
      <c r="A116" t="str">
        <f>IF($Q116="","",VLOOKUP($Q116,'Adopted vs YTD acct'!$A$5:$Q$257,COUNTA('Adopted vs YTD acct'!$A$4:B$4),FALSE))</f>
        <v>A</v>
      </c>
      <c r="B116">
        <f>IF($Q116="","",VLOOKUP($Q116,'Adopted vs YTD acct'!$A$5:$M$257,3,FALSE))</f>
        <v>0</v>
      </c>
      <c r="C116">
        <f>IF($Q116="","",VLOOKUP($Q116,'Adopted vs YTD acct'!$A$5:$M$257,4,FALSE))</f>
        <v>0</v>
      </c>
      <c r="D116">
        <f>IF($Q116="","",VLOOKUP($Q116,'Adopted vs YTD acct'!$A$5:$M$257,5,FALSE))</f>
        <v>0</v>
      </c>
      <c r="E116">
        <f>IF($Q116="","",VLOOKUP($Q116,'Adopted vs YTD acct'!$A$5:$M$257,6,FALSE))</f>
        <v>0</v>
      </c>
      <c r="F116">
        <f>IF($Q116="","",VLOOKUP($Q116,'Adopted vs YTD acct'!$A$5:$M$257,7,FALSE))</f>
        <v>0</v>
      </c>
      <c r="G116" t="str">
        <f>IF($Q116="","",VLOOKUP($Q116,'Adopted vs YTD acct'!$A$5:$Q$257,COUNTA('Adopted vs YTD acct'!$A$4:H$4),FALSE))</f>
        <v>3308</v>
      </c>
      <c r="H116" t="str">
        <f>IF($Q116="","",VLOOKUP($Q116,'Adopted vs YTD acct'!$A$5:$Q$257,COUNTA('Adopted vs YTD acct'!$A$4:I$4),FALSE))</f>
        <v>D.C.J.S.-BYRNE/JAG GRANT</v>
      </c>
      <c r="I116" s="9">
        <f>IF($Q116="","",VLOOKUP($Q116,'Adopted vs YTD acct'!$A$5:$Q$257,COUNTA('Adopted vs YTD acct'!$A$4:J$4),FALSE))</f>
        <v>0</v>
      </c>
      <c r="J116" s="9">
        <f>IF($Q116="","",VLOOKUP($Q116,'Adopted vs YTD acct'!$A$5:$Q$257,COUNTA('Adopted vs YTD acct'!$A$4:K$4),FALSE))</f>
        <v>0</v>
      </c>
      <c r="K116" s="9">
        <f>IF($Q116="","",VLOOKUP($Q116,'Adopted vs YTD acct'!$A$5:$Q$257,COUNTA('Adopted vs YTD acct'!$A$4:L$4),FALSE))</f>
        <v>0</v>
      </c>
      <c r="L116" s="9">
        <f>IF($Q116="","",VLOOKUP($Q116,'Adopted vs YTD acct'!$A$5:$Q$257,COUNTA('Adopted vs YTD acct'!$A$4:M$4),FALSE))</f>
        <v>0</v>
      </c>
      <c r="M116" s="9">
        <f>IF($Q116="","",VLOOKUP($Q116,'Adopted vs YTD acct'!$A$5:$Q$257,COUNTA('Adopted vs YTD acct'!$A$4:N$4),FALSE))</f>
        <v>0</v>
      </c>
      <c r="N116" s="9">
        <f>IF($Q116="","",VLOOKUP($Q116,'Adopted vs YTD acct'!$A$5:$Q$257,COUNTA('Adopted vs YTD acct'!$A$4:O$4),FALSE))</f>
        <v>0</v>
      </c>
      <c r="O116" s="9">
        <f>IF($Q116="","",VLOOKUP($Q116,'Adopted vs YTD acct'!$A$5:$Q$257,COUNTA('Adopted vs YTD acct'!$A$4:P$4),FALSE))</f>
        <v>0</v>
      </c>
      <c r="P116" s="9">
        <f t="shared" si="1"/>
        <v>0</v>
      </c>
      <c r="Q116">
        <f>IF((MAX($Q$4:Q115)+1)&gt;Data!$A$1,"",MAX($Q$4:Q115)+1)</f>
        <v>112</v>
      </c>
    </row>
    <row r="117" spans="1:17" x14ac:dyDescent="0.2">
      <c r="A117" t="str">
        <f>IF($Q117="","",VLOOKUP($Q117,'Adopted vs YTD acct'!$A$5:$Q$257,COUNTA('Adopted vs YTD acct'!$A$4:B$4),FALSE))</f>
        <v>A</v>
      </c>
      <c r="B117">
        <f>IF($Q117="","",VLOOKUP($Q117,'Adopted vs YTD acct'!$A$5:$M$257,3,FALSE))</f>
        <v>0</v>
      </c>
      <c r="C117">
        <f>IF($Q117="","",VLOOKUP($Q117,'Adopted vs YTD acct'!$A$5:$M$257,4,FALSE))</f>
        <v>0</v>
      </c>
      <c r="D117">
        <f>IF($Q117="","",VLOOKUP($Q117,'Adopted vs YTD acct'!$A$5:$M$257,5,FALSE))</f>
        <v>0</v>
      </c>
      <c r="E117">
        <f>IF($Q117="","",VLOOKUP($Q117,'Adopted vs YTD acct'!$A$5:$M$257,6,FALSE))</f>
        <v>0</v>
      </c>
      <c r="F117">
        <f>IF($Q117="","",VLOOKUP($Q117,'Adopted vs YTD acct'!$A$5:$M$257,7,FALSE))</f>
        <v>0</v>
      </c>
      <c r="G117" t="str">
        <f>IF($Q117="","",VLOOKUP($Q117,'Adopted vs YTD acct'!$A$5:$Q$257,COUNTA('Adopted vs YTD acct'!$A$4:H$4),FALSE))</f>
        <v>3309</v>
      </c>
      <c r="H117" t="str">
        <f>IF($Q117="","",VLOOKUP($Q117,'Adopted vs YTD acct'!$A$5:$Q$257,COUNTA('Adopted vs YTD acct'!$A$4:I$4),FALSE))</f>
        <v>TAC FORCE GRANT (DCJS)</v>
      </c>
      <c r="I117" s="9">
        <f>IF($Q117="","",VLOOKUP($Q117,'Adopted vs YTD acct'!$A$5:$Q$257,COUNTA('Adopted vs YTD acct'!$A$4:J$4),FALSE))</f>
        <v>0</v>
      </c>
      <c r="J117" s="9">
        <f>IF($Q117="","",VLOOKUP($Q117,'Adopted vs YTD acct'!$A$5:$Q$257,COUNTA('Adopted vs YTD acct'!$A$4:K$4),FALSE))</f>
        <v>0</v>
      </c>
      <c r="K117" s="9">
        <f>IF($Q117="","",VLOOKUP($Q117,'Adopted vs YTD acct'!$A$5:$Q$257,COUNTA('Adopted vs YTD acct'!$A$4:L$4),FALSE))</f>
        <v>0</v>
      </c>
      <c r="L117" s="9">
        <f>IF($Q117="","",VLOOKUP($Q117,'Adopted vs YTD acct'!$A$5:$Q$257,COUNTA('Adopted vs YTD acct'!$A$4:M$4),FALSE))</f>
        <v>0</v>
      </c>
      <c r="M117" s="9">
        <f>IF($Q117="","",VLOOKUP($Q117,'Adopted vs YTD acct'!$A$5:$Q$257,COUNTA('Adopted vs YTD acct'!$A$4:N$4),FALSE))</f>
        <v>0</v>
      </c>
      <c r="N117" s="9">
        <f>IF($Q117="","",VLOOKUP($Q117,'Adopted vs YTD acct'!$A$5:$Q$257,COUNTA('Adopted vs YTD acct'!$A$4:O$4),FALSE))</f>
        <v>0</v>
      </c>
      <c r="O117" s="9">
        <f>IF($Q117="","",VLOOKUP($Q117,'Adopted vs YTD acct'!$A$5:$Q$257,COUNTA('Adopted vs YTD acct'!$A$4:P$4),FALSE))</f>
        <v>0</v>
      </c>
      <c r="P117" s="9">
        <f t="shared" si="1"/>
        <v>0</v>
      </c>
      <c r="Q117">
        <f>IF((MAX($Q$4:Q116)+1)&gt;Data!$A$1,"",MAX($Q$4:Q116)+1)</f>
        <v>113</v>
      </c>
    </row>
    <row r="118" spans="1:17" x14ac:dyDescent="0.2">
      <c r="A118" t="str">
        <f>IF($Q118="","",VLOOKUP($Q118,'Adopted vs YTD acct'!$A$5:$Q$257,COUNTA('Adopted vs YTD acct'!$A$4:B$4),FALSE))</f>
        <v>A</v>
      </c>
      <c r="B118">
        <f>IF($Q118="","",VLOOKUP($Q118,'Adopted vs YTD acct'!$A$5:$M$257,3,FALSE))</f>
        <v>0</v>
      </c>
      <c r="C118">
        <f>IF($Q118="","",VLOOKUP($Q118,'Adopted vs YTD acct'!$A$5:$M$257,4,FALSE))</f>
        <v>0</v>
      </c>
      <c r="D118">
        <f>IF($Q118="","",VLOOKUP($Q118,'Adopted vs YTD acct'!$A$5:$M$257,5,FALSE))</f>
        <v>0</v>
      </c>
      <c r="E118">
        <f>IF($Q118="","",VLOOKUP($Q118,'Adopted vs YTD acct'!$A$5:$M$257,6,FALSE))</f>
        <v>0</v>
      </c>
      <c r="F118">
        <f>IF($Q118="","",VLOOKUP($Q118,'Adopted vs YTD acct'!$A$5:$M$257,7,FALSE))</f>
        <v>0</v>
      </c>
      <c r="G118" t="str">
        <f>IF($Q118="","",VLOOKUP($Q118,'Adopted vs YTD acct'!$A$5:$Q$257,COUNTA('Adopted vs YTD acct'!$A$4:H$4),FALSE))</f>
        <v>3390</v>
      </c>
      <c r="H118" t="str">
        <f>IF($Q118="","",VLOOKUP($Q118,'Adopted vs YTD acct'!$A$5:$Q$257,COUNTA('Adopted vs YTD acct'!$A$4:I$4),FALSE))</f>
        <v>FOOD REIMB/MINOR INMATES</v>
      </c>
      <c r="I118" s="9">
        <f>IF($Q118="","",VLOOKUP($Q118,'Adopted vs YTD acct'!$A$5:$Q$257,COUNTA('Adopted vs YTD acct'!$A$4:J$4),FALSE))</f>
        <v>0</v>
      </c>
      <c r="J118" s="9">
        <f>IF($Q118="","",VLOOKUP($Q118,'Adopted vs YTD acct'!$A$5:$Q$257,COUNTA('Adopted vs YTD acct'!$A$4:K$4),FALSE))</f>
        <v>0</v>
      </c>
      <c r="K118" s="9">
        <f>IF($Q118="","",VLOOKUP($Q118,'Adopted vs YTD acct'!$A$5:$Q$257,COUNTA('Adopted vs YTD acct'!$A$4:L$4),FALSE))</f>
        <v>0</v>
      </c>
      <c r="L118" s="9">
        <f>IF($Q118="","",VLOOKUP($Q118,'Adopted vs YTD acct'!$A$5:$Q$257,COUNTA('Adopted vs YTD acct'!$A$4:M$4),FALSE))</f>
        <v>0</v>
      </c>
      <c r="M118" s="9">
        <f>IF($Q118="","",VLOOKUP($Q118,'Adopted vs YTD acct'!$A$5:$Q$257,COUNTA('Adopted vs YTD acct'!$A$4:N$4),FALSE))</f>
        <v>0</v>
      </c>
      <c r="N118" s="9">
        <f>IF($Q118="","",VLOOKUP($Q118,'Adopted vs YTD acct'!$A$5:$Q$257,COUNTA('Adopted vs YTD acct'!$A$4:O$4),FALSE))</f>
        <v>0</v>
      </c>
      <c r="O118" s="9">
        <f>IF($Q118="","",VLOOKUP($Q118,'Adopted vs YTD acct'!$A$5:$Q$257,COUNTA('Adopted vs YTD acct'!$A$4:P$4),FALSE))</f>
        <v>0</v>
      </c>
      <c r="P118" s="9">
        <f t="shared" si="1"/>
        <v>0</v>
      </c>
      <c r="Q118">
        <f>IF((MAX($Q$4:Q117)+1)&gt;Data!$A$1,"",MAX($Q$4:Q117)+1)</f>
        <v>114</v>
      </c>
    </row>
    <row r="119" spans="1:17" x14ac:dyDescent="0.2">
      <c r="A119" t="str">
        <f>IF($Q119="","",VLOOKUP($Q119,'Adopted vs YTD acct'!$A$5:$Q$257,COUNTA('Adopted vs YTD acct'!$A$4:B$4),FALSE))</f>
        <v>A</v>
      </c>
      <c r="B119">
        <f>IF($Q119="","",VLOOKUP($Q119,'Adopted vs YTD acct'!$A$5:$M$257,3,FALSE))</f>
        <v>0</v>
      </c>
      <c r="C119">
        <f>IF($Q119="","",VLOOKUP($Q119,'Adopted vs YTD acct'!$A$5:$M$257,4,FALSE))</f>
        <v>0</v>
      </c>
      <c r="D119">
        <f>IF($Q119="","",VLOOKUP($Q119,'Adopted vs YTD acct'!$A$5:$M$257,5,FALSE))</f>
        <v>0</v>
      </c>
      <c r="E119">
        <f>IF($Q119="","",VLOOKUP($Q119,'Adopted vs YTD acct'!$A$5:$M$257,6,FALSE))</f>
        <v>0</v>
      </c>
      <c r="F119">
        <f>IF($Q119="","",VLOOKUP($Q119,'Adopted vs YTD acct'!$A$5:$M$257,7,FALSE))</f>
        <v>0</v>
      </c>
      <c r="G119" t="str">
        <f>IF($Q119="","",VLOOKUP($Q119,'Adopted vs YTD acct'!$A$5:$Q$257,COUNTA('Adopted vs YTD acct'!$A$4:H$4),FALSE))</f>
        <v>3391</v>
      </c>
      <c r="H119" t="str">
        <f>IF($Q119="","",VLOOKUP($Q119,'Adopted vs YTD acct'!$A$5:$Q$257,COUNTA('Adopted vs YTD acct'!$A$4:I$4),FALSE))</f>
        <v>STATE REIMB-BALLISTIC VESTS</v>
      </c>
      <c r="I119" s="9">
        <f>IF($Q119="","",VLOOKUP($Q119,'Adopted vs YTD acct'!$A$5:$Q$257,COUNTA('Adopted vs YTD acct'!$A$4:J$4),FALSE))</f>
        <v>0</v>
      </c>
      <c r="J119" s="9">
        <f>IF($Q119="","",VLOOKUP($Q119,'Adopted vs YTD acct'!$A$5:$Q$257,COUNTA('Adopted vs YTD acct'!$A$4:K$4),FALSE))</f>
        <v>0</v>
      </c>
      <c r="K119" s="9">
        <f>IF($Q119="","",VLOOKUP($Q119,'Adopted vs YTD acct'!$A$5:$Q$257,COUNTA('Adopted vs YTD acct'!$A$4:L$4),FALSE))</f>
        <v>0</v>
      </c>
      <c r="L119" s="9">
        <f>IF($Q119="","",VLOOKUP($Q119,'Adopted vs YTD acct'!$A$5:$Q$257,COUNTA('Adopted vs YTD acct'!$A$4:M$4),FALSE))</f>
        <v>0</v>
      </c>
      <c r="M119" s="9">
        <f>IF($Q119="","",VLOOKUP($Q119,'Adopted vs YTD acct'!$A$5:$Q$257,COUNTA('Adopted vs YTD acct'!$A$4:N$4),FALSE))</f>
        <v>0</v>
      </c>
      <c r="N119" s="9">
        <f>IF($Q119="","",VLOOKUP($Q119,'Adopted vs YTD acct'!$A$5:$Q$257,COUNTA('Adopted vs YTD acct'!$A$4:O$4),FALSE))</f>
        <v>0</v>
      </c>
      <c r="O119" s="9">
        <f>IF($Q119="","",VLOOKUP($Q119,'Adopted vs YTD acct'!$A$5:$Q$257,COUNTA('Adopted vs YTD acct'!$A$4:P$4),FALSE))</f>
        <v>0</v>
      </c>
      <c r="P119" s="9">
        <f t="shared" si="1"/>
        <v>0</v>
      </c>
      <c r="Q119">
        <f>IF((MAX($Q$4:Q118)+1)&gt;Data!$A$1,"",MAX($Q$4:Q118)+1)</f>
        <v>115</v>
      </c>
    </row>
    <row r="120" spans="1:17" x14ac:dyDescent="0.2">
      <c r="A120" t="str">
        <f>IF($Q120="","",VLOOKUP($Q120,'Adopted vs YTD acct'!$A$5:$Q$257,COUNTA('Adopted vs YTD acct'!$A$4:B$4),FALSE))</f>
        <v>A</v>
      </c>
      <c r="B120">
        <f>IF($Q120="","",VLOOKUP($Q120,'Adopted vs YTD acct'!$A$5:$M$257,3,FALSE))</f>
        <v>0</v>
      </c>
      <c r="C120">
        <f>IF($Q120="","",VLOOKUP($Q120,'Adopted vs YTD acct'!$A$5:$M$257,4,FALSE))</f>
        <v>0</v>
      </c>
      <c r="D120">
        <f>IF($Q120="","",VLOOKUP($Q120,'Adopted vs YTD acct'!$A$5:$M$257,5,FALSE))</f>
        <v>0</v>
      </c>
      <c r="E120">
        <f>IF($Q120="","",VLOOKUP($Q120,'Adopted vs YTD acct'!$A$5:$M$257,6,FALSE))</f>
        <v>0</v>
      </c>
      <c r="F120">
        <f>IF($Q120="","",VLOOKUP($Q120,'Adopted vs YTD acct'!$A$5:$M$257,7,FALSE))</f>
        <v>0</v>
      </c>
      <c r="G120" t="str">
        <f>IF($Q120="","",VLOOKUP($Q120,'Adopted vs YTD acct'!$A$5:$Q$257,COUNTA('Adopted vs YTD acct'!$A$4:H$4),FALSE))</f>
        <v>3393</v>
      </c>
      <c r="H120" t="str">
        <f>IF($Q120="","",VLOOKUP($Q120,'Adopted vs YTD acct'!$A$5:$Q$257,COUNTA('Adopted vs YTD acct'!$A$4:I$4),FALSE))</f>
        <v>FIRE PREVENTION</v>
      </c>
      <c r="I120" s="9">
        <f>IF($Q120="","",VLOOKUP($Q120,'Adopted vs YTD acct'!$A$5:$Q$257,COUNTA('Adopted vs YTD acct'!$A$4:J$4),FALSE))</f>
        <v>0</v>
      </c>
      <c r="J120" s="9">
        <f>IF($Q120="","",VLOOKUP($Q120,'Adopted vs YTD acct'!$A$5:$Q$257,COUNTA('Adopted vs YTD acct'!$A$4:K$4),FALSE))</f>
        <v>0</v>
      </c>
      <c r="K120" s="9">
        <f>IF($Q120="","",VLOOKUP($Q120,'Adopted vs YTD acct'!$A$5:$Q$257,COUNTA('Adopted vs YTD acct'!$A$4:L$4),FALSE))</f>
        <v>0</v>
      </c>
      <c r="L120" s="9">
        <f>IF($Q120="","",VLOOKUP($Q120,'Adopted vs YTD acct'!$A$5:$Q$257,COUNTA('Adopted vs YTD acct'!$A$4:M$4),FALSE))</f>
        <v>-120000</v>
      </c>
      <c r="M120" s="9">
        <f>IF($Q120="","",VLOOKUP($Q120,'Adopted vs YTD acct'!$A$5:$Q$257,COUNTA('Adopted vs YTD acct'!$A$4:N$4),FALSE))</f>
        <v>120000</v>
      </c>
      <c r="N120" s="9">
        <f>IF($Q120="","",VLOOKUP($Q120,'Adopted vs YTD acct'!$A$5:$Q$257,COUNTA('Adopted vs YTD acct'!$A$4:O$4),FALSE))</f>
        <v>0</v>
      </c>
      <c r="O120" s="9">
        <f>IF($Q120="","",VLOOKUP($Q120,'Adopted vs YTD acct'!$A$5:$Q$257,COUNTA('Adopted vs YTD acct'!$A$4:P$4),FALSE))</f>
        <v>0</v>
      </c>
      <c r="P120" s="9">
        <f t="shared" si="1"/>
        <v>0</v>
      </c>
      <c r="Q120">
        <f>IF((MAX($Q$4:Q119)+1)&gt;Data!$A$1,"",MAX($Q$4:Q119)+1)</f>
        <v>116</v>
      </c>
    </row>
    <row r="121" spans="1:17" x14ac:dyDescent="0.2">
      <c r="A121" t="str">
        <f>IF($Q121="","",VLOOKUP($Q121,'Adopted vs YTD acct'!$A$5:$Q$257,COUNTA('Adopted vs YTD acct'!$A$4:B$4),FALSE))</f>
        <v>A</v>
      </c>
      <c r="B121">
        <f>IF($Q121="","",VLOOKUP($Q121,'Adopted vs YTD acct'!$A$5:$M$257,3,FALSE))</f>
        <v>0</v>
      </c>
      <c r="C121">
        <f>IF($Q121="","",VLOOKUP($Q121,'Adopted vs YTD acct'!$A$5:$M$257,4,FALSE))</f>
        <v>0</v>
      </c>
      <c r="D121">
        <f>IF($Q121="","",VLOOKUP($Q121,'Adopted vs YTD acct'!$A$5:$M$257,5,FALSE))</f>
        <v>0</v>
      </c>
      <c r="E121">
        <f>IF($Q121="","",VLOOKUP($Q121,'Adopted vs YTD acct'!$A$5:$M$257,6,FALSE))</f>
        <v>0</v>
      </c>
      <c r="F121">
        <f>IF($Q121="","",VLOOKUP($Q121,'Adopted vs YTD acct'!$A$5:$M$257,7,FALSE))</f>
        <v>0</v>
      </c>
      <c r="G121" t="str">
        <f>IF($Q121="","",VLOOKUP($Q121,'Adopted vs YTD acct'!$A$5:$Q$257,COUNTA('Adopted vs YTD acct'!$A$4:H$4),FALSE))</f>
        <v>3597</v>
      </c>
      <c r="H121" t="str">
        <f>IF($Q121="","",VLOOKUP($Q121,'Adopted vs YTD acct'!$A$5:$Q$257,COUNTA('Adopted vs YTD acct'!$A$4:I$4),FALSE))</f>
        <v>C.M.A.Q. GRANT - STATE</v>
      </c>
      <c r="I121" s="9">
        <f>IF($Q121="","",VLOOKUP($Q121,'Adopted vs YTD acct'!$A$5:$Q$257,COUNTA('Adopted vs YTD acct'!$A$4:J$4),FALSE))</f>
        <v>0</v>
      </c>
      <c r="J121" s="9">
        <f>IF($Q121="","",VLOOKUP($Q121,'Adopted vs YTD acct'!$A$5:$Q$257,COUNTA('Adopted vs YTD acct'!$A$4:K$4),FALSE))</f>
        <v>0</v>
      </c>
      <c r="K121" s="9">
        <f>IF($Q121="","",VLOOKUP($Q121,'Adopted vs YTD acct'!$A$5:$Q$257,COUNTA('Adopted vs YTD acct'!$A$4:L$4),FALSE))</f>
        <v>0</v>
      </c>
      <c r="L121" s="9">
        <f>IF($Q121="","",VLOOKUP($Q121,'Adopted vs YTD acct'!$A$5:$Q$257,COUNTA('Adopted vs YTD acct'!$A$4:M$4),FALSE))</f>
        <v>0</v>
      </c>
      <c r="M121" s="9">
        <f>IF($Q121="","",VLOOKUP($Q121,'Adopted vs YTD acct'!$A$5:$Q$257,COUNTA('Adopted vs YTD acct'!$A$4:N$4),FALSE))</f>
        <v>0</v>
      </c>
      <c r="N121" s="9">
        <f>IF($Q121="","",VLOOKUP($Q121,'Adopted vs YTD acct'!$A$5:$Q$257,COUNTA('Adopted vs YTD acct'!$A$4:O$4),FALSE))</f>
        <v>0</v>
      </c>
      <c r="O121" s="9">
        <f>IF($Q121="","",VLOOKUP($Q121,'Adopted vs YTD acct'!$A$5:$Q$257,COUNTA('Adopted vs YTD acct'!$A$4:P$4),FALSE))</f>
        <v>0</v>
      </c>
      <c r="P121" s="9">
        <f t="shared" si="1"/>
        <v>0</v>
      </c>
      <c r="Q121">
        <f>IF((MAX($Q$4:Q120)+1)&gt;Data!$A$1,"",MAX($Q$4:Q120)+1)</f>
        <v>117</v>
      </c>
    </row>
    <row r="122" spans="1:17" x14ac:dyDescent="0.2">
      <c r="A122" t="str">
        <f>IF($Q122="","",VLOOKUP($Q122,'Adopted vs YTD acct'!$A$5:$Q$257,COUNTA('Adopted vs YTD acct'!$A$4:B$4),FALSE))</f>
        <v>A</v>
      </c>
      <c r="B122">
        <f>IF($Q122="","",VLOOKUP($Q122,'Adopted vs YTD acct'!$A$5:$M$257,3,FALSE))</f>
        <v>0</v>
      </c>
      <c r="C122">
        <f>IF($Q122="","",VLOOKUP($Q122,'Adopted vs YTD acct'!$A$5:$M$257,4,FALSE))</f>
        <v>0</v>
      </c>
      <c r="D122">
        <f>IF($Q122="","",VLOOKUP($Q122,'Adopted vs YTD acct'!$A$5:$M$257,5,FALSE))</f>
        <v>0</v>
      </c>
      <c r="E122">
        <f>IF($Q122="","",VLOOKUP($Q122,'Adopted vs YTD acct'!$A$5:$M$257,6,FALSE))</f>
        <v>0</v>
      </c>
      <c r="F122">
        <f>IF($Q122="","",VLOOKUP($Q122,'Adopted vs YTD acct'!$A$5:$M$257,7,FALSE))</f>
        <v>0</v>
      </c>
      <c r="G122" t="str">
        <f>IF($Q122="","",VLOOKUP($Q122,'Adopted vs YTD acct'!$A$5:$Q$257,COUNTA('Adopted vs YTD acct'!$A$4:H$4),FALSE))</f>
        <v>3601</v>
      </c>
      <c r="H122" t="str">
        <f>IF($Q122="","",VLOOKUP($Q122,'Adopted vs YTD acct'!$A$5:$Q$257,COUNTA('Adopted vs YTD acct'!$A$4:I$4),FALSE))</f>
        <v>MEDICAL ASSISTANCE</v>
      </c>
      <c r="I122" s="9">
        <f>IF($Q122="","",VLOOKUP($Q122,'Adopted vs YTD acct'!$A$5:$Q$257,COUNTA('Adopted vs YTD acct'!$A$4:J$4),FALSE))</f>
        <v>0</v>
      </c>
      <c r="J122" s="9">
        <f>IF($Q122="","",VLOOKUP($Q122,'Adopted vs YTD acct'!$A$5:$Q$257,COUNTA('Adopted vs YTD acct'!$A$4:K$4),FALSE))</f>
        <v>0</v>
      </c>
      <c r="K122" s="9">
        <f>IF($Q122="","",VLOOKUP($Q122,'Adopted vs YTD acct'!$A$5:$Q$257,COUNTA('Adopted vs YTD acct'!$A$4:L$4),FALSE))</f>
        <v>0</v>
      </c>
      <c r="L122" s="9">
        <f>IF($Q122="","",VLOOKUP($Q122,'Adopted vs YTD acct'!$A$5:$Q$257,COUNTA('Adopted vs YTD acct'!$A$4:M$4),FALSE))</f>
        <v>0</v>
      </c>
      <c r="M122" s="9">
        <f>IF($Q122="","",VLOOKUP($Q122,'Adopted vs YTD acct'!$A$5:$Q$257,COUNTA('Adopted vs YTD acct'!$A$4:N$4),FALSE))</f>
        <v>0</v>
      </c>
      <c r="N122" s="9">
        <f>IF($Q122="","",VLOOKUP($Q122,'Adopted vs YTD acct'!$A$5:$Q$257,COUNTA('Adopted vs YTD acct'!$A$4:O$4),FALSE))</f>
        <v>0</v>
      </c>
      <c r="O122" s="9">
        <f>IF($Q122="","",VLOOKUP($Q122,'Adopted vs YTD acct'!$A$5:$Q$257,COUNTA('Adopted vs YTD acct'!$A$4:P$4),FALSE))</f>
        <v>0</v>
      </c>
      <c r="P122" s="9">
        <f t="shared" si="1"/>
        <v>0</v>
      </c>
      <c r="Q122">
        <f>IF((MAX($Q$4:Q121)+1)&gt;Data!$A$1,"",MAX($Q$4:Q121)+1)</f>
        <v>118</v>
      </c>
    </row>
    <row r="123" spans="1:17" x14ac:dyDescent="0.2">
      <c r="A123" t="str">
        <f>IF($Q123="","",VLOOKUP($Q123,'Adopted vs YTD acct'!$A$5:$Q$257,COUNTA('Adopted vs YTD acct'!$A$4:B$4),FALSE))</f>
        <v>A</v>
      </c>
      <c r="B123">
        <f>IF($Q123="","",VLOOKUP($Q123,'Adopted vs YTD acct'!$A$5:$M$257,3,FALSE))</f>
        <v>0</v>
      </c>
      <c r="C123">
        <f>IF($Q123="","",VLOOKUP($Q123,'Adopted vs YTD acct'!$A$5:$M$257,4,FALSE))</f>
        <v>0</v>
      </c>
      <c r="D123">
        <f>IF($Q123="","",VLOOKUP($Q123,'Adopted vs YTD acct'!$A$5:$M$257,5,FALSE))</f>
        <v>0</v>
      </c>
      <c r="E123">
        <f>IF($Q123="","",VLOOKUP($Q123,'Adopted vs YTD acct'!$A$5:$M$257,6,FALSE))</f>
        <v>0</v>
      </c>
      <c r="F123">
        <f>IF($Q123="","",VLOOKUP($Q123,'Adopted vs YTD acct'!$A$5:$M$257,7,FALSE))</f>
        <v>0</v>
      </c>
      <c r="G123" t="str">
        <f>IF($Q123="","",VLOOKUP($Q123,'Adopted vs YTD acct'!$A$5:$Q$257,COUNTA('Adopted vs YTD acct'!$A$4:H$4),FALSE))</f>
        <v>3986</v>
      </c>
      <c r="H123" t="str">
        <f>IF($Q123="","",VLOOKUP($Q123,'Adopted vs YTD acct'!$A$5:$Q$257,COUNTA('Adopted vs YTD acct'!$A$4:I$4),FALSE))</f>
        <v>MOHAWK RIVER BASIN GRANT</v>
      </c>
      <c r="I123" s="9">
        <f>IF($Q123="","",VLOOKUP($Q123,'Adopted vs YTD acct'!$A$5:$Q$257,COUNTA('Adopted vs YTD acct'!$A$4:J$4),FALSE))</f>
        <v>0</v>
      </c>
      <c r="J123" s="9">
        <f>IF($Q123="","",VLOOKUP($Q123,'Adopted vs YTD acct'!$A$5:$Q$257,COUNTA('Adopted vs YTD acct'!$A$4:K$4),FALSE))</f>
        <v>0</v>
      </c>
      <c r="K123" s="9">
        <f>IF($Q123="","",VLOOKUP($Q123,'Adopted vs YTD acct'!$A$5:$Q$257,COUNTA('Adopted vs YTD acct'!$A$4:L$4),FALSE))</f>
        <v>0</v>
      </c>
      <c r="L123" s="9">
        <f>IF($Q123="","",VLOOKUP($Q123,'Adopted vs YTD acct'!$A$5:$Q$257,COUNTA('Adopted vs YTD acct'!$A$4:M$4),FALSE))</f>
        <v>0</v>
      </c>
      <c r="M123" s="9">
        <f>IF($Q123="","",VLOOKUP($Q123,'Adopted vs YTD acct'!$A$5:$Q$257,COUNTA('Adopted vs YTD acct'!$A$4:N$4),FALSE))</f>
        <v>0</v>
      </c>
      <c r="N123" s="9">
        <f>IF($Q123="","",VLOOKUP($Q123,'Adopted vs YTD acct'!$A$5:$Q$257,COUNTA('Adopted vs YTD acct'!$A$4:O$4),FALSE))</f>
        <v>0</v>
      </c>
      <c r="O123" s="9">
        <f>IF($Q123="","",VLOOKUP($Q123,'Adopted vs YTD acct'!$A$5:$Q$257,COUNTA('Adopted vs YTD acct'!$A$4:P$4),FALSE))</f>
        <v>0</v>
      </c>
      <c r="P123" s="9">
        <f t="shared" si="1"/>
        <v>0</v>
      </c>
      <c r="Q123">
        <f>IF((MAX($Q$4:Q122)+1)&gt;Data!$A$1,"",MAX($Q$4:Q122)+1)</f>
        <v>119</v>
      </c>
    </row>
    <row r="124" spans="1:17" x14ac:dyDescent="0.2">
      <c r="A124" t="str">
        <f>IF($Q124="","",VLOOKUP($Q124,'Adopted vs YTD acct'!$A$5:$Q$257,COUNTA('Adopted vs YTD acct'!$A$4:B$4),FALSE))</f>
        <v>A</v>
      </c>
      <c r="B124">
        <f>IF($Q124="","",VLOOKUP($Q124,'Adopted vs YTD acct'!$A$5:$M$257,3,FALSE))</f>
        <v>0</v>
      </c>
      <c r="C124">
        <f>IF($Q124="","",VLOOKUP($Q124,'Adopted vs YTD acct'!$A$5:$M$257,4,FALSE))</f>
        <v>0</v>
      </c>
      <c r="D124">
        <f>IF($Q124="","",VLOOKUP($Q124,'Adopted vs YTD acct'!$A$5:$M$257,5,FALSE))</f>
        <v>0</v>
      </c>
      <c r="E124">
        <f>IF($Q124="","",VLOOKUP($Q124,'Adopted vs YTD acct'!$A$5:$M$257,6,FALSE))</f>
        <v>0</v>
      </c>
      <c r="F124">
        <f>IF($Q124="","",VLOOKUP($Q124,'Adopted vs YTD acct'!$A$5:$M$257,7,FALSE))</f>
        <v>0</v>
      </c>
      <c r="G124" t="str">
        <f>IF($Q124="","",VLOOKUP($Q124,'Adopted vs YTD acct'!$A$5:$Q$257,COUNTA('Adopted vs YTD acct'!$A$4:H$4),FALSE))</f>
        <v>4397</v>
      </c>
      <c r="H124" t="str">
        <f>IF($Q124="","",VLOOKUP($Q124,'Adopted vs YTD acct'!$A$5:$Q$257,COUNTA('Adopted vs YTD acct'!$A$4:I$4),FALSE))</f>
        <v>COMPANION ANIMAL SHELTER GRT</v>
      </c>
      <c r="I124" s="9">
        <f>IF($Q124="","",VLOOKUP($Q124,'Adopted vs YTD acct'!$A$5:$Q$257,COUNTA('Adopted vs YTD acct'!$A$4:J$4),FALSE))</f>
        <v>0</v>
      </c>
      <c r="J124" s="9">
        <f>IF($Q124="","",VLOOKUP($Q124,'Adopted vs YTD acct'!$A$5:$Q$257,COUNTA('Adopted vs YTD acct'!$A$4:K$4),FALSE))</f>
        <v>0</v>
      </c>
      <c r="K124" s="9">
        <f>IF($Q124="","",VLOOKUP($Q124,'Adopted vs YTD acct'!$A$5:$Q$257,COUNTA('Adopted vs YTD acct'!$A$4:L$4),FALSE))</f>
        <v>0</v>
      </c>
      <c r="L124" s="9">
        <f>IF($Q124="","",VLOOKUP($Q124,'Adopted vs YTD acct'!$A$5:$Q$257,COUNTA('Adopted vs YTD acct'!$A$4:M$4),FALSE))</f>
        <v>0</v>
      </c>
      <c r="M124" s="9">
        <f>IF($Q124="","",VLOOKUP($Q124,'Adopted vs YTD acct'!$A$5:$Q$257,COUNTA('Adopted vs YTD acct'!$A$4:N$4),FALSE))</f>
        <v>0</v>
      </c>
      <c r="N124" s="9">
        <f>IF($Q124="","",VLOOKUP($Q124,'Adopted vs YTD acct'!$A$5:$Q$257,COUNTA('Adopted vs YTD acct'!$A$4:O$4),FALSE))</f>
        <v>0</v>
      </c>
      <c r="O124" s="9">
        <f>IF($Q124="","",VLOOKUP($Q124,'Adopted vs YTD acct'!$A$5:$Q$257,COUNTA('Adopted vs YTD acct'!$A$4:P$4),FALSE))</f>
        <v>0</v>
      </c>
      <c r="P124" s="9">
        <f t="shared" si="1"/>
        <v>0</v>
      </c>
      <c r="Q124">
        <f>IF((MAX($Q$4:Q123)+1)&gt;Data!$A$1,"",MAX($Q$4:Q123)+1)</f>
        <v>120</v>
      </c>
    </row>
    <row r="125" spans="1:17" x14ac:dyDescent="0.2">
      <c r="A125" t="str">
        <f>IF($Q125="","",VLOOKUP($Q125,'Adopted vs YTD acct'!$A$5:$Q$257,COUNTA('Adopted vs YTD acct'!$A$4:B$4),FALSE))</f>
        <v>A</v>
      </c>
      <c r="B125">
        <f>IF($Q125="","",VLOOKUP($Q125,'Adopted vs YTD acct'!$A$5:$M$257,3,FALSE))</f>
        <v>0</v>
      </c>
      <c r="C125">
        <f>IF($Q125="","",VLOOKUP($Q125,'Adopted vs YTD acct'!$A$5:$M$257,4,FALSE))</f>
        <v>0</v>
      </c>
      <c r="D125">
        <f>IF($Q125="","",VLOOKUP($Q125,'Adopted vs YTD acct'!$A$5:$M$257,5,FALSE))</f>
        <v>0</v>
      </c>
      <c r="E125">
        <f>IF($Q125="","",VLOOKUP($Q125,'Adopted vs YTD acct'!$A$5:$M$257,6,FALSE))</f>
        <v>0</v>
      </c>
      <c r="F125">
        <f>IF($Q125="","",VLOOKUP($Q125,'Adopted vs YTD acct'!$A$5:$M$257,7,FALSE))</f>
        <v>0</v>
      </c>
      <c r="G125" t="str">
        <f>IF($Q125="","",VLOOKUP($Q125,'Adopted vs YTD acct'!$A$5:$Q$257,COUNTA('Adopted vs YTD acct'!$A$4:H$4),FALSE))</f>
        <v>4494</v>
      </c>
      <c r="H125" t="str">
        <f>IF($Q125="","",VLOOKUP($Q125,'Adopted vs YTD acct'!$A$5:$Q$257,COUNTA('Adopted vs YTD acct'!$A$4:I$4),FALSE))</f>
        <v>MH SYSTEM OF CARE GRANT</v>
      </c>
      <c r="I125" s="9">
        <f>IF($Q125="","",VLOOKUP($Q125,'Adopted vs YTD acct'!$A$5:$Q$257,COUNTA('Adopted vs YTD acct'!$A$4:J$4),FALSE))</f>
        <v>0</v>
      </c>
      <c r="J125" s="9">
        <f>IF($Q125="","",VLOOKUP($Q125,'Adopted vs YTD acct'!$A$5:$Q$257,COUNTA('Adopted vs YTD acct'!$A$4:K$4),FALSE))</f>
        <v>0</v>
      </c>
      <c r="K125" s="9">
        <f>IF($Q125="","",VLOOKUP($Q125,'Adopted vs YTD acct'!$A$5:$Q$257,COUNTA('Adopted vs YTD acct'!$A$4:L$4),FALSE))</f>
        <v>0</v>
      </c>
      <c r="L125" s="9">
        <f>IF($Q125="","",VLOOKUP($Q125,'Adopted vs YTD acct'!$A$5:$Q$257,COUNTA('Adopted vs YTD acct'!$A$4:M$4),FALSE))</f>
        <v>0</v>
      </c>
      <c r="M125" s="9">
        <f>IF($Q125="","",VLOOKUP($Q125,'Adopted vs YTD acct'!$A$5:$Q$257,COUNTA('Adopted vs YTD acct'!$A$4:N$4),FALSE))</f>
        <v>0</v>
      </c>
      <c r="N125" s="9">
        <f>IF($Q125="","",VLOOKUP($Q125,'Adopted vs YTD acct'!$A$5:$Q$257,COUNTA('Adopted vs YTD acct'!$A$4:O$4),FALSE))</f>
        <v>0</v>
      </c>
      <c r="O125" s="9">
        <f>IF($Q125="","",VLOOKUP($Q125,'Adopted vs YTD acct'!$A$5:$Q$257,COUNTA('Adopted vs YTD acct'!$A$4:P$4),FALSE))</f>
        <v>0</v>
      </c>
      <c r="P125" s="9">
        <f t="shared" si="1"/>
        <v>0</v>
      </c>
      <c r="Q125">
        <f>IF((MAX($Q$4:Q124)+1)&gt;Data!$A$1,"",MAX($Q$4:Q124)+1)</f>
        <v>121</v>
      </c>
    </row>
    <row r="126" spans="1:17" x14ac:dyDescent="0.2">
      <c r="A126" t="str">
        <f>IF($Q126="","",VLOOKUP($Q126,'Adopted vs YTD acct'!$A$5:$Q$257,COUNTA('Adopted vs YTD acct'!$A$4:B$4),FALSE))</f>
        <v>A</v>
      </c>
      <c r="B126">
        <f>IF($Q126="","",VLOOKUP($Q126,'Adopted vs YTD acct'!$A$5:$M$257,3,FALSE))</f>
        <v>0</v>
      </c>
      <c r="C126">
        <f>IF($Q126="","",VLOOKUP($Q126,'Adopted vs YTD acct'!$A$5:$M$257,4,FALSE))</f>
        <v>0</v>
      </c>
      <c r="D126">
        <f>IF($Q126="","",VLOOKUP($Q126,'Adopted vs YTD acct'!$A$5:$M$257,5,FALSE))</f>
        <v>0</v>
      </c>
      <c r="E126">
        <f>IF($Q126="","",VLOOKUP($Q126,'Adopted vs YTD acct'!$A$5:$M$257,6,FALSE))</f>
        <v>0</v>
      </c>
      <c r="F126">
        <f>IF($Q126="","",VLOOKUP($Q126,'Adopted vs YTD acct'!$A$5:$M$257,7,FALSE))</f>
        <v>0</v>
      </c>
      <c r="G126" t="str">
        <f>IF($Q126="","",VLOOKUP($Q126,'Adopted vs YTD acct'!$A$5:$Q$257,COUNTA('Adopted vs YTD acct'!$A$4:H$4),FALSE))</f>
        <v>4495</v>
      </c>
      <c r="H126" t="str">
        <f>IF($Q126="","",VLOOKUP($Q126,'Adopted vs YTD acct'!$A$5:$Q$257,COUNTA('Adopted vs YTD acct'!$A$4:I$4),FALSE))</f>
        <v>MH WORKFORCE GRANT</v>
      </c>
      <c r="I126" s="9">
        <f>IF($Q126="","",VLOOKUP($Q126,'Adopted vs YTD acct'!$A$5:$Q$257,COUNTA('Adopted vs YTD acct'!$A$4:J$4),FALSE))</f>
        <v>0</v>
      </c>
      <c r="J126" s="9">
        <f>IF($Q126="","",VLOOKUP($Q126,'Adopted vs YTD acct'!$A$5:$Q$257,COUNTA('Adopted vs YTD acct'!$A$4:K$4),FALSE))</f>
        <v>0</v>
      </c>
      <c r="K126" s="9">
        <f>IF($Q126="","",VLOOKUP($Q126,'Adopted vs YTD acct'!$A$5:$Q$257,COUNTA('Adopted vs YTD acct'!$A$4:L$4),FALSE))</f>
        <v>0</v>
      </c>
      <c r="L126" s="9">
        <f>IF($Q126="","",VLOOKUP($Q126,'Adopted vs YTD acct'!$A$5:$Q$257,COUNTA('Adopted vs YTD acct'!$A$4:M$4),FALSE))</f>
        <v>0</v>
      </c>
      <c r="M126" s="9">
        <f>IF($Q126="","",VLOOKUP($Q126,'Adopted vs YTD acct'!$A$5:$Q$257,COUNTA('Adopted vs YTD acct'!$A$4:N$4),FALSE))</f>
        <v>0</v>
      </c>
      <c r="N126" s="9">
        <f>IF($Q126="","",VLOOKUP($Q126,'Adopted vs YTD acct'!$A$5:$Q$257,COUNTA('Adopted vs YTD acct'!$A$4:O$4),FALSE))</f>
        <v>0</v>
      </c>
      <c r="O126" s="9">
        <f>IF($Q126="","",VLOOKUP($Q126,'Adopted vs YTD acct'!$A$5:$Q$257,COUNTA('Adopted vs YTD acct'!$A$4:P$4),FALSE))</f>
        <v>0</v>
      </c>
      <c r="P126" s="9">
        <f t="shared" si="1"/>
        <v>0</v>
      </c>
      <c r="Q126">
        <f>IF((MAX($Q$4:Q125)+1)&gt;Data!$A$1,"",MAX($Q$4:Q125)+1)</f>
        <v>122</v>
      </c>
    </row>
    <row r="127" spans="1:17" x14ac:dyDescent="0.2">
      <c r="A127" t="str">
        <f>IF($Q127="","",VLOOKUP($Q127,'Adopted vs YTD acct'!$A$5:$Q$257,COUNTA('Adopted vs YTD acct'!$A$4:B$4),FALSE))</f>
        <v>A</v>
      </c>
      <c r="B127">
        <f>IF($Q127="","",VLOOKUP($Q127,'Adopted vs YTD acct'!$A$5:$M$257,3,FALSE))</f>
        <v>0</v>
      </c>
      <c r="C127">
        <f>IF($Q127="","",VLOOKUP($Q127,'Adopted vs YTD acct'!$A$5:$M$257,4,FALSE))</f>
        <v>0</v>
      </c>
      <c r="D127">
        <f>IF($Q127="","",VLOOKUP($Q127,'Adopted vs YTD acct'!$A$5:$M$257,5,FALSE))</f>
        <v>0</v>
      </c>
      <c r="E127">
        <f>IF($Q127="","",VLOOKUP($Q127,'Adopted vs YTD acct'!$A$5:$M$257,6,FALSE))</f>
        <v>0</v>
      </c>
      <c r="F127">
        <f>IF($Q127="","",VLOOKUP($Q127,'Adopted vs YTD acct'!$A$5:$M$257,7,FALSE))</f>
        <v>0</v>
      </c>
      <c r="G127" t="str">
        <f>IF($Q127="","",VLOOKUP($Q127,'Adopted vs YTD acct'!$A$5:$Q$257,COUNTA('Adopted vs YTD acct'!$A$4:H$4),FALSE))</f>
        <v>4597</v>
      </c>
      <c r="H127" t="str">
        <f>IF($Q127="","",VLOOKUP($Q127,'Adopted vs YTD acct'!$A$5:$Q$257,COUNTA('Adopted vs YTD acct'!$A$4:I$4),FALSE))</f>
        <v>C.M.A.Q. GRANT -FEDERAL</v>
      </c>
      <c r="I127" s="9">
        <f>IF($Q127="","",VLOOKUP($Q127,'Adopted vs YTD acct'!$A$5:$Q$257,COUNTA('Adopted vs YTD acct'!$A$4:J$4),FALSE))</f>
        <v>0</v>
      </c>
      <c r="J127" s="9">
        <f>IF($Q127="","",VLOOKUP($Q127,'Adopted vs YTD acct'!$A$5:$Q$257,COUNTA('Adopted vs YTD acct'!$A$4:K$4),FALSE))</f>
        <v>0</v>
      </c>
      <c r="K127" s="9">
        <f>IF($Q127="","",VLOOKUP($Q127,'Adopted vs YTD acct'!$A$5:$Q$257,COUNTA('Adopted vs YTD acct'!$A$4:L$4),FALSE))</f>
        <v>0</v>
      </c>
      <c r="L127" s="9">
        <f>IF($Q127="","",VLOOKUP($Q127,'Adopted vs YTD acct'!$A$5:$Q$257,COUNTA('Adopted vs YTD acct'!$A$4:M$4),FALSE))</f>
        <v>0</v>
      </c>
      <c r="M127" s="9">
        <f>IF($Q127="","",VLOOKUP($Q127,'Adopted vs YTD acct'!$A$5:$Q$257,COUNTA('Adopted vs YTD acct'!$A$4:N$4),FALSE))</f>
        <v>0</v>
      </c>
      <c r="N127" s="9">
        <f>IF($Q127="","",VLOOKUP($Q127,'Adopted vs YTD acct'!$A$5:$Q$257,COUNTA('Adopted vs YTD acct'!$A$4:O$4),FALSE))</f>
        <v>0</v>
      </c>
      <c r="O127" s="9">
        <f>IF($Q127="","",VLOOKUP($Q127,'Adopted vs YTD acct'!$A$5:$Q$257,COUNTA('Adopted vs YTD acct'!$A$4:P$4),FALSE))</f>
        <v>0</v>
      </c>
      <c r="P127" s="9">
        <f t="shared" si="1"/>
        <v>0</v>
      </c>
      <c r="Q127">
        <f>IF((MAX($Q$4:Q126)+1)&gt;Data!$A$1,"",MAX($Q$4:Q126)+1)</f>
        <v>123</v>
      </c>
    </row>
    <row r="128" spans="1:17" x14ac:dyDescent="0.2">
      <c r="A128" t="str">
        <f>IF($Q128="","",VLOOKUP($Q128,'Adopted vs YTD acct'!$A$5:$Q$257,COUNTA('Adopted vs YTD acct'!$A$4:B$4),FALSE))</f>
        <v>A</v>
      </c>
      <c r="B128">
        <f>IF($Q128="","",VLOOKUP($Q128,'Adopted vs YTD acct'!$A$5:$M$257,3,FALSE))</f>
        <v>0</v>
      </c>
      <c r="C128">
        <f>IF($Q128="","",VLOOKUP($Q128,'Adopted vs YTD acct'!$A$5:$M$257,4,FALSE))</f>
        <v>0</v>
      </c>
      <c r="D128">
        <f>IF($Q128="","",VLOOKUP($Q128,'Adopted vs YTD acct'!$A$5:$M$257,5,FALSE))</f>
        <v>0</v>
      </c>
      <c r="E128">
        <f>IF($Q128="","",VLOOKUP($Q128,'Adopted vs YTD acct'!$A$5:$M$257,6,FALSE))</f>
        <v>0</v>
      </c>
      <c r="F128">
        <f>IF($Q128="","",VLOOKUP($Q128,'Adopted vs YTD acct'!$A$5:$M$257,7,FALSE))</f>
        <v>0</v>
      </c>
      <c r="G128" t="str">
        <f>IF($Q128="","",VLOOKUP($Q128,'Adopted vs YTD acct'!$A$5:$Q$257,COUNTA('Adopted vs YTD acct'!$A$4:H$4),FALSE))</f>
        <v>4601</v>
      </c>
      <c r="H128" t="str">
        <f>IF($Q128="","",VLOOKUP($Q128,'Adopted vs YTD acct'!$A$5:$Q$257,COUNTA('Adopted vs YTD acct'!$A$4:I$4),FALSE))</f>
        <v>MEDICAL ASSISTANCE</v>
      </c>
      <c r="I128" s="9">
        <f>IF($Q128="","",VLOOKUP($Q128,'Adopted vs YTD acct'!$A$5:$Q$257,COUNTA('Adopted vs YTD acct'!$A$4:J$4),FALSE))</f>
        <v>0</v>
      </c>
      <c r="J128" s="9">
        <f>IF($Q128="","",VLOOKUP($Q128,'Adopted vs YTD acct'!$A$5:$Q$257,COUNTA('Adopted vs YTD acct'!$A$4:K$4),FALSE))</f>
        <v>0</v>
      </c>
      <c r="K128" s="9">
        <f>IF($Q128="","",VLOOKUP($Q128,'Adopted vs YTD acct'!$A$5:$Q$257,COUNTA('Adopted vs YTD acct'!$A$4:L$4),FALSE))</f>
        <v>0</v>
      </c>
      <c r="L128" s="9">
        <f>IF($Q128="","",VLOOKUP($Q128,'Adopted vs YTD acct'!$A$5:$Q$257,COUNTA('Adopted vs YTD acct'!$A$4:M$4),FALSE))</f>
        <v>0</v>
      </c>
      <c r="M128" s="9">
        <f>IF($Q128="","",VLOOKUP($Q128,'Adopted vs YTD acct'!$A$5:$Q$257,COUNTA('Adopted vs YTD acct'!$A$4:N$4),FALSE))</f>
        <v>0</v>
      </c>
      <c r="N128" s="9">
        <f>IF($Q128="","",VLOOKUP($Q128,'Adopted vs YTD acct'!$A$5:$Q$257,COUNTA('Adopted vs YTD acct'!$A$4:O$4),FALSE))</f>
        <v>0</v>
      </c>
      <c r="O128" s="9">
        <f>IF($Q128="","",VLOOKUP($Q128,'Adopted vs YTD acct'!$A$5:$Q$257,COUNTA('Adopted vs YTD acct'!$A$4:P$4),FALSE))</f>
        <v>0</v>
      </c>
      <c r="P128" s="9">
        <f t="shared" si="1"/>
        <v>0</v>
      </c>
      <c r="Q128">
        <f>IF((MAX($Q$4:Q127)+1)&gt;Data!$A$1,"",MAX($Q$4:Q127)+1)</f>
        <v>124</v>
      </c>
    </row>
    <row r="129" spans="1:17" x14ac:dyDescent="0.2">
      <c r="A129" t="str">
        <f>IF($Q129="","",VLOOKUP($Q129,'Adopted vs YTD acct'!$A$5:$Q$257,COUNTA('Adopted vs YTD acct'!$A$4:B$4),FALSE))</f>
        <v>A</v>
      </c>
      <c r="B129">
        <f>IF($Q129="","",VLOOKUP($Q129,'Adopted vs YTD acct'!$A$5:$M$257,3,FALSE))</f>
        <v>0</v>
      </c>
      <c r="C129">
        <f>IF($Q129="","",VLOOKUP($Q129,'Adopted vs YTD acct'!$A$5:$M$257,4,FALSE))</f>
        <v>0</v>
      </c>
      <c r="D129">
        <f>IF($Q129="","",VLOOKUP($Q129,'Adopted vs YTD acct'!$A$5:$M$257,5,FALSE))</f>
        <v>0</v>
      </c>
      <c r="E129">
        <f>IF($Q129="","",VLOOKUP($Q129,'Adopted vs YTD acct'!$A$5:$M$257,6,FALSE))</f>
        <v>0</v>
      </c>
      <c r="F129">
        <f>IF($Q129="","",VLOOKUP($Q129,'Adopted vs YTD acct'!$A$5:$M$257,7,FALSE))</f>
        <v>0</v>
      </c>
      <c r="G129" t="str">
        <f>IF($Q129="","",VLOOKUP($Q129,'Adopted vs YTD acct'!$A$5:$Q$257,COUNTA('Adopted vs YTD acct'!$A$4:H$4),FALSE))</f>
        <v>4626</v>
      </c>
      <c r="H129" t="str">
        <f>IF($Q129="","",VLOOKUP($Q129,'Adopted vs YTD acct'!$A$5:$Q$257,COUNTA('Adopted vs YTD acct'!$A$4:I$4),FALSE))</f>
        <v>FORFEITURE OF CRIME PROCEEDS</v>
      </c>
      <c r="I129" s="9">
        <f>IF($Q129="","",VLOOKUP($Q129,'Adopted vs YTD acct'!$A$5:$Q$257,COUNTA('Adopted vs YTD acct'!$A$4:J$4),FALSE))</f>
        <v>0</v>
      </c>
      <c r="J129" s="9">
        <f>IF($Q129="","",VLOOKUP($Q129,'Adopted vs YTD acct'!$A$5:$Q$257,COUNTA('Adopted vs YTD acct'!$A$4:K$4),FALSE))</f>
        <v>0</v>
      </c>
      <c r="K129" s="9">
        <f>IF($Q129="","",VLOOKUP($Q129,'Adopted vs YTD acct'!$A$5:$Q$257,COUNTA('Adopted vs YTD acct'!$A$4:L$4),FALSE))</f>
        <v>0</v>
      </c>
      <c r="L129" s="9">
        <f>IF($Q129="","",VLOOKUP($Q129,'Adopted vs YTD acct'!$A$5:$Q$257,COUNTA('Adopted vs YTD acct'!$A$4:M$4),FALSE))</f>
        <v>0</v>
      </c>
      <c r="M129" s="9">
        <f>IF($Q129="","",VLOOKUP($Q129,'Adopted vs YTD acct'!$A$5:$Q$257,COUNTA('Adopted vs YTD acct'!$A$4:N$4),FALSE))</f>
        <v>0</v>
      </c>
      <c r="N129" s="9">
        <f>IF($Q129="","",VLOOKUP($Q129,'Adopted vs YTD acct'!$A$5:$Q$257,COUNTA('Adopted vs YTD acct'!$A$4:O$4),FALSE))</f>
        <v>0</v>
      </c>
      <c r="O129" s="9">
        <f>IF($Q129="","",VLOOKUP($Q129,'Adopted vs YTD acct'!$A$5:$Q$257,COUNTA('Adopted vs YTD acct'!$A$4:P$4),FALSE))</f>
        <v>0</v>
      </c>
      <c r="P129" s="9">
        <f t="shared" si="1"/>
        <v>0</v>
      </c>
      <c r="Q129">
        <f>IF((MAX($Q$4:Q128)+1)&gt;Data!$A$1,"",MAX($Q$4:Q128)+1)</f>
        <v>125</v>
      </c>
    </row>
    <row r="130" spans="1:17" x14ac:dyDescent="0.2">
      <c r="A130" t="str">
        <f>IF($Q130="","",VLOOKUP($Q130,'Adopted vs YTD acct'!$A$5:$Q$257,COUNTA('Adopted vs YTD acct'!$A$4:B$4),FALSE))</f>
        <v>A</v>
      </c>
      <c r="B130">
        <f>IF($Q130="","",VLOOKUP($Q130,'Adopted vs YTD acct'!$A$5:$M$257,3,FALSE))</f>
        <v>0</v>
      </c>
      <c r="C130">
        <f>IF($Q130="","",VLOOKUP($Q130,'Adopted vs YTD acct'!$A$5:$M$257,4,FALSE))</f>
        <v>0</v>
      </c>
      <c r="D130">
        <f>IF($Q130="","",VLOOKUP($Q130,'Adopted vs YTD acct'!$A$5:$M$257,5,FALSE))</f>
        <v>0</v>
      </c>
      <c r="E130">
        <f>IF($Q130="","",VLOOKUP($Q130,'Adopted vs YTD acct'!$A$5:$M$257,6,FALSE))</f>
        <v>0</v>
      </c>
      <c r="F130">
        <f>IF($Q130="","",VLOOKUP($Q130,'Adopted vs YTD acct'!$A$5:$M$257,7,FALSE))</f>
        <v>0</v>
      </c>
      <c r="G130" t="str">
        <f>IF($Q130="","",VLOOKUP($Q130,'Adopted vs YTD acct'!$A$5:$Q$257,COUNTA('Adopted vs YTD acct'!$A$4:H$4),FALSE))</f>
        <v>4770</v>
      </c>
      <c r="H130" t="str">
        <f>IF($Q130="","",VLOOKUP($Q130,'Adopted vs YTD acct'!$A$5:$Q$257,COUNTA('Adopted vs YTD acct'!$A$4:I$4),FALSE))</f>
        <v>UNCLASSIFIED FEDERAL AID</v>
      </c>
      <c r="I130" s="9">
        <f>IF($Q130="","",VLOOKUP($Q130,'Adopted vs YTD acct'!$A$5:$Q$257,COUNTA('Adopted vs YTD acct'!$A$4:J$4),FALSE))</f>
        <v>0</v>
      </c>
      <c r="J130" s="9">
        <f>IF($Q130="","",VLOOKUP($Q130,'Adopted vs YTD acct'!$A$5:$Q$257,COUNTA('Adopted vs YTD acct'!$A$4:K$4),FALSE))</f>
        <v>0</v>
      </c>
      <c r="K130" s="9">
        <f>IF($Q130="","",VLOOKUP($Q130,'Adopted vs YTD acct'!$A$5:$Q$257,COUNTA('Adopted vs YTD acct'!$A$4:L$4),FALSE))</f>
        <v>0</v>
      </c>
      <c r="L130" s="9">
        <f>IF($Q130="","",VLOOKUP($Q130,'Adopted vs YTD acct'!$A$5:$Q$257,COUNTA('Adopted vs YTD acct'!$A$4:M$4),FALSE))</f>
        <v>0</v>
      </c>
      <c r="M130" s="9">
        <f>IF($Q130="","",VLOOKUP($Q130,'Adopted vs YTD acct'!$A$5:$Q$257,COUNTA('Adopted vs YTD acct'!$A$4:N$4),FALSE))</f>
        <v>0</v>
      </c>
      <c r="N130" s="9">
        <f>IF($Q130="","",VLOOKUP($Q130,'Adopted vs YTD acct'!$A$5:$Q$257,COUNTA('Adopted vs YTD acct'!$A$4:O$4),FALSE))</f>
        <v>0</v>
      </c>
      <c r="O130" s="9">
        <f>IF($Q130="","",VLOOKUP($Q130,'Adopted vs YTD acct'!$A$5:$Q$257,COUNTA('Adopted vs YTD acct'!$A$4:P$4),FALSE))</f>
        <v>0</v>
      </c>
      <c r="P130" s="9">
        <f t="shared" si="1"/>
        <v>0</v>
      </c>
      <c r="Q130">
        <f>IF((MAX($Q$4:Q129)+1)&gt;Data!$A$1,"",MAX($Q$4:Q129)+1)</f>
        <v>126</v>
      </c>
    </row>
    <row r="131" spans="1:17" x14ac:dyDescent="0.2">
      <c r="A131" t="str">
        <f>IF($Q131="","",VLOOKUP($Q131,'Adopted vs YTD acct'!$A$5:$Q$257,COUNTA('Adopted vs YTD acct'!$A$4:B$4),FALSE))</f>
        <v>A</v>
      </c>
      <c r="B131">
        <f>IF($Q131="","",VLOOKUP($Q131,'Adopted vs YTD acct'!$A$5:$M$257,3,FALSE))</f>
        <v>0</v>
      </c>
      <c r="C131">
        <f>IF($Q131="","",VLOOKUP($Q131,'Adopted vs YTD acct'!$A$5:$M$257,4,FALSE))</f>
        <v>0</v>
      </c>
      <c r="D131">
        <f>IF($Q131="","",VLOOKUP($Q131,'Adopted vs YTD acct'!$A$5:$M$257,5,FALSE))</f>
        <v>0</v>
      </c>
      <c r="E131">
        <f>IF($Q131="","",VLOOKUP($Q131,'Adopted vs YTD acct'!$A$5:$M$257,6,FALSE))</f>
        <v>0</v>
      </c>
      <c r="F131">
        <f>IF($Q131="","",VLOOKUP($Q131,'Adopted vs YTD acct'!$A$5:$M$257,7,FALSE))</f>
        <v>0</v>
      </c>
      <c r="G131" t="str">
        <f>IF($Q131="","",VLOOKUP($Q131,'Adopted vs YTD acct'!$A$5:$Q$257,COUNTA('Adopted vs YTD acct'!$A$4:H$4),FALSE))</f>
        <v>4787</v>
      </c>
      <c r="H131" t="str">
        <f>IF($Q131="","",VLOOKUP($Q131,'Adopted vs YTD acct'!$A$5:$Q$257,COUNTA('Adopted vs YTD acct'!$A$4:I$4),FALSE))</f>
        <v>NATIONAL EMPLOYMENT GRANT</v>
      </c>
      <c r="I131" s="9">
        <f>IF($Q131="","",VLOOKUP($Q131,'Adopted vs YTD acct'!$A$5:$Q$257,COUNTA('Adopted vs YTD acct'!$A$4:J$4),FALSE))</f>
        <v>0</v>
      </c>
      <c r="J131" s="9">
        <f>IF($Q131="","",VLOOKUP($Q131,'Adopted vs YTD acct'!$A$5:$Q$257,COUNTA('Adopted vs YTD acct'!$A$4:K$4),FALSE))</f>
        <v>0</v>
      </c>
      <c r="K131" s="9">
        <f>IF($Q131="","",VLOOKUP($Q131,'Adopted vs YTD acct'!$A$5:$Q$257,COUNTA('Adopted vs YTD acct'!$A$4:L$4),FALSE))</f>
        <v>0</v>
      </c>
      <c r="L131" s="9">
        <f>IF($Q131="","",VLOOKUP($Q131,'Adopted vs YTD acct'!$A$5:$Q$257,COUNTA('Adopted vs YTD acct'!$A$4:M$4),FALSE))</f>
        <v>0</v>
      </c>
      <c r="M131" s="9">
        <f>IF($Q131="","",VLOOKUP($Q131,'Adopted vs YTD acct'!$A$5:$Q$257,COUNTA('Adopted vs YTD acct'!$A$4:N$4),FALSE))</f>
        <v>0</v>
      </c>
      <c r="N131" s="9">
        <f>IF($Q131="","",VLOOKUP($Q131,'Adopted vs YTD acct'!$A$5:$Q$257,COUNTA('Adopted vs YTD acct'!$A$4:O$4),FALSE))</f>
        <v>0</v>
      </c>
      <c r="O131" s="9">
        <f>IF($Q131="","",VLOOKUP($Q131,'Adopted vs YTD acct'!$A$5:$Q$257,COUNTA('Adopted vs YTD acct'!$A$4:P$4),FALSE))</f>
        <v>0</v>
      </c>
      <c r="P131" s="9">
        <f t="shared" si="1"/>
        <v>0</v>
      </c>
      <c r="Q131">
        <f>IF((MAX($Q$4:Q130)+1)&gt;Data!$A$1,"",MAX($Q$4:Q130)+1)</f>
        <v>127</v>
      </c>
    </row>
    <row r="132" spans="1:17" x14ac:dyDescent="0.2">
      <c r="A132" t="str">
        <f>IF($Q132="","",VLOOKUP($Q132,'Adopted vs YTD acct'!$A$5:$Q$257,COUNTA('Adopted vs YTD acct'!$A$4:B$4),FALSE))</f>
        <v>A</v>
      </c>
      <c r="B132">
        <f>IF($Q132="","",VLOOKUP($Q132,'Adopted vs YTD acct'!$A$5:$M$257,3,FALSE))</f>
        <v>0</v>
      </c>
      <c r="C132">
        <f>IF($Q132="","",VLOOKUP($Q132,'Adopted vs YTD acct'!$A$5:$M$257,4,FALSE))</f>
        <v>0</v>
      </c>
      <c r="D132">
        <f>IF($Q132="","",VLOOKUP($Q132,'Adopted vs YTD acct'!$A$5:$M$257,5,FALSE))</f>
        <v>0</v>
      </c>
      <c r="E132">
        <f>IF($Q132="","",VLOOKUP($Q132,'Adopted vs YTD acct'!$A$5:$M$257,6,FALSE))</f>
        <v>0</v>
      </c>
      <c r="F132">
        <f>IF($Q132="","",VLOOKUP($Q132,'Adopted vs YTD acct'!$A$5:$M$257,7,FALSE))</f>
        <v>0</v>
      </c>
      <c r="G132" t="str">
        <f>IF($Q132="","",VLOOKUP($Q132,'Adopted vs YTD acct'!$A$5:$Q$257,COUNTA('Adopted vs YTD acct'!$A$4:H$4),FALSE))</f>
        <v>5730</v>
      </c>
      <c r="H132" t="str">
        <f>IF($Q132="","",VLOOKUP($Q132,'Adopted vs YTD acct'!$A$5:$Q$257,COUNTA('Adopted vs YTD acct'!$A$4:I$4),FALSE))</f>
        <v>PROCEEDS-BOND ANTICIPAT NOTE</v>
      </c>
      <c r="I132" s="9">
        <f>IF($Q132="","",VLOOKUP($Q132,'Adopted vs YTD acct'!$A$5:$Q$257,COUNTA('Adopted vs YTD acct'!$A$4:J$4),FALSE))</f>
        <v>0</v>
      </c>
      <c r="J132" s="9">
        <f>IF($Q132="","",VLOOKUP($Q132,'Adopted vs YTD acct'!$A$5:$Q$257,COUNTA('Adopted vs YTD acct'!$A$4:K$4),FALSE))</f>
        <v>0</v>
      </c>
      <c r="K132" s="9">
        <f>IF($Q132="","",VLOOKUP($Q132,'Adopted vs YTD acct'!$A$5:$Q$257,COUNTA('Adopted vs YTD acct'!$A$4:L$4),FALSE))</f>
        <v>0</v>
      </c>
      <c r="L132" s="9">
        <f>IF($Q132="","",VLOOKUP($Q132,'Adopted vs YTD acct'!$A$5:$Q$257,COUNTA('Adopted vs YTD acct'!$A$4:M$4),FALSE))</f>
        <v>0</v>
      </c>
      <c r="M132" s="9">
        <f>IF($Q132="","",VLOOKUP($Q132,'Adopted vs YTD acct'!$A$5:$Q$257,COUNTA('Adopted vs YTD acct'!$A$4:N$4),FALSE))</f>
        <v>0</v>
      </c>
      <c r="N132" s="9">
        <f>IF($Q132="","",VLOOKUP($Q132,'Adopted vs YTD acct'!$A$5:$Q$257,COUNTA('Adopted vs YTD acct'!$A$4:O$4),FALSE))</f>
        <v>0</v>
      </c>
      <c r="O132" s="9">
        <f>IF($Q132="","",VLOOKUP($Q132,'Adopted vs YTD acct'!$A$5:$Q$257,COUNTA('Adopted vs YTD acct'!$A$4:P$4),FALSE))</f>
        <v>0</v>
      </c>
      <c r="P132" s="9">
        <f t="shared" si="1"/>
        <v>0</v>
      </c>
      <c r="Q132">
        <f>IF((MAX($Q$4:Q131)+1)&gt;Data!$A$1,"",MAX($Q$4:Q131)+1)</f>
        <v>128</v>
      </c>
    </row>
    <row r="133" spans="1:17" x14ac:dyDescent="0.2">
      <c r="A133" t="str">
        <f>IF($Q133="","",VLOOKUP($Q133,'Adopted vs YTD acct'!$A$5:$Q$257,COUNTA('Adopted vs YTD acct'!$A$4:B$4),FALSE))</f>
        <v>A</v>
      </c>
      <c r="B133">
        <f>IF($Q133="","",VLOOKUP($Q133,'Adopted vs YTD acct'!$A$5:$M$257,3,FALSE))</f>
        <v>0</v>
      </c>
      <c r="C133">
        <f>IF($Q133="","",VLOOKUP($Q133,'Adopted vs YTD acct'!$A$5:$M$257,4,FALSE))</f>
        <v>0</v>
      </c>
      <c r="D133">
        <f>IF($Q133="","",VLOOKUP($Q133,'Adopted vs YTD acct'!$A$5:$M$257,5,FALSE))</f>
        <v>0</v>
      </c>
      <c r="E133">
        <f>IF($Q133="","",VLOOKUP($Q133,'Adopted vs YTD acct'!$A$5:$M$257,6,FALSE))</f>
        <v>0</v>
      </c>
      <c r="F133">
        <f>IF($Q133="","",VLOOKUP($Q133,'Adopted vs YTD acct'!$A$5:$M$257,7,FALSE))</f>
        <v>0</v>
      </c>
      <c r="G133" t="str">
        <f>IF($Q133="","",VLOOKUP($Q133,'Adopted vs YTD acct'!$A$5:$Q$257,COUNTA('Adopted vs YTD acct'!$A$4:H$4),FALSE))</f>
        <v>3770</v>
      </c>
      <c r="H133" t="str">
        <f>IF($Q133="","",VLOOKUP($Q133,'Adopted vs YTD acct'!$A$5:$Q$257,COUNTA('Adopted vs YTD acct'!$A$4:I$4),FALSE))</f>
        <v>UNCLASSIFIED STATE AID</v>
      </c>
      <c r="I133" s="9">
        <f>IF($Q133="","",VLOOKUP($Q133,'Adopted vs YTD acct'!$A$5:$Q$257,COUNTA('Adopted vs YTD acct'!$A$4:J$4),FALSE))</f>
        <v>0</v>
      </c>
      <c r="J133" s="9">
        <f>IF($Q133="","",VLOOKUP($Q133,'Adopted vs YTD acct'!$A$5:$Q$257,COUNTA('Adopted vs YTD acct'!$A$4:K$4),FALSE))</f>
        <v>-0.01</v>
      </c>
      <c r="K133" s="9">
        <f>IF($Q133="","",VLOOKUP($Q133,'Adopted vs YTD acct'!$A$5:$Q$257,COUNTA('Adopted vs YTD acct'!$A$4:L$4),FALSE))</f>
        <v>0</v>
      </c>
      <c r="L133" s="9">
        <f>IF($Q133="","",VLOOKUP($Q133,'Adopted vs YTD acct'!$A$5:$Q$257,COUNTA('Adopted vs YTD acct'!$A$4:M$4),FALSE))</f>
        <v>0</v>
      </c>
      <c r="M133" s="9">
        <f>IF($Q133="","",VLOOKUP($Q133,'Adopted vs YTD acct'!$A$5:$Q$257,COUNTA('Adopted vs YTD acct'!$A$4:N$4),FALSE))</f>
        <v>0</v>
      </c>
      <c r="N133" s="9">
        <f>IF($Q133="","",VLOOKUP($Q133,'Adopted vs YTD acct'!$A$5:$Q$257,COUNTA('Adopted vs YTD acct'!$A$4:O$4),FALSE))</f>
        <v>0</v>
      </c>
      <c r="O133" s="9">
        <f>IF($Q133="","",VLOOKUP($Q133,'Adopted vs YTD acct'!$A$5:$Q$257,COUNTA('Adopted vs YTD acct'!$A$4:P$4),FALSE))</f>
        <v>0</v>
      </c>
      <c r="P133" s="9">
        <f t="shared" si="1"/>
        <v>-0.01</v>
      </c>
      <c r="Q133">
        <f>IF((MAX($Q$4:Q132)+1)&gt;Data!$A$1,"",MAX($Q$4:Q132)+1)</f>
        <v>129</v>
      </c>
    </row>
    <row r="134" spans="1:17" x14ac:dyDescent="0.2">
      <c r="A134" t="str">
        <f>IF($Q134="","",VLOOKUP($Q134,'Adopted vs YTD acct'!$A$5:$Q$257,COUNTA('Adopted vs YTD acct'!$A$4:B$4),FALSE))</f>
        <v>A</v>
      </c>
      <c r="B134">
        <f>IF($Q134="","",VLOOKUP($Q134,'Adopted vs YTD acct'!$A$5:$M$257,3,FALSE))</f>
        <v>0</v>
      </c>
      <c r="C134">
        <f>IF($Q134="","",VLOOKUP($Q134,'Adopted vs YTD acct'!$A$5:$M$257,4,FALSE))</f>
        <v>0</v>
      </c>
      <c r="D134">
        <f>IF($Q134="","",VLOOKUP($Q134,'Adopted vs YTD acct'!$A$5:$M$257,5,FALSE))</f>
        <v>0</v>
      </c>
      <c r="E134">
        <f>IF($Q134="","",VLOOKUP($Q134,'Adopted vs YTD acct'!$A$5:$M$257,6,FALSE))</f>
        <v>0</v>
      </c>
      <c r="F134">
        <f>IF($Q134="","",VLOOKUP($Q134,'Adopted vs YTD acct'!$A$5:$M$257,7,FALSE))</f>
        <v>0</v>
      </c>
      <c r="G134" t="str">
        <f>IF($Q134="","",VLOOKUP($Q134,'Adopted vs YTD acct'!$A$5:$Q$257,COUNTA('Adopted vs YTD acct'!$A$4:H$4),FALSE))</f>
        <v>2402</v>
      </c>
      <c r="H134" t="str">
        <f>IF($Q134="","",VLOOKUP($Q134,'Adopted vs YTD acct'!$A$5:$Q$257,COUNTA('Adopted vs YTD acct'!$A$4:I$4),FALSE))</f>
        <v>EARNINGS ON DEPOSITS-BLEN BR</v>
      </c>
      <c r="I134" s="9">
        <f>IF($Q134="","",VLOOKUP($Q134,'Adopted vs YTD acct'!$A$5:$Q$257,COUNTA('Adopted vs YTD acct'!$A$4:J$4),FALSE))</f>
        <v>-0.59</v>
      </c>
      <c r="J134" s="9">
        <f>IF($Q134="","",VLOOKUP($Q134,'Adopted vs YTD acct'!$A$5:$Q$257,COUNTA('Adopted vs YTD acct'!$A$4:K$4),FALSE))</f>
        <v>-0.6</v>
      </c>
      <c r="K134" s="9">
        <f>IF($Q134="","",VLOOKUP($Q134,'Adopted vs YTD acct'!$A$5:$Q$257,COUNTA('Adopted vs YTD acct'!$A$4:L$4),FALSE))</f>
        <v>-0.59</v>
      </c>
      <c r="L134" s="9">
        <f>IF($Q134="","",VLOOKUP($Q134,'Adopted vs YTD acct'!$A$5:$Q$257,COUNTA('Adopted vs YTD acct'!$A$4:M$4),FALSE))</f>
        <v>-0.59</v>
      </c>
      <c r="M134" s="9">
        <f>IF($Q134="","",VLOOKUP($Q134,'Adopted vs YTD acct'!$A$5:$Q$257,COUNTA('Adopted vs YTD acct'!$A$4:N$4),FALSE))</f>
        <v>-0.59</v>
      </c>
      <c r="N134" s="9">
        <f>IF($Q134="","",VLOOKUP($Q134,'Adopted vs YTD acct'!$A$5:$Q$257,COUNTA('Adopted vs YTD acct'!$A$4:O$4),FALSE))</f>
        <v>-0.6</v>
      </c>
      <c r="O134" s="9">
        <f>IF($Q134="","",VLOOKUP($Q134,'Adopted vs YTD acct'!$A$5:$Q$257,COUNTA('Adopted vs YTD acct'!$A$4:P$4),FALSE))</f>
        <v>-0.59</v>
      </c>
      <c r="P134" s="9">
        <f t="shared" ref="P134:P197" si="2">SUM(I134:O134)</f>
        <v>-4.1499999999999995</v>
      </c>
      <c r="Q134">
        <f>IF((MAX($Q$4:Q133)+1)&gt;Data!$A$1,"",MAX($Q$4:Q133)+1)</f>
        <v>130</v>
      </c>
    </row>
    <row r="135" spans="1:17" x14ac:dyDescent="0.2">
      <c r="A135" t="str">
        <f>IF($Q135="","",VLOOKUP($Q135,'Adopted vs YTD acct'!$A$5:$Q$257,COUNTA('Adopted vs YTD acct'!$A$4:B$4),FALSE))</f>
        <v>A</v>
      </c>
      <c r="B135">
        <f>IF($Q135="","",VLOOKUP($Q135,'Adopted vs YTD acct'!$A$5:$M$257,3,FALSE))</f>
        <v>0</v>
      </c>
      <c r="C135">
        <f>IF($Q135="","",VLOOKUP($Q135,'Adopted vs YTD acct'!$A$5:$M$257,4,FALSE))</f>
        <v>0</v>
      </c>
      <c r="D135">
        <f>IF($Q135="","",VLOOKUP($Q135,'Adopted vs YTD acct'!$A$5:$M$257,5,FALSE))</f>
        <v>0</v>
      </c>
      <c r="E135">
        <f>IF($Q135="","",VLOOKUP($Q135,'Adopted vs YTD acct'!$A$5:$M$257,6,FALSE))</f>
        <v>0</v>
      </c>
      <c r="F135">
        <f>IF($Q135="","",VLOOKUP($Q135,'Adopted vs YTD acct'!$A$5:$M$257,7,FALSE))</f>
        <v>0</v>
      </c>
      <c r="G135" t="str">
        <f>IF($Q135="","",VLOOKUP($Q135,'Adopted vs YTD acct'!$A$5:$Q$257,COUNTA('Adopted vs YTD acct'!$A$4:H$4),FALSE))</f>
        <v>2404</v>
      </c>
      <c r="H135" t="str">
        <f>IF($Q135="","",VLOOKUP($Q135,'Adopted vs YTD acct'!$A$5:$Q$257,COUNTA('Adopted vs YTD acct'!$A$4:I$4),FALSE))</f>
        <v>EARNINGS ON DEPOSITS-EQUIP.</v>
      </c>
      <c r="I135" s="9">
        <f>IF($Q135="","",VLOOKUP($Q135,'Adopted vs YTD acct'!$A$5:$Q$257,COUNTA('Adopted vs YTD acct'!$A$4:J$4),FALSE))</f>
        <v>-10</v>
      </c>
      <c r="J135" s="9">
        <f>IF($Q135="","",VLOOKUP($Q135,'Adopted vs YTD acct'!$A$5:$Q$257,COUNTA('Adopted vs YTD acct'!$A$4:K$4),FALSE))</f>
        <v>-10.029999999999999</v>
      </c>
      <c r="K135" s="9">
        <f>IF($Q135="","",VLOOKUP($Q135,'Adopted vs YTD acct'!$A$5:$Q$257,COUNTA('Adopted vs YTD acct'!$A$4:L$4),FALSE))</f>
        <v>-12.5</v>
      </c>
      <c r="L135" s="9">
        <f>IF($Q135="","",VLOOKUP($Q135,'Adopted vs YTD acct'!$A$5:$Q$257,COUNTA('Adopted vs YTD acct'!$A$4:M$4),FALSE))</f>
        <v>-15.07</v>
      </c>
      <c r="M135" s="9">
        <f>IF($Q135="","",VLOOKUP($Q135,'Adopted vs YTD acct'!$A$5:$Q$257,COUNTA('Adopted vs YTD acct'!$A$4:N$4),FALSE))</f>
        <v>-118.63</v>
      </c>
      <c r="N135" s="9">
        <f>IF($Q135="","",VLOOKUP($Q135,'Adopted vs YTD acct'!$A$5:$Q$257,COUNTA('Adopted vs YTD acct'!$A$4:O$4),FALSE))</f>
        <v>-47.85</v>
      </c>
      <c r="O135" s="9">
        <f>IF($Q135="","",VLOOKUP($Q135,'Adopted vs YTD acct'!$A$5:$Q$257,COUNTA('Adopted vs YTD acct'!$A$4:P$4),FALSE))</f>
        <v>-25.19</v>
      </c>
      <c r="P135" s="9">
        <f t="shared" si="2"/>
        <v>-239.26999999999998</v>
      </c>
      <c r="Q135">
        <f>IF((MAX($Q$4:Q134)+1)&gt;Data!$A$1,"",MAX($Q$4:Q134)+1)</f>
        <v>131</v>
      </c>
    </row>
    <row r="136" spans="1:17" x14ac:dyDescent="0.2">
      <c r="A136" t="str">
        <f>IF($Q136="","",VLOOKUP($Q136,'Adopted vs YTD acct'!$A$5:$Q$257,COUNTA('Adopted vs YTD acct'!$A$4:B$4),FALSE))</f>
        <v>A</v>
      </c>
      <c r="B136">
        <f>IF($Q136="","",VLOOKUP($Q136,'Adopted vs YTD acct'!$A$5:$M$257,3,FALSE))</f>
        <v>0</v>
      </c>
      <c r="C136">
        <f>IF($Q136="","",VLOOKUP($Q136,'Adopted vs YTD acct'!$A$5:$M$257,4,FALSE))</f>
        <v>0</v>
      </c>
      <c r="D136">
        <f>IF($Q136="","",VLOOKUP($Q136,'Adopted vs YTD acct'!$A$5:$M$257,5,FALSE))</f>
        <v>0</v>
      </c>
      <c r="E136">
        <f>IF($Q136="","",VLOOKUP($Q136,'Adopted vs YTD acct'!$A$5:$M$257,6,FALSE))</f>
        <v>0</v>
      </c>
      <c r="F136">
        <f>IF($Q136="","",VLOOKUP($Q136,'Adopted vs YTD acct'!$A$5:$M$257,7,FALSE))</f>
        <v>0</v>
      </c>
      <c r="G136" t="str">
        <f>IF($Q136="","",VLOOKUP($Q136,'Adopted vs YTD acct'!$A$5:$Q$257,COUNTA('Adopted vs YTD acct'!$A$4:H$4),FALSE))</f>
        <v>5031</v>
      </c>
      <c r="H136" t="str">
        <f>IF($Q136="","",VLOOKUP($Q136,'Adopted vs YTD acct'!$A$5:$Q$257,COUNTA('Adopted vs YTD acct'!$A$4:I$4),FALSE))</f>
        <v>INTERFUND TRANSFERS</v>
      </c>
      <c r="I136" s="9">
        <f>IF($Q136="","",VLOOKUP($Q136,'Adopted vs YTD acct'!$A$5:$Q$257,COUNTA('Adopted vs YTD acct'!$A$4:J$4),FALSE))</f>
        <v>0</v>
      </c>
      <c r="J136" s="9">
        <f>IF($Q136="","",VLOOKUP($Q136,'Adopted vs YTD acct'!$A$5:$Q$257,COUNTA('Adopted vs YTD acct'!$A$4:K$4),FALSE))</f>
        <v>0</v>
      </c>
      <c r="K136" s="9">
        <f>IF($Q136="","",VLOOKUP($Q136,'Adopted vs YTD acct'!$A$5:$Q$257,COUNTA('Adopted vs YTD acct'!$A$4:L$4),FALSE))</f>
        <v>0</v>
      </c>
      <c r="L136" s="9">
        <f>IF($Q136="","",VLOOKUP($Q136,'Adopted vs YTD acct'!$A$5:$Q$257,COUNTA('Adopted vs YTD acct'!$A$4:M$4),FALSE))</f>
        <v>0</v>
      </c>
      <c r="M136" s="9">
        <f>IF($Q136="","",VLOOKUP($Q136,'Adopted vs YTD acct'!$A$5:$Q$257,COUNTA('Adopted vs YTD acct'!$A$4:N$4),FALSE))</f>
        <v>-370.35</v>
      </c>
      <c r="N136" s="9">
        <f>IF($Q136="","",VLOOKUP($Q136,'Adopted vs YTD acct'!$A$5:$Q$257,COUNTA('Adopted vs YTD acct'!$A$4:O$4),FALSE))</f>
        <v>0</v>
      </c>
      <c r="O136" s="9">
        <f>IF($Q136="","",VLOOKUP($Q136,'Adopted vs YTD acct'!$A$5:$Q$257,COUNTA('Adopted vs YTD acct'!$A$4:P$4),FALSE))</f>
        <v>0</v>
      </c>
      <c r="P136" s="9">
        <f t="shared" si="2"/>
        <v>-370.35</v>
      </c>
      <c r="Q136">
        <f>IF((MAX($Q$4:Q135)+1)&gt;Data!$A$1,"",MAX($Q$4:Q135)+1)</f>
        <v>132</v>
      </c>
    </row>
    <row r="137" spans="1:17" x14ac:dyDescent="0.2">
      <c r="A137" t="str">
        <f>IF($Q137="","",VLOOKUP($Q137,'Adopted vs YTD acct'!$A$5:$Q$257,COUNTA('Adopted vs YTD acct'!$A$4:B$4),FALSE))</f>
        <v>A</v>
      </c>
      <c r="B137">
        <f>IF($Q137="","",VLOOKUP($Q137,'Adopted vs YTD acct'!$A$5:$M$257,3,FALSE))</f>
        <v>0</v>
      </c>
      <c r="C137">
        <f>IF($Q137="","",VLOOKUP($Q137,'Adopted vs YTD acct'!$A$5:$M$257,4,FALSE))</f>
        <v>0</v>
      </c>
      <c r="D137">
        <f>IF($Q137="","",VLOOKUP($Q137,'Adopted vs YTD acct'!$A$5:$M$257,5,FALSE))</f>
        <v>0</v>
      </c>
      <c r="E137">
        <f>IF($Q137="","",VLOOKUP($Q137,'Adopted vs YTD acct'!$A$5:$M$257,6,FALSE))</f>
        <v>0</v>
      </c>
      <c r="F137">
        <f>IF($Q137="","",VLOOKUP($Q137,'Adopted vs YTD acct'!$A$5:$M$257,7,FALSE))</f>
        <v>0</v>
      </c>
      <c r="G137" t="str">
        <f>IF($Q137="","",VLOOKUP($Q137,'Adopted vs YTD acct'!$A$5:$Q$257,COUNTA('Adopted vs YTD acct'!$A$4:H$4),FALSE))</f>
        <v>1601</v>
      </c>
      <c r="H137" t="str">
        <f>IF($Q137="","",VLOOKUP($Q137,'Adopted vs YTD acct'!$A$5:$Q$257,COUNTA('Adopted vs YTD acct'!$A$4:I$4),FALSE))</f>
        <v>PUBLIC HEALTH ED-DENTAL CARE</v>
      </c>
      <c r="I137" s="9">
        <f>IF($Q137="","",VLOOKUP($Q137,'Adopted vs YTD acct'!$A$5:$Q$257,COUNTA('Adopted vs YTD acct'!$A$4:J$4),FALSE))</f>
        <v>-616.13999999999987</v>
      </c>
      <c r="J137" s="9">
        <f>IF($Q137="","",VLOOKUP($Q137,'Adopted vs YTD acct'!$A$5:$Q$257,COUNTA('Adopted vs YTD acct'!$A$4:K$4),FALSE))</f>
        <v>-589.65999999999985</v>
      </c>
      <c r="K137" s="9">
        <f>IF($Q137="","",VLOOKUP($Q137,'Adopted vs YTD acct'!$A$5:$Q$257,COUNTA('Adopted vs YTD acct'!$A$4:L$4),FALSE))</f>
        <v>295</v>
      </c>
      <c r="L137" s="9">
        <f>IF($Q137="","",VLOOKUP($Q137,'Adopted vs YTD acct'!$A$5:$Q$257,COUNTA('Adopted vs YTD acct'!$A$4:M$4),FALSE))</f>
        <v>520</v>
      </c>
      <c r="M137" s="9">
        <f>IF($Q137="","",VLOOKUP($Q137,'Adopted vs YTD acct'!$A$5:$Q$257,COUNTA('Adopted vs YTD acct'!$A$4:N$4),FALSE))</f>
        <v>0</v>
      </c>
      <c r="N137" s="9">
        <f>IF($Q137="","",VLOOKUP($Q137,'Adopted vs YTD acct'!$A$5:$Q$257,COUNTA('Adopted vs YTD acct'!$A$4:O$4),FALSE))</f>
        <v>0</v>
      </c>
      <c r="O137" s="9">
        <f>IF($Q137="","",VLOOKUP($Q137,'Adopted vs YTD acct'!$A$5:$Q$257,COUNTA('Adopted vs YTD acct'!$A$4:P$4),FALSE))</f>
        <v>0</v>
      </c>
      <c r="P137" s="9">
        <f t="shared" si="2"/>
        <v>-390.79999999999973</v>
      </c>
      <c r="Q137">
        <f>IF((MAX($Q$4:Q136)+1)&gt;Data!$A$1,"",MAX($Q$4:Q136)+1)</f>
        <v>133</v>
      </c>
    </row>
    <row r="138" spans="1:17" x14ac:dyDescent="0.2">
      <c r="A138" t="str">
        <f>IF($Q138="","",VLOOKUP($Q138,'Adopted vs YTD acct'!$A$5:$Q$257,COUNTA('Adopted vs YTD acct'!$A$4:B$4),FALSE))</f>
        <v>A</v>
      </c>
      <c r="B138">
        <f>IF($Q138="","",VLOOKUP($Q138,'Adopted vs YTD acct'!$A$5:$M$257,3,FALSE))</f>
        <v>0</v>
      </c>
      <c r="C138">
        <f>IF($Q138="","",VLOOKUP($Q138,'Adopted vs YTD acct'!$A$5:$M$257,4,FALSE))</f>
        <v>0</v>
      </c>
      <c r="D138">
        <f>IF($Q138="","",VLOOKUP($Q138,'Adopted vs YTD acct'!$A$5:$M$257,5,FALSE))</f>
        <v>0</v>
      </c>
      <c r="E138">
        <f>IF($Q138="","",VLOOKUP($Q138,'Adopted vs YTD acct'!$A$5:$M$257,6,FALSE))</f>
        <v>0</v>
      </c>
      <c r="F138">
        <f>IF($Q138="","",VLOOKUP($Q138,'Adopted vs YTD acct'!$A$5:$M$257,7,FALSE))</f>
        <v>0</v>
      </c>
      <c r="G138" t="str">
        <f>IF($Q138="","",VLOOKUP($Q138,'Adopted vs YTD acct'!$A$5:$Q$257,COUNTA('Adopted vs YTD acct'!$A$4:H$4),FALSE))</f>
        <v>2627</v>
      </c>
      <c r="H138" t="str">
        <f>IF($Q138="","",VLOOKUP($Q138,'Adopted vs YTD acct'!$A$5:$Q$257,COUNTA('Adopted vs YTD acct'!$A$4:I$4),FALSE))</f>
        <v>FORFEITURE OF CRIME PROCEEDS</v>
      </c>
      <c r="I138" s="9">
        <f>IF($Q138="","",VLOOKUP($Q138,'Adopted vs YTD acct'!$A$5:$Q$257,COUNTA('Adopted vs YTD acct'!$A$4:J$4),FALSE))</f>
        <v>0</v>
      </c>
      <c r="J138" s="9">
        <f>IF($Q138="","",VLOOKUP($Q138,'Adopted vs YTD acct'!$A$5:$Q$257,COUNTA('Adopted vs YTD acct'!$A$4:K$4),FALSE))</f>
        <v>0</v>
      </c>
      <c r="K138" s="9">
        <f>IF($Q138="","",VLOOKUP($Q138,'Adopted vs YTD acct'!$A$5:$Q$257,COUNTA('Adopted vs YTD acct'!$A$4:L$4),FALSE))</f>
        <v>-686.61</v>
      </c>
      <c r="L138" s="9">
        <f>IF($Q138="","",VLOOKUP($Q138,'Adopted vs YTD acct'!$A$5:$Q$257,COUNTA('Adopted vs YTD acct'!$A$4:M$4),FALSE))</f>
        <v>0</v>
      </c>
      <c r="M138" s="9">
        <f>IF($Q138="","",VLOOKUP($Q138,'Adopted vs YTD acct'!$A$5:$Q$257,COUNTA('Adopted vs YTD acct'!$A$4:N$4),FALSE))</f>
        <v>0</v>
      </c>
      <c r="N138" s="9">
        <f>IF($Q138="","",VLOOKUP($Q138,'Adopted vs YTD acct'!$A$5:$Q$257,COUNTA('Adopted vs YTD acct'!$A$4:O$4),FALSE))</f>
        <v>0</v>
      </c>
      <c r="O138" s="9">
        <f>IF($Q138="","",VLOOKUP($Q138,'Adopted vs YTD acct'!$A$5:$Q$257,COUNTA('Adopted vs YTD acct'!$A$4:P$4),FALSE))</f>
        <v>0</v>
      </c>
      <c r="P138" s="9">
        <f t="shared" si="2"/>
        <v>-686.61</v>
      </c>
      <c r="Q138">
        <f>IF((MAX($Q$4:Q137)+1)&gt;Data!$A$1,"",MAX($Q$4:Q137)+1)</f>
        <v>134</v>
      </c>
    </row>
    <row r="139" spans="1:17" x14ac:dyDescent="0.2">
      <c r="A139" t="str">
        <f>IF($Q139="","",VLOOKUP($Q139,'Adopted vs YTD acct'!$A$5:$Q$257,COUNTA('Adopted vs YTD acct'!$A$4:B$4),FALSE))</f>
        <v>A</v>
      </c>
      <c r="B139">
        <f>IF($Q139="","",VLOOKUP($Q139,'Adopted vs YTD acct'!$A$5:$M$257,3,FALSE))</f>
        <v>0</v>
      </c>
      <c r="C139">
        <f>IF($Q139="","",VLOOKUP($Q139,'Adopted vs YTD acct'!$A$5:$M$257,4,FALSE))</f>
        <v>0</v>
      </c>
      <c r="D139">
        <f>IF($Q139="","",VLOOKUP($Q139,'Adopted vs YTD acct'!$A$5:$M$257,5,FALSE))</f>
        <v>0</v>
      </c>
      <c r="E139">
        <f>IF($Q139="","",VLOOKUP($Q139,'Adopted vs YTD acct'!$A$5:$M$257,6,FALSE))</f>
        <v>0</v>
      </c>
      <c r="F139">
        <f>IF($Q139="","",VLOOKUP($Q139,'Adopted vs YTD acct'!$A$5:$M$257,7,FALSE))</f>
        <v>0</v>
      </c>
      <c r="G139" t="str">
        <f>IF($Q139="","",VLOOKUP($Q139,'Adopted vs YTD acct'!$A$5:$Q$257,COUNTA('Adopted vs YTD acct'!$A$4:H$4),FALSE))</f>
        <v>2691</v>
      </c>
      <c r="H139" t="str">
        <f>IF($Q139="","",VLOOKUP($Q139,'Adopted vs YTD acct'!$A$5:$Q$257,COUNTA('Adopted vs YTD acct'!$A$4:I$4),FALSE))</f>
        <v>OTHER COMPENSATION FOR LOSS</v>
      </c>
      <c r="I139" s="9">
        <f>IF($Q139="","",VLOOKUP($Q139,'Adopted vs YTD acct'!$A$5:$Q$257,COUNTA('Adopted vs YTD acct'!$A$4:J$4),FALSE))</f>
        <v>0</v>
      </c>
      <c r="J139" s="9">
        <f>IF($Q139="","",VLOOKUP($Q139,'Adopted vs YTD acct'!$A$5:$Q$257,COUNTA('Adopted vs YTD acct'!$A$4:K$4),FALSE))</f>
        <v>0</v>
      </c>
      <c r="K139" s="9">
        <f>IF($Q139="","",VLOOKUP($Q139,'Adopted vs YTD acct'!$A$5:$Q$257,COUNTA('Adopted vs YTD acct'!$A$4:L$4),FALSE))</f>
        <v>0</v>
      </c>
      <c r="L139" s="9">
        <f>IF($Q139="","",VLOOKUP($Q139,'Adopted vs YTD acct'!$A$5:$Q$257,COUNTA('Adopted vs YTD acct'!$A$4:M$4),FALSE))</f>
        <v>-730</v>
      </c>
      <c r="M139" s="9">
        <f>IF($Q139="","",VLOOKUP($Q139,'Adopted vs YTD acct'!$A$5:$Q$257,COUNTA('Adopted vs YTD acct'!$A$4:N$4),FALSE))</f>
        <v>0</v>
      </c>
      <c r="N139" s="9">
        <f>IF($Q139="","",VLOOKUP($Q139,'Adopted vs YTD acct'!$A$5:$Q$257,COUNTA('Adopted vs YTD acct'!$A$4:O$4),FALSE))</f>
        <v>0</v>
      </c>
      <c r="O139" s="9">
        <f>IF($Q139="","",VLOOKUP($Q139,'Adopted vs YTD acct'!$A$5:$Q$257,COUNTA('Adopted vs YTD acct'!$A$4:P$4),FALSE))</f>
        <v>0</v>
      </c>
      <c r="P139" s="9">
        <f t="shared" si="2"/>
        <v>-730</v>
      </c>
      <c r="Q139">
        <f>IF((MAX($Q$4:Q138)+1)&gt;Data!$A$1,"",MAX($Q$4:Q138)+1)</f>
        <v>135</v>
      </c>
    </row>
    <row r="140" spans="1:17" x14ac:dyDescent="0.2">
      <c r="A140" t="str">
        <f>IF($Q140="","",VLOOKUP($Q140,'Adopted vs YTD acct'!$A$5:$Q$257,COUNTA('Adopted vs YTD acct'!$A$4:B$4),FALSE))</f>
        <v>A</v>
      </c>
      <c r="B140">
        <f>IF($Q140="","",VLOOKUP($Q140,'Adopted vs YTD acct'!$A$5:$M$257,3,FALSE))</f>
        <v>0</v>
      </c>
      <c r="C140">
        <f>IF($Q140="","",VLOOKUP($Q140,'Adopted vs YTD acct'!$A$5:$M$257,4,FALSE))</f>
        <v>0</v>
      </c>
      <c r="D140">
        <f>IF($Q140="","",VLOOKUP($Q140,'Adopted vs YTD acct'!$A$5:$M$257,5,FALSE))</f>
        <v>0</v>
      </c>
      <c r="E140">
        <f>IF($Q140="","",VLOOKUP($Q140,'Adopted vs YTD acct'!$A$5:$M$257,6,FALSE))</f>
        <v>0</v>
      </c>
      <c r="F140">
        <f>IF($Q140="","",VLOOKUP($Q140,'Adopted vs YTD acct'!$A$5:$M$257,7,FALSE))</f>
        <v>0</v>
      </c>
      <c r="G140" t="str">
        <f>IF($Q140="","",VLOOKUP($Q140,'Adopted vs YTD acct'!$A$5:$Q$257,COUNTA('Adopted vs YTD acct'!$A$4:H$4),FALSE))</f>
        <v>2262</v>
      </c>
      <c r="H140" t="str">
        <f>IF($Q140="","",VLOOKUP($Q140,'Adopted vs YTD acct'!$A$5:$Q$257,COUNTA('Adopted vs YTD acct'!$A$4:I$4),FALSE))</f>
        <v>SHER. INVESTIGATIONS DSS</v>
      </c>
      <c r="I140" s="9">
        <f>IF($Q140="","",VLOOKUP($Q140,'Adopted vs YTD acct'!$A$5:$Q$257,COUNTA('Adopted vs YTD acct'!$A$4:J$4),FALSE))</f>
        <v>1948</v>
      </c>
      <c r="J140" s="9">
        <f>IF($Q140="","",VLOOKUP($Q140,'Adopted vs YTD acct'!$A$5:$Q$257,COUNTA('Adopted vs YTD acct'!$A$4:K$4),FALSE))</f>
        <v>1948</v>
      </c>
      <c r="K140" s="9">
        <f>IF($Q140="","",VLOOKUP($Q140,'Adopted vs YTD acct'!$A$5:$Q$257,COUNTA('Adopted vs YTD acct'!$A$4:L$4),FALSE))</f>
        <v>46.75</v>
      </c>
      <c r="L140" s="9">
        <f>IF($Q140="","",VLOOKUP($Q140,'Adopted vs YTD acct'!$A$5:$Q$257,COUNTA('Adopted vs YTD acct'!$A$4:M$4),FALSE))</f>
        <v>0</v>
      </c>
      <c r="M140" s="9">
        <f>IF($Q140="","",VLOOKUP($Q140,'Adopted vs YTD acct'!$A$5:$Q$257,COUNTA('Adopted vs YTD acct'!$A$4:N$4),FALSE))</f>
        <v>-204.75</v>
      </c>
      <c r="N140" s="9">
        <f>IF($Q140="","",VLOOKUP($Q140,'Adopted vs YTD acct'!$A$5:$Q$257,COUNTA('Adopted vs YTD acct'!$A$4:O$4),FALSE))</f>
        <v>-814</v>
      </c>
      <c r="O140" s="9">
        <f>IF($Q140="","",VLOOKUP($Q140,'Adopted vs YTD acct'!$A$5:$Q$257,COUNTA('Adopted vs YTD acct'!$A$4:P$4),FALSE))</f>
        <v>-3750</v>
      </c>
      <c r="P140" s="9">
        <f t="shared" si="2"/>
        <v>-826</v>
      </c>
      <c r="Q140">
        <f>IF((MAX($Q$4:Q139)+1)&gt;Data!$A$1,"",MAX($Q$4:Q139)+1)</f>
        <v>136</v>
      </c>
    </row>
    <row r="141" spans="1:17" x14ac:dyDescent="0.2">
      <c r="A141" t="str">
        <f>IF($Q141="","",VLOOKUP($Q141,'Adopted vs YTD acct'!$A$5:$Q$257,COUNTA('Adopted vs YTD acct'!$A$4:B$4),FALSE))</f>
        <v>A</v>
      </c>
      <c r="B141">
        <f>IF($Q141="","",VLOOKUP($Q141,'Adopted vs YTD acct'!$A$5:$M$257,3,FALSE))</f>
        <v>0</v>
      </c>
      <c r="C141">
        <f>IF($Q141="","",VLOOKUP($Q141,'Adopted vs YTD acct'!$A$5:$M$257,4,FALSE))</f>
        <v>0</v>
      </c>
      <c r="D141">
        <f>IF($Q141="","",VLOOKUP($Q141,'Adopted vs YTD acct'!$A$5:$M$257,5,FALSE))</f>
        <v>0</v>
      </c>
      <c r="E141">
        <f>IF($Q141="","",VLOOKUP($Q141,'Adopted vs YTD acct'!$A$5:$M$257,6,FALSE))</f>
        <v>0</v>
      </c>
      <c r="F141">
        <f>IF($Q141="","",VLOOKUP($Q141,'Adopted vs YTD acct'!$A$5:$M$257,7,FALSE))</f>
        <v>0</v>
      </c>
      <c r="G141" t="str">
        <f>IF($Q141="","",VLOOKUP($Q141,'Adopted vs YTD acct'!$A$5:$Q$257,COUNTA('Adopted vs YTD acct'!$A$4:H$4),FALSE))</f>
        <v>1789</v>
      </c>
      <c r="H141" t="str">
        <f>IF($Q141="","",VLOOKUP($Q141,'Adopted vs YTD acct'!$A$5:$Q$257,COUNTA('Adopted vs YTD acct'!$A$4:I$4),FALSE))</f>
        <v>OTHER TRANSPORT. INCOME</v>
      </c>
      <c r="I141" s="9">
        <f>IF($Q141="","",VLOOKUP($Q141,'Adopted vs YTD acct'!$A$5:$Q$257,COUNTA('Adopted vs YTD acct'!$A$4:J$4),FALSE))</f>
        <v>0</v>
      </c>
      <c r="J141" s="9">
        <f>IF($Q141="","",VLOOKUP($Q141,'Adopted vs YTD acct'!$A$5:$Q$257,COUNTA('Adopted vs YTD acct'!$A$4:K$4),FALSE))</f>
        <v>0</v>
      </c>
      <c r="K141" s="9">
        <f>IF($Q141="","",VLOOKUP($Q141,'Adopted vs YTD acct'!$A$5:$Q$257,COUNTA('Adopted vs YTD acct'!$A$4:L$4),FALSE))</f>
        <v>0</v>
      </c>
      <c r="L141" s="9">
        <f>IF($Q141="","",VLOOKUP($Q141,'Adopted vs YTD acct'!$A$5:$Q$257,COUNTA('Adopted vs YTD acct'!$A$4:M$4),FALSE))</f>
        <v>0</v>
      </c>
      <c r="M141" s="9">
        <f>IF($Q141="","",VLOOKUP($Q141,'Adopted vs YTD acct'!$A$5:$Q$257,COUNTA('Adopted vs YTD acct'!$A$4:N$4),FALSE))</f>
        <v>0</v>
      </c>
      <c r="N141" s="9">
        <f>IF($Q141="","",VLOOKUP($Q141,'Adopted vs YTD acct'!$A$5:$Q$257,COUNTA('Adopted vs YTD acct'!$A$4:O$4),FALSE))</f>
        <v>0</v>
      </c>
      <c r="O141" s="9">
        <f>IF($Q141="","",VLOOKUP($Q141,'Adopted vs YTD acct'!$A$5:$Q$257,COUNTA('Adopted vs YTD acct'!$A$4:P$4),FALSE))</f>
        <v>-854.44</v>
      </c>
      <c r="P141" s="9">
        <f t="shared" si="2"/>
        <v>-854.44</v>
      </c>
      <c r="Q141">
        <f>IF((MAX($Q$4:Q140)+1)&gt;Data!$A$1,"",MAX($Q$4:Q140)+1)</f>
        <v>137</v>
      </c>
    </row>
    <row r="142" spans="1:17" x14ac:dyDescent="0.2">
      <c r="A142" t="str">
        <f>IF($Q142="","",VLOOKUP($Q142,'Adopted vs YTD acct'!$A$5:$Q$257,COUNTA('Adopted vs YTD acct'!$A$4:B$4),FALSE))</f>
        <v>A</v>
      </c>
      <c r="B142">
        <f>IF($Q142="","",VLOOKUP($Q142,'Adopted vs YTD acct'!$A$5:$M$257,3,FALSE))</f>
        <v>0</v>
      </c>
      <c r="C142">
        <f>IF($Q142="","",VLOOKUP($Q142,'Adopted vs YTD acct'!$A$5:$M$257,4,FALSE))</f>
        <v>0</v>
      </c>
      <c r="D142">
        <f>IF($Q142="","",VLOOKUP($Q142,'Adopted vs YTD acct'!$A$5:$M$257,5,FALSE))</f>
        <v>0</v>
      </c>
      <c r="E142">
        <f>IF($Q142="","",VLOOKUP($Q142,'Adopted vs YTD acct'!$A$5:$M$257,6,FALSE))</f>
        <v>0</v>
      </c>
      <c r="F142">
        <f>IF($Q142="","",VLOOKUP($Q142,'Adopted vs YTD acct'!$A$5:$M$257,7,FALSE))</f>
        <v>0</v>
      </c>
      <c r="G142" t="str">
        <f>IF($Q142="","",VLOOKUP($Q142,'Adopted vs YTD acct'!$A$5:$Q$257,COUNTA('Adopted vs YTD acct'!$A$4:H$4),FALSE))</f>
        <v>3385</v>
      </c>
      <c r="H142" t="str">
        <f>IF($Q142="","",VLOOKUP($Q142,'Adopted vs YTD acct'!$A$5:$Q$257,COUNTA('Adopted vs YTD acct'!$A$4:I$4),FALSE))</f>
        <v>DRUG ABUSE ABATEMENT</v>
      </c>
      <c r="I142" s="9">
        <f>IF($Q142="","",VLOOKUP($Q142,'Adopted vs YTD acct'!$A$5:$Q$257,COUNTA('Adopted vs YTD acct'!$A$4:J$4),FALSE))</f>
        <v>0</v>
      </c>
      <c r="J142" s="9">
        <f>IF($Q142="","",VLOOKUP($Q142,'Adopted vs YTD acct'!$A$5:$Q$257,COUNTA('Adopted vs YTD acct'!$A$4:K$4),FALSE))</f>
        <v>0</v>
      </c>
      <c r="K142" s="9">
        <f>IF($Q142="","",VLOOKUP($Q142,'Adopted vs YTD acct'!$A$5:$Q$257,COUNTA('Adopted vs YTD acct'!$A$4:L$4),FALSE))</f>
        <v>-981.01</v>
      </c>
      <c r="L142" s="9">
        <f>IF($Q142="","",VLOOKUP($Q142,'Adopted vs YTD acct'!$A$5:$Q$257,COUNTA('Adopted vs YTD acct'!$A$4:M$4),FALSE))</f>
        <v>0</v>
      </c>
      <c r="M142" s="9">
        <f>IF($Q142="","",VLOOKUP($Q142,'Adopted vs YTD acct'!$A$5:$Q$257,COUNTA('Adopted vs YTD acct'!$A$4:N$4),FALSE))</f>
        <v>0</v>
      </c>
      <c r="N142" s="9">
        <f>IF($Q142="","",VLOOKUP($Q142,'Adopted vs YTD acct'!$A$5:$Q$257,COUNTA('Adopted vs YTD acct'!$A$4:O$4),FALSE))</f>
        <v>0</v>
      </c>
      <c r="O142" s="9">
        <f>IF($Q142="","",VLOOKUP($Q142,'Adopted vs YTD acct'!$A$5:$Q$257,COUNTA('Adopted vs YTD acct'!$A$4:P$4),FALSE))</f>
        <v>0</v>
      </c>
      <c r="P142" s="9">
        <f t="shared" si="2"/>
        <v>-981.01</v>
      </c>
      <c r="Q142">
        <f>IF((MAX($Q$4:Q141)+1)&gt;Data!$A$1,"",MAX($Q$4:Q141)+1)</f>
        <v>138</v>
      </c>
    </row>
    <row r="143" spans="1:17" x14ac:dyDescent="0.2">
      <c r="A143" t="str">
        <f>IF($Q143="","",VLOOKUP($Q143,'Adopted vs YTD acct'!$A$5:$Q$257,COUNTA('Adopted vs YTD acct'!$A$4:B$4),FALSE))</f>
        <v>A</v>
      </c>
      <c r="B143">
        <f>IF($Q143="","",VLOOKUP($Q143,'Adopted vs YTD acct'!$A$5:$M$257,3,FALSE))</f>
        <v>0</v>
      </c>
      <c r="C143">
        <f>IF($Q143="","",VLOOKUP($Q143,'Adopted vs YTD acct'!$A$5:$M$257,4,FALSE))</f>
        <v>0</v>
      </c>
      <c r="D143">
        <f>IF($Q143="","",VLOOKUP($Q143,'Adopted vs YTD acct'!$A$5:$M$257,5,FALSE))</f>
        <v>0</v>
      </c>
      <c r="E143">
        <f>IF($Q143="","",VLOOKUP($Q143,'Adopted vs YTD acct'!$A$5:$M$257,6,FALSE))</f>
        <v>0</v>
      </c>
      <c r="F143">
        <f>IF($Q143="","",VLOOKUP($Q143,'Adopted vs YTD acct'!$A$5:$M$257,7,FALSE))</f>
        <v>0</v>
      </c>
      <c r="G143" t="str">
        <f>IF($Q143="","",VLOOKUP($Q143,'Adopted vs YTD acct'!$A$5:$Q$257,COUNTA('Adopted vs YTD acct'!$A$4:H$4),FALSE))</f>
        <v>1515</v>
      </c>
      <c r="H143" t="str">
        <f>IF($Q143="","",VLOOKUP($Q143,'Adopted vs YTD acct'!$A$5:$Q$257,COUNTA('Adopted vs YTD acct'!$A$4:I$4),FALSE))</f>
        <v>ATI FEES ON BAIL MONEY</v>
      </c>
      <c r="I143" s="9">
        <f>IF($Q143="","",VLOOKUP($Q143,'Adopted vs YTD acct'!$A$5:$Q$257,COUNTA('Adopted vs YTD acct'!$A$4:J$4),FALSE))</f>
        <v>-374.66999999999996</v>
      </c>
      <c r="J143" s="9">
        <f>IF($Q143="","",VLOOKUP($Q143,'Adopted vs YTD acct'!$A$5:$Q$257,COUNTA('Adopted vs YTD acct'!$A$4:K$4),FALSE))</f>
        <v>-852.90000000000009</v>
      </c>
      <c r="K143" s="9">
        <f>IF($Q143="","",VLOOKUP($Q143,'Adopted vs YTD acct'!$A$5:$Q$257,COUNTA('Adopted vs YTD acct'!$A$4:L$4),FALSE))</f>
        <v>-207.5</v>
      </c>
      <c r="L143" s="9">
        <f>IF($Q143="","",VLOOKUP($Q143,'Adopted vs YTD acct'!$A$5:$Q$257,COUNTA('Adopted vs YTD acct'!$A$4:M$4),FALSE))</f>
        <v>-580.45000000000005</v>
      </c>
      <c r="M143" s="9">
        <f>IF($Q143="","",VLOOKUP($Q143,'Adopted vs YTD acct'!$A$5:$Q$257,COUNTA('Adopted vs YTD acct'!$A$4:N$4),FALSE))</f>
        <v>-152.10000000000002</v>
      </c>
      <c r="N143" s="9">
        <f>IF($Q143="","",VLOOKUP($Q143,'Adopted vs YTD acct'!$A$5:$Q$257,COUNTA('Adopted vs YTD acct'!$A$4:O$4),FALSE))</f>
        <v>386.5</v>
      </c>
      <c r="O143" s="9">
        <f>IF($Q143="","",VLOOKUP($Q143,'Adopted vs YTD acct'!$A$5:$Q$257,COUNTA('Adopted vs YTD acct'!$A$4:P$4),FALSE))</f>
        <v>680</v>
      </c>
      <c r="P143" s="9">
        <f t="shared" si="2"/>
        <v>-1101.1200000000003</v>
      </c>
      <c r="Q143">
        <f>IF((MAX($Q$4:Q142)+1)&gt;Data!$A$1,"",MAX($Q$4:Q142)+1)</f>
        <v>139</v>
      </c>
    </row>
    <row r="144" spans="1:17" x14ac:dyDescent="0.2">
      <c r="A144" t="str">
        <f>IF($Q144="","",VLOOKUP($Q144,'Adopted vs YTD acct'!$A$5:$Q$257,COUNTA('Adopted vs YTD acct'!$A$4:B$4),FALSE))</f>
        <v>A</v>
      </c>
      <c r="B144">
        <f>IF($Q144="","",VLOOKUP($Q144,'Adopted vs YTD acct'!$A$5:$M$257,3,FALSE))</f>
        <v>0</v>
      </c>
      <c r="C144">
        <f>IF($Q144="","",VLOOKUP($Q144,'Adopted vs YTD acct'!$A$5:$M$257,4,FALSE))</f>
        <v>0</v>
      </c>
      <c r="D144">
        <f>IF($Q144="","",VLOOKUP($Q144,'Adopted vs YTD acct'!$A$5:$M$257,5,FALSE))</f>
        <v>0</v>
      </c>
      <c r="E144">
        <f>IF($Q144="","",VLOOKUP($Q144,'Adopted vs YTD acct'!$A$5:$M$257,6,FALSE))</f>
        <v>0</v>
      </c>
      <c r="F144">
        <f>IF($Q144="","",VLOOKUP($Q144,'Adopted vs YTD acct'!$A$5:$M$257,7,FALSE))</f>
        <v>0</v>
      </c>
      <c r="G144" t="str">
        <f>IF($Q144="","",VLOOKUP($Q144,'Adopted vs YTD acct'!$A$5:$Q$257,COUNTA('Adopted vs YTD acct'!$A$4:H$4),FALSE))</f>
        <v>2709</v>
      </c>
      <c r="H144" t="str">
        <f>IF($Q144="","",VLOOKUP($Q144,'Adopted vs YTD acct'!$A$5:$Q$257,COUNTA('Adopted vs YTD acct'!$A$4:I$4),FALSE))</f>
        <v>DONATIONS/SHERIFF</v>
      </c>
      <c r="I144" s="9">
        <f>IF($Q144="","",VLOOKUP($Q144,'Adopted vs YTD acct'!$A$5:$Q$257,COUNTA('Adopted vs YTD acct'!$A$4:J$4),FALSE))</f>
        <v>0</v>
      </c>
      <c r="J144" s="9">
        <f>IF($Q144="","",VLOOKUP($Q144,'Adopted vs YTD acct'!$A$5:$Q$257,COUNTA('Adopted vs YTD acct'!$A$4:K$4),FALSE))</f>
        <v>0</v>
      </c>
      <c r="K144" s="9">
        <f>IF($Q144="","",VLOOKUP($Q144,'Adopted vs YTD acct'!$A$5:$Q$257,COUNTA('Adopted vs YTD acct'!$A$4:L$4),FALSE))</f>
        <v>-300</v>
      </c>
      <c r="L144" s="9">
        <f>IF($Q144="","",VLOOKUP($Q144,'Adopted vs YTD acct'!$A$5:$Q$257,COUNTA('Adopted vs YTD acct'!$A$4:M$4),FALSE))</f>
        <v>-500</v>
      </c>
      <c r="M144" s="9">
        <f>IF($Q144="","",VLOOKUP($Q144,'Adopted vs YTD acct'!$A$5:$Q$257,COUNTA('Adopted vs YTD acct'!$A$4:N$4),FALSE))</f>
        <v>0</v>
      </c>
      <c r="N144" s="9">
        <f>IF($Q144="","",VLOOKUP($Q144,'Adopted vs YTD acct'!$A$5:$Q$257,COUNTA('Adopted vs YTD acct'!$A$4:O$4),FALSE))</f>
        <v>0</v>
      </c>
      <c r="O144" s="9">
        <f>IF($Q144="","",VLOOKUP($Q144,'Adopted vs YTD acct'!$A$5:$Q$257,COUNTA('Adopted vs YTD acct'!$A$4:P$4),FALSE))</f>
        <v>-375</v>
      </c>
      <c r="P144" s="9">
        <f t="shared" si="2"/>
        <v>-1175</v>
      </c>
      <c r="Q144">
        <f>IF((MAX($Q$4:Q143)+1)&gt;Data!$A$1,"",MAX($Q$4:Q143)+1)</f>
        <v>140</v>
      </c>
    </row>
    <row r="145" spans="1:17" x14ac:dyDescent="0.2">
      <c r="A145" t="str">
        <f>IF($Q145="","",VLOOKUP($Q145,'Adopted vs YTD acct'!$A$5:$Q$257,COUNTA('Adopted vs YTD acct'!$A$4:B$4),FALSE))</f>
        <v>A</v>
      </c>
      <c r="B145">
        <f>IF($Q145="","",VLOOKUP($Q145,'Adopted vs YTD acct'!$A$5:$M$257,3,FALSE))</f>
        <v>0</v>
      </c>
      <c r="C145">
        <f>IF($Q145="","",VLOOKUP($Q145,'Adopted vs YTD acct'!$A$5:$M$257,4,FALSE))</f>
        <v>0</v>
      </c>
      <c r="D145">
        <f>IF($Q145="","",VLOOKUP($Q145,'Adopted vs YTD acct'!$A$5:$M$257,5,FALSE))</f>
        <v>0</v>
      </c>
      <c r="E145">
        <f>IF($Q145="","",VLOOKUP($Q145,'Adopted vs YTD acct'!$A$5:$M$257,6,FALSE))</f>
        <v>0</v>
      </c>
      <c r="F145">
        <f>IF($Q145="","",VLOOKUP($Q145,'Adopted vs YTD acct'!$A$5:$M$257,7,FALSE))</f>
        <v>0</v>
      </c>
      <c r="G145" t="str">
        <f>IF($Q145="","",VLOOKUP($Q145,'Adopted vs YTD acct'!$A$5:$Q$257,COUNTA('Adopted vs YTD acct'!$A$4:H$4),FALSE))</f>
        <v>1231</v>
      </c>
      <c r="H145" t="str">
        <f>IF($Q145="","",VLOOKUP($Q145,'Adopted vs YTD acct'!$A$5:$Q$257,COUNTA('Adopted vs YTD acct'!$A$4:I$4),FALSE))</f>
        <v>RECOVERY COORDINATOR FEES</v>
      </c>
      <c r="I145" s="9">
        <f>IF($Q145="","",VLOOKUP($Q145,'Adopted vs YTD acct'!$A$5:$Q$257,COUNTA('Adopted vs YTD acct'!$A$4:J$4),FALSE))</f>
        <v>0</v>
      </c>
      <c r="J145" s="9">
        <f>IF($Q145="","",VLOOKUP($Q145,'Adopted vs YTD acct'!$A$5:$Q$257,COUNTA('Adopted vs YTD acct'!$A$4:K$4),FALSE))</f>
        <v>0</v>
      </c>
      <c r="K145" s="9">
        <f>IF($Q145="","",VLOOKUP($Q145,'Adopted vs YTD acct'!$A$5:$Q$257,COUNTA('Adopted vs YTD acct'!$A$4:L$4),FALSE))</f>
        <v>0</v>
      </c>
      <c r="L145" s="9">
        <f>IF($Q145="","",VLOOKUP($Q145,'Adopted vs YTD acct'!$A$5:$Q$257,COUNTA('Adopted vs YTD acct'!$A$4:M$4),FALSE))</f>
        <v>0</v>
      </c>
      <c r="M145" s="9">
        <f>IF($Q145="","",VLOOKUP($Q145,'Adopted vs YTD acct'!$A$5:$Q$257,COUNTA('Adopted vs YTD acct'!$A$4:N$4),FALSE))</f>
        <v>-1275.0999999999985</v>
      </c>
      <c r="N145" s="9">
        <f>IF($Q145="","",VLOOKUP($Q145,'Adopted vs YTD acct'!$A$5:$Q$257,COUNTA('Adopted vs YTD acct'!$A$4:O$4),FALSE))</f>
        <v>0</v>
      </c>
      <c r="O145" s="9">
        <f>IF($Q145="","",VLOOKUP($Q145,'Adopted vs YTD acct'!$A$5:$Q$257,COUNTA('Adopted vs YTD acct'!$A$4:P$4),FALSE))</f>
        <v>0</v>
      </c>
      <c r="P145" s="9">
        <f t="shared" si="2"/>
        <v>-1275.0999999999985</v>
      </c>
      <c r="Q145">
        <f>IF((MAX($Q$4:Q144)+1)&gt;Data!$A$1,"",MAX($Q$4:Q144)+1)</f>
        <v>141</v>
      </c>
    </row>
    <row r="146" spans="1:17" x14ac:dyDescent="0.2">
      <c r="A146" t="str">
        <f>IF($Q146="","",VLOOKUP($Q146,'Adopted vs YTD acct'!$A$5:$Q$257,COUNTA('Adopted vs YTD acct'!$A$4:B$4),FALSE))</f>
        <v>A</v>
      </c>
      <c r="B146">
        <f>IF($Q146="","",VLOOKUP($Q146,'Adopted vs YTD acct'!$A$5:$M$257,3,FALSE))</f>
        <v>0</v>
      </c>
      <c r="C146">
        <f>IF($Q146="","",VLOOKUP($Q146,'Adopted vs YTD acct'!$A$5:$M$257,4,FALSE))</f>
        <v>0</v>
      </c>
      <c r="D146">
        <f>IF($Q146="","",VLOOKUP($Q146,'Adopted vs YTD acct'!$A$5:$M$257,5,FALSE))</f>
        <v>0</v>
      </c>
      <c r="E146">
        <f>IF($Q146="","",VLOOKUP($Q146,'Adopted vs YTD acct'!$A$5:$M$257,6,FALSE))</f>
        <v>0</v>
      </c>
      <c r="F146">
        <f>IF($Q146="","",VLOOKUP($Q146,'Adopted vs YTD acct'!$A$5:$M$257,7,FALSE))</f>
        <v>0</v>
      </c>
      <c r="G146" t="str">
        <f>IF($Q146="","",VLOOKUP($Q146,'Adopted vs YTD acct'!$A$5:$Q$257,COUNTA('Adopted vs YTD acct'!$A$4:H$4),FALSE))</f>
        <v>2711</v>
      </c>
      <c r="H146" t="str">
        <f>IF($Q146="","",VLOOKUP($Q146,'Adopted vs YTD acct'!$A$5:$Q$257,COUNTA('Adopted vs YTD acct'!$A$4:I$4),FALSE))</f>
        <v>DONATIONS-VETERANS</v>
      </c>
      <c r="I146" s="9">
        <f>IF($Q146="","",VLOOKUP($Q146,'Adopted vs YTD acct'!$A$5:$Q$257,COUNTA('Adopted vs YTD acct'!$A$4:J$4),FALSE))</f>
        <v>0</v>
      </c>
      <c r="J146" s="9">
        <f>IF($Q146="","",VLOOKUP($Q146,'Adopted vs YTD acct'!$A$5:$Q$257,COUNTA('Adopted vs YTD acct'!$A$4:K$4),FALSE))</f>
        <v>0</v>
      </c>
      <c r="K146" s="9">
        <f>IF($Q146="","",VLOOKUP($Q146,'Adopted vs YTD acct'!$A$5:$Q$257,COUNTA('Adopted vs YTD acct'!$A$4:L$4),FALSE))</f>
        <v>0</v>
      </c>
      <c r="L146" s="9">
        <f>IF($Q146="","",VLOOKUP($Q146,'Adopted vs YTD acct'!$A$5:$Q$257,COUNTA('Adopted vs YTD acct'!$A$4:M$4),FALSE))</f>
        <v>0</v>
      </c>
      <c r="M146" s="9">
        <f>IF($Q146="","",VLOOKUP($Q146,'Adopted vs YTD acct'!$A$5:$Q$257,COUNTA('Adopted vs YTD acct'!$A$4:N$4),FALSE))</f>
        <v>0</v>
      </c>
      <c r="N146" s="9">
        <f>IF($Q146="","",VLOOKUP($Q146,'Adopted vs YTD acct'!$A$5:$Q$257,COUNTA('Adopted vs YTD acct'!$A$4:O$4),FALSE))</f>
        <v>-1487.42</v>
      </c>
      <c r="O146" s="9">
        <f>IF($Q146="","",VLOOKUP($Q146,'Adopted vs YTD acct'!$A$5:$Q$257,COUNTA('Adopted vs YTD acct'!$A$4:P$4),FALSE))</f>
        <v>0</v>
      </c>
      <c r="P146" s="9">
        <f t="shared" si="2"/>
        <v>-1487.42</v>
      </c>
      <c r="Q146">
        <f>IF((MAX($Q$4:Q145)+1)&gt;Data!$A$1,"",MAX($Q$4:Q145)+1)</f>
        <v>142</v>
      </c>
    </row>
    <row r="147" spans="1:17" x14ac:dyDescent="0.2">
      <c r="A147" t="str">
        <f>IF($Q147="","",VLOOKUP($Q147,'Adopted vs YTD acct'!$A$5:$Q$257,COUNTA('Adopted vs YTD acct'!$A$4:B$4),FALSE))</f>
        <v>A</v>
      </c>
      <c r="B147">
        <f>IF($Q147="","",VLOOKUP($Q147,'Adopted vs YTD acct'!$A$5:$M$257,3,FALSE))</f>
        <v>0</v>
      </c>
      <c r="C147">
        <f>IF($Q147="","",VLOOKUP($Q147,'Adopted vs YTD acct'!$A$5:$M$257,4,FALSE))</f>
        <v>0</v>
      </c>
      <c r="D147">
        <f>IF($Q147="","",VLOOKUP($Q147,'Adopted vs YTD acct'!$A$5:$M$257,5,FALSE))</f>
        <v>0</v>
      </c>
      <c r="E147">
        <f>IF($Q147="","",VLOOKUP($Q147,'Adopted vs YTD acct'!$A$5:$M$257,6,FALSE))</f>
        <v>0</v>
      </c>
      <c r="F147">
        <f>IF($Q147="","",VLOOKUP($Q147,'Adopted vs YTD acct'!$A$5:$M$257,7,FALSE))</f>
        <v>0</v>
      </c>
      <c r="G147" t="str">
        <f>IF($Q147="","",VLOOKUP($Q147,'Adopted vs YTD acct'!$A$5:$Q$257,COUNTA('Adopted vs YTD acct'!$A$4:H$4),FALSE))</f>
        <v>2403</v>
      </c>
      <c r="H147" t="str">
        <f>IF($Q147="","",VLOOKUP($Q147,'Adopted vs YTD acct'!$A$5:$Q$257,COUNTA('Adopted vs YTD acct'!$A$4:I$4),FALSE))</f>
        <v>INTEREST ON A.R.P.A. FUNDS</v>
      </c>
      <c r="I147" s="9">
        <f>IF($Q147="","",VLOOKUP($Q147,'Adopted vs YTD acct'!$A$5:$Q$257,COUNTA('Adopted vs YTD acct'!$A$4:J$4),FALSE))</f>
        <v>0</v>
      </c>
      <c r="J147" s="9">
        <f>IF($Q147="","",VLOOKUP($Q147,'Adopted vs YTD acct'!$A$5:$Q$257,COUNTA('Adopted vs YTD acct'!$A$4:K$4),FALSE))</f>
        <v>0</v>
      </c>
      <c r="K147" s="9">
        <f>IF($Q147="","",VLOOKUP($Q147,'Adopted vs YTD acct'!$A$5:$Q$257,COUNTA('Adopted vs YTD acct'!$A$4:L$4),FALSE))</f>
        <v>0</v>
      </c>
      <c r="L147" s="9">
        <f>IF($Q147="","",VLOOKUP($Q147,'Adopted vs YTD acct'!$A$5:$Q$257,COUNTA('Adopted vs YTD acct'!$A$4:M$4),FALSE))</f>
        <v>0</v>
      </c>
      <c r="M147" s="9">
        <f>IF($Q147="","",VLOOKUP($Q147,'Adopted vs YTD acct'!$A$5:$Q$257,COUNTA('Adopted vs YTD acct'!$A$4:N$4),FALSE))</f>
        <v>0</v>
      </c>
      <c r="N147" s="9">
        <f>IF($Q147="","",VLOOKUP($Q147,'Adopted vs YTD acct'!$A$5:$Q$257,COUNTA('Adopted vs YTD acct'!$A$4:O$4),FALSE))</f>
        <v>0</v>
      </c>
      <c r="O147" s="9">
        <f>IF($Q147="","",VLOOKUP($Q147,'Adopted vs YTD acct'!$A$5:$Q$257,COUNTA('Adopted vs YTD acct'!$A$4:P$4),FALSE))</f>
        <v>-1492.11</v>
      </c>
      <c r="P147" s="9">
        <f t="shared" si="2"/>
        <v>-1492.11</v>
      </c>
      <c r="Q147">
        <f>IF((MAX($Q$4:Q146)+1)&gt;Data!$A$1,"",MAX($Q$4:Q146)+1)</f>
        <v>143</v>
      </c>
    </row>
    <row r="148" spans="1:17" x14ac:dyDescent="0.2">
      <c r="A148" t="str">
        <f>IF($Q148="","",VLOOKUP($Q148,'Adopted vs YTD acct'!$A$5:$Q$257,COUNTA('Adopted vs YTD acct'!$A$4:B$4),FALSE))</f>
        <v>A</v>
      </c>
      <c r="B148">
        <f>IF($Q148="","",VLOOKUP($Q148,'Adopted vs YTD acct'!$A$5:$M$257,3,FALSE))</f>
        <v>0</v>
      </c>
      <c r="C148">
        <f>IF($Q148="","",VLOOKUP($Q148,'Adopted vs YTD acct'!$A$5:$M$257,4,FALSE))</f>
        <v>0</v>
      </c>
      <c r="D148">
        <f>IF($Q148="","",VLOOKUP($Q148,'Adopted vs YTD acct'!$A$5:$M$257,5,FALSE))</f>
        <v>0</v>
      </c>
      <c r="E148">
        <f>IF($Q148="","",VLOOKUP($Q148,'Adopted vs YTD acct'!$A$5:$M$257,6,FALSE))</f>
        <v>0</v>
      </c>
      <c r="F148">
        <f>IF($Q148="","",VLOOKUP($Q148,'Adopted vs YTD acct'!$A$5:$M$257,7,FALSE))</f>
        <v>0</v>
      </c>
      <c r="G148" t="str">
        <f>IF($Q148="","",VLOOKUP($Q148,'Adopted vs YTD acct'!$A$5:$Q$257,COUNTA('Adopted vs YTD acct'!$A$4:H$4),FALSE))</f>
        <v>3317</v>
      </c>
      <c r="H148" t="str">
        <f>IF($Q148="","",VLOOKUP($Q148,'Adopted vs YTD acct'!$A$5:$Q$257,COUNTA('Adopted vs YTD acct'!$A$4:I$4),FALSE))</f>
        <v>SNOWMOBILE LAW ENFORCEMENT</v>
      </c>
      <c r="I148" s="9">
        <f>IF($Q148="","",VLOOKUP($Q148,'Adopted vs YTD acct'!$A$5:$Q$257,COUNTA('Adopted vs YTD acct'!$A$4:J$4),FALSE))</f>
        <v>-1524.03</v>
      </c>
      <c r="J148" s="9">
        <f>IF($Q148="","",VLOOKUP($Q148,'Adopted vs YTD acct'!$A$5:$Q$257,COUNTA('Adopted vs YTD acct'!$A$4:K$4),FALSE))</f>
        <v>0</v>
      </c>
      <c r="K148" s="9">
        <f>IF($Q148="","",VLOOKUP($Q148,'Adopted vs YTD acct'!$A$5:$Q$257,COUNTA('Adopted vs YTD acct'!$A$4:L$4),FALSE))</f>
        <v>0</v>
      </c>
      <c r="L148" s="9">
        <f>IF($Q148="","",VLOOKUP($Q148,'Adopted vs YTD acct'!$A$5:$Q$257,COUNTA('Adopted vs YTD acct'!$A$4:M$4),FALSE))</f>
        <v>0</v>
      </c>
      <c r="M148" s="9">
        <f>IF($Q148="","",VLOOKUP($Q148,'Adopted vs YTD acct'!$A$5:$Q$257,COUNTA('Adopted vs YTD acct'!$A$4:N$4),FALSE))</f>
        <v>0</v>
      </c>
      <c r="N148" s="9">
        <f>IF($Q148="","",VLOOKUP($Q148,'Adopted vs YTD acct'!$A$5:$Q$257,COUNTA('Adopted vs YTD acct'!$A$4:O$4),FALSE))</f>
        <v>0</v>
      </c>
      <c r="O148" s="9">
        <f>IF($Q148="","",VLOOKUP($Q148,'Adopted vs YTD acct'!$A$5:$Q$257,COUNTA('Adopted vs YTD acct'!$A$4:P$4),FALSE))</f>
        <v>0</v>
      </c>
      <c r="P148" s="9">
        <f t="shared" si="2"/>
        <v>-1524.03</v>
      </c>
      <c r="Q148">
        <f>IF((MAX($Q$4:Q147)+1)&gt;Data!$A$1,"",MAX($Q$4:Q147)+1)</f>
        <v>144</v>
      </c>
    </row>
    <row r="149" spans="1:17" x14ac:dyDescent="0.2">
      <c r="A149" t="str">
        <f>IF($Q149="","",VLOOKUP($Q149,'Adopted vs YTD acct'!$A$5:$Q$257,COUNTA('Adopted vs YTD acct'!$A$4:B$4),FALSE))</f>
        <v>A</v>
      </c>
      <c r="B149">
        <f>IF($Q149="","",VLOOKUP($Q149,'Adopted vs YTD acct'!$A$5:$M$257,3,FALSE))</f>
        <v>0</v>
      </c>
      <c r="C149">
        <f>IF($Q149="","",VLOOKUP($Q149,'Adopted vs YTD acct'!$A$5:$M$257,4,FALSE))</f>
        <v>0</v>
      </c>
      <c r="D149">
        <f>IF($Q149="","",VLOOKUP($Q149,'Adopted vs YTD acct'!$A$5:$M$257,5,FALSE))</f>
        <v>0</v>
      </c>
      <c r="E149">
        <f>IF($Q149="","",VLOOKUP($Q149,'Adopted vs YTD acct'!$A$5:$M$257,6,FALSE))</f>
        <v>0</v>
      </c>
      <c r="F149">
        <f>IF($Q149="","",VLOOKUP($Q149,'Adopted vs YTD acct'!$A$5:$M$257,7,FALSE))</f>
        <v>0</v>
      </c>
      <c r="G149" t="str">
        <f>IF($Q149="","",VLOOKUP($Q149,'Adopted vs YTD acct'!$A$5:$Q$257,COUNTA('Adopted vs YTD acct'!$A$4:H$4),FALSE))</f>
        <v>3388</v>
      </c>
      <c r="H149" t="str">
        <f>IF($Q149="","",VLOOKUP($Q149,'Adopted vs YTD acct'!$A$5:$Q$257,COUNTA('Adopted vs YTD acct'!$A$4:I$4),FALSE))</f>
        <v>IGNITION INTERLOCK</v>
      </c>
      <c r="I149" s="9">
        <f>IF($Q149="","",VLOOKUP($Q149,'Adopted vs YTD acct'!$A$5:$Q$257,COUNTA('Adopted vs YTD acct'!$A$4:J$4),FALSE))</f>
        <v>-50</v>
      </c>
      <c r="J149" s="9">
        <f>IF($Q149="","",VLOOKUP($Q149,'Adopted vs YTD acct'!$A$5:$Q$257,COUNTA('Adopted vs YTD acct'!$A$4:K$4),FALSE))</f>
        <v>-1876.25</v>
      </c>
      <c r="K149" s="9">
        <f>IF($Q149="","",VLOOKUP($Q149,'Adopted vs YTD acct'!$A$5:$Q$257,COUNTA('Adopted vs YTD acct'!$A$4:L$4),FALSE))</f>
        <v>0</v>
      </c>
      <c r="L149" s="9">
        <f>IF($Q149="","",VLOOKUP($Q149,'Adopted vs YTD acct'!$A$5:$Q$257,COUNTA('Adopted vs YTD acct'!$A$4:M$4),FALSE))</f>
        <v>14.360000000000127</v>
      </c>
      <c r="M149" s="9">
        <f>IF($Q149="","",VLOOKUP($Q149,'Adopted vs YTD acct'!$A$5:$Q$257,COUNTA('Adopted vs YTD acct'!$A$4:N$4),FALSE))</f>
        <v>111.71000000000004</v>
      </c>
      <c r="N149" s="9">
        <f>IF($Q149="","",VLOOKUP($Q149,'Adopted vs YTD acct'!$A$5:$Q$257,COUNTA('Adopted vs YTD acct'!$A$4:O$4),FALSE))</f>
        <v>-129.86999999999989</v>
      </c>
      <c r="O149" s="9">
        <f>IF($Q149="","",VLOOKUP($Q149,'Adopted vs YTD acct'!$A$5:$Q$257,COUNTA('Adopted vs YTD acct'!$A$4:P$4),FALSE))</f>
        <v>154</v>
      </c>
      <c r="P149" s="9">
        <f t="shared" si="2"/>
        <v>-1776.0499999999997</v>
      </c>
      <c r="Q149">
        <f>IF((MAX($Q$4:Q148)+1)&gt;Data!$A$1,"",MAX($Q$4:Q148)+1)</f>
        <v>145</v>
      </c>
    </row>
    <row r="150" spans="1:17" x14ac:dyDescent="0.2">
      <c r="A150" t="str">
        <f>IF($Q150="","",VLOOKUP($Q150,'Adopted vs YTD acct'!$A$5:$Q$257,COUNTA('Adopted vs YTD acct'!$A$4:B$4),FALSE))</f>
        <v>A</v>
      </c>
      <c r="B150">
        <f>IF($Q150="","",VLOOKUP($Q150,'Adopted vs YTD acct'!$A$5:$M$257,3,FALSE))</f>
        <v>0</v>
      </c>
      <c r="C150">
        <f>IF($Q150="","",VLOOKUP($Q150,'Adopted vs YTD acct'!$A$5:$M$257,4,FALSE))</f>
        <v>0</v>
      </c>
      <c r="D150">
        <f>IF($Q150="","",VLOOKUP($Q150,'Adopted vs YTD acct'!$A$5:$M$257,5,FALSE))</f>
        <v>0</v>
      </c>
      <c r="E150">
        <f>IF($Q150="","",VLOOKUP($Q150,'Adopted vs YTD acct'!$A$5:$M$257,6,FALSE))</f>
        <v>0</v>
      </c>
      <c r="F150">
        <f>IF($Q150="","",VLOOKUP($Q150,'Adopted vs YTD acct'!$A$5:$M$257,7,FALSE))</f>
        <v>0</v>
      </c>
      <c r="G150" t="str">
        <f>IF($Q150="","",VLOOKUP($Q150,'Adopted vs YTD acct'!$A$5:$Q$257,COUNTA('Adopted vs YTD acct'!$A$4:H$4),FALSE))</f>
        <v>2415</v>
      </c>
      <c r="H150" t="str">
        <f>IF($Q150="","",VLOOKUP($Q150,'Adopted vs YTD acct'!$A$5:$Q$257,COUNTA('Adopted vs YTD acct'!$A$4:I$4),FALSE))</f>
        <v>COPY MACHINE FEES</v>
      </c>
      <c r="I150" s="9">
        <f>IF($Q150="","",VLOOKUP($Q150,'Adopted vs YTD acct'!$A$5:$Q$257,COUNTA('Adopted vs YTD acct'!$A$4:J$4),FALSE))</f>
        <v>-1107</v>
      </c>
      <c r="J150" s="9">
        <f>IF($Q150="","",VLOOKUP($Q150,'Adopted vs YTD acct'!$A$5:$Q$257,COUNTA('Adopted vs YTD acct'!$A$4:K$4),FALSE))</f>
        <v>-600.75</v>
      </c>
      <c r="K150" s="9">
        <f>IF($Q150="","",VLOOKUP($Q150,'Adopted vs YTD acct'!$A$5:$Q$257,COUNTA('Adopted vs YTD acct'!$A$4:L$4),FALSE))</f>
        <v>0</v>
      </c>
      <c r="L150" s="9">
        <f>IF($Q150="","",VLOOKUP($Q150,'Adopted vs YTD acct'!$A$5:$Q$257,COUNTA('Adopted vs YTD acct'!$A$4:M$4),FALSE))</f>
        <v>0</v>
      </c>
      <c r="M150" s="9">
        <f>IF($Q150="","",VLOOKUP($Q150,'Adopted vs YTD acct'!$A$5:$Q$257,COUNTA('Adopted vs YTD acct'!$A$4:N$4),FALSE))</f>
        <v>-1</v>
      </c>
      <c r="N150" s="9">
        <f>IF($Q150="","",VLOOKUP($Q150,'Adopted vs YTD acct'!$A$5:$Q$257,COUNTA('Adopted vs YTD acct'!$A$4:O$4),FALSE))</f>
        <v>0</v>
      </c>
      <c r="O150" s="9">
        <f>IF($Q150="","",VLOOKUP($Q150,'Adopted vs YTD acct'!$A$5:$Q$257,COUNTA('Adopted vs YTD acct'!$A$4:P$4),FALSE))</f>
        <v>-68.75</v>
      </c>
      <c r="P150" s="9">
        <f t="shared" si="2"/>
        <v>-1777.5</v>
      </c>
      <c r="Q150">
        <f>IF((MAX($Q$4:Q149)+1)&gt;Data!$A$1,"",MAX($Q$4:Q149)+1)</f>
        <v>146</v>
      </c>
    </row>
    <row r="151" spans="1:17" x14ac:dyDescent="0.2">
      <c r="A151" t="str">
        <f>IF($Q151="","",VLOOKUP($Q151,'Adopted vs YTD acct'!$A$5:$Q$257,COUNTA('Adopted vs YTD acct'!$A$4:B$4),FALSE))</f>
        <v>A</v>
      </c>
      <c r="B151">
        <f>IF($Q151="","",VLOOKUP($Q151,'Adopted vs YTD acct'!$A$5:$M$257,3,FALSE))</f>
        <v>0</v>
      </c>
      <c r="C151">
        <f>IF($Q151="","",VLOOKUP($Q151,'Adopted vs YTD acct'!$A$5:$M$257,4,FALSE))</f>
        <v>0</v>
      </c>
      <c r="D151">
        <f>IF($Q151="","",VLOOKUP($Q151,'Adopted vs YTD acct'!$A$5:$M$257,5,FALSE))</f>
        <v>0</v>
      </c>
      <c r="E151">
        <f>IF($Q151="","",VLOOKUP($Q151,'Adopted vs YTD acct'!$A$5:$M$257,6,FALSE))</f>
        <v>0</v>
      </c>
      <c r="F151">
        <f>IF($Q151="","",VLOOKUP($Q151,'Adopted vs YTD acct'!$A$5:$M$257,7,FALSE))</f>
        <v>0</v>
      </c>
      <c r="G151" t="str">
        <f>IF($Q151="","",VLOOKUP($Q151,'Adopted vs YTD acct'!$A$5:$Q$257,COUNTA('Adopted vs YTD acct'!$A$4:H$4),FALSE))</f>
        <v>3387</v>
      </c>
      <c r="H151" t="str">
        <f>IF($Q151="","",VLOOKUP($Q151,'Adopted vs YTD acct'!$A$5:$Q$257,COUNTA('Adopted vs YTD acct'!$A$4:I$4),FALSE))</f>
        <v>VIDEO RECORDING GRANT</v>
      </c>
      <c r="I151" s="9">
        <f>IF($Q151="","",VLOOKUP($Q151,'Adopted vs YTD acct'!$A$5:$Q$257,COUNTA('Adopted vs YTD acct'!$A$4:J$4),FALSE))</f>
        <v>0</v>
      </c>
      <c r="J151" s="9">
        <f>IF($Q151="","",VLOOKUP($Q151,'Adopted vs YTD acct'!$A$5:$Q$257,COUNTA('Adopted vs YTD acct'!$A$4:K$4),FALSE))</f>
        <v>0</v>
      </c>
      <c r="K151" s="9">
        <f>IF($Q151="","",VLOOKUP($Q151,'Adopted vs YTD acct'!$A$5:$Q$257,COUNTA('Adopted vs YTD acct'!$A$4:L$4),FALSE))</f>
        <v>0</v>
      </c>
      <c r="L151" s="9">
        <f>IF($Q151="","",VLOOKUP($Q151,'Adopted vs YTD acct'!$A$5:$Q$257,COUNTA('Adopted vs YTD acct'!$A$4:M$4),FALSE))</f>
        <v>-1958.77</v>
      </c>
      <c r="M151" s="9">
        <f>IF($Q151="","",VLOOKUP($Q151,'Adopted vs YTD acct'!$A$5:$Q$257,COUNTA('Adopted vs YTD acct'!$A$4:N$4),FALSE))</f>
        <v>0</v>
      </c>
      <c r="N151" s="9">
        <f>IF($Q151="","",VLOOKUP($Q151,'Adopted vs YTD acct'!$A$5:$Q$257,COUNTA('Adopted vs YTD acct'!$A$4:O$4),FALSE))</f>
        <v>0</v>
      </c>
      <c r="O151" s="9">
        <f>IF($Q151="","",VLOOKUP($Q151,'Adopted vs YTD acct'!$A$5:$Q$257,COUNTA('Adopted vs YTD acct'!$A$4:P$4),FALSE))</f>
        <v>0</v>
      </c>
      <c r="P151" s="9">
        <f t="shared" si="2"/>
        <v>-1958.77</v>
      </c>
      <c r="Q151">
        <f>IF((MAX($Q$4:Q150)+1)&gt;Data!$A$1,"",MAX($Q$4:Q150)+1)</f>
        <v>147</v>
      </c>
    </row>
    <row r="152" spans="1:17" x14ac:dyDescent="0.2">
      <c r="A152" t="str">
        <f>IF($Q152="","",VLOOKUP($Q152,'Adopted vs YTD acct'!$A$5:$Q$257,COUNTA('Adopted vs YTD acct'!$A$4:B$4),FALSE))</f>
        <v>A</v>
      </c>
      <c r="B152">
        <f>IF($Q152="","",VLOOKUP($Q152,'Adopted vs YTD acct'!$A$5:$M$257,3,FALSE))</f>
        <v>0</v>
      </c>
      <c r="C152">
        <f>IF($Q152="","",VLOOKUP($Q152,'Adopted vs YTD acct'!$A$5:$M$257,4,FALSE))</f>
        <v>0</v>
      </c>
      <c r="D152">
        <f>IF($Q152="","",VLOOKUP($Q152,'Adopted vs YTD acct'!$A$5:$M$257,5,FALSE))</f>
        <v>0</v>
      </c>
      <c r="E152">
        <f>IF($Q152="","",VLOOKUP($Q152,'Adopted vs YTD acct'!$A$5:$M$257,6,FALSE))</f>
        <v>0</v>
      </c>
      <c r="F152">
        <f>IF($Q152="","",VLOOKUP($Q152,'Adopted vs YTD acct'!$A$5:$M$257,7,FALSE))</f>
        <v>0</v>
      </c>
      <c r="G152" t="str">
        <f>IF($Q152="","",VLOOKUP($Q152,'Adopted vs YTD acct'!$A$5:$Q$257,COUNTA('Adopted vs YTD acct'!$A$4:H$4),FALSE))</f>
        <v>1590</v>
      </c>
      <c r="H152" t="str">
        <f>IF($Q152="","",VLOOKUP($Q152,'Adopted vs YTD acct'!$A$5:$Q$257,COUNTA('Adopted vs YTD acct'!$A$4:I$4),FALSE))</f>
        <v>PERMA SAFETY REBATE</v>
      </c>
      <c r="I152" s="9">
        <f>IF($Q152="","",VLOOKUP($Q152,'Adopted vs YTD acct'!$A$5:$Q$257,COUNTA('Adopted vs YTD acct'!$A$4:J$4),FALSE))</f>
        <v>0</v>
      </c>
      <c r="J152" s="9">
        <f>IF($Q152="","",VLOOKUP($Q152,'Adopted vs YTD acct'!$A$5:$Q$257,COUNTA('Adopted vs YTD acct'!$A$4:K$4),FALSE))</f>
        <v>0</v>
      </c>
      <c r="K152" s="9">
        <f>IF($Q152="","",VLOOKUP($Q152,'Adopted vs YTD acct'!$A$5:$Q$257,COUNTA('Adopted vs YTD acct'!$A$4:L$4),FALSE))</f>
        <v>0</v>
      </c>
      <c r="L152" s="9">
        <f>IF($Q152="","",VLOOKUP($Q152,'Adopted vs YTD acct'!$A$5:$Q$257,COUNTA('Adopted vs YTD acct'!$A$4:M$4),FALSE))</f>
        <v>0</v>
      </c>
      <c r="M152" s="9">
        <f>IF($Q152="","",VLOOKUP($Q152,'Adopted vs YTD acct'!$A$5:$Q$257,COUNTA('Adopted vs YTD acct'!$A$4:N$4),FALSE))</f>
        <v>0</v>
      </c>
      <c r="N152" s="9">
        <f>IF($Q152="","",VLOOKUP($Q152,'Adopted vs YTD acct'!$A$5:$Q$257,COUNTA('Adopted vs YTD acct'!$A$4:O$4),FALSE))</f>
        <v>-2059.4299999999998</v>
      </c>
      <c r="O152" s="9">
        <f>IF($Q152="","",VLOOKUP($Q152,'Adopted vs YTD acct'!$A$5:$Q$257,COUNTA('Adopted vs YTD acct'!$A$4:P$4),FALSE))</f>
        <v>-11.300000000000182</v>
      </c>
      <c r="P152" s="9">
        <f t="shared" si="2"/>
        <v>-2070.73</v>
      </c>
      <c r="Q152">
        <f>IF((MAX($Q$4:Q151)+1)&gt;Data!$A$1,"",MAX($Q$4:Q151)+1)</f>
        <v>148</v>
      </c>
    </row>
    <row r="153" spans="1:17" x14ac:dyDescent="0.2">
      <c r="A153" t="str">
        <f>IF($Q153="","",VLOOKUP($Q153,'Adopted vs YTD acct'!$A$5:$Q$257,COUNTA('Adopted vs YTD acct'!$A$4:B$4),FALSE))</f>
        <v>A</v>
      </c>
      <c r="B153">
        <f>IF($Q153="","",VLOOKUP($Q153,'Adopted vs YTD acct'!$A$5:$M$257,3,FALSE))</f>
        <v>0</v>
      </c>
      <c r="C153">
        <f>IF($Q153="","",VLOOKUP($Q153,'Adopted vs YTD acct'!$A$5:$M$257,4,FALSE))</f>
        <v>0</v>
      </c>
      <c r="D153">
        <f>IF($Q153="","",VLOOKUP($Q153,'Adopted vs YTD acct'!$A$5:$M$257,5,FALSE))</f>
        <v>0</v>
      </c>
      <c r="E153">
        <f>IF($Q153="","",VLOOKUP($Q153,'Adopted vs YTD acct'!$A$5:$M$257,6,FALSE))</f>
        <v>0</v>
      </c>
      <c r="F153">
        <f>IF($Q153="","",VLOOKUP($Q153,'Adopted vs YTD acct'!$A$5:$M$257,7,FALSE))</f>
        <v>0</v>
      </c>
      <c r="G153" t="str">
        <f>IF($Q153="","",VLOOKUP($Q153,'Adopted vs YTD acct'!$A$5:$Q$257,COUNTA('Adopted vs YTD acct'!$A$4:H$4),FALSE))</f>
        <v>1580</v>
      </c>
      <c r="H153" t="str">
        <f>IF($Q153="","",VLOOKUP($Q153,'Adopted vs YTD acct'!$A$5:$Q$257,COUNTA('Adopted vs YTD acct'!$A$4:I$4),FALSE))</f>
        <v>RESTITUTION</v>
      </c>
      <c r="I153" s="9">
        <f>IF($Q153="","",VLOOKUP($Q153,'Adopted vs YTD acct'!$A$5:$Q$257,COUNTA('Adopted vs YTD acct'!$A$4:J$4),FALSE))</f>
        <v>1582.3899999999999</v>
      </c>
      <c r="J153" s="9">
        <f>IF($Q153="","",VLOOKUP($Q153,'Adopted vs YTD acct'!$A$5:$Q$257,COUNTA('Adopted vs YTD acct'!$A$4:K$4),FALSE))</f>
        <v>-1697.7800000000002</v>
      </c>
      <c r="K153" s="9">
        <f>IF($Q153="","",VLOOKUP($Q153,'Adopted vs YTD acct'!$A$5:$Q$257,COUNTA('Adopted vs YTD acct'!$A$4:L$4),FALSE))</f>
        <v>473.92000000000007</v>
      </c>
      <c r="L153" s="9">
        <f>IF($Q153="","",VLOOKUP($Q153,'Adopted vs YTD acct'!$A$5:$Q$257,COUNTA('Adopted vs YTD acct'!$A$4:M$4),FALSE))</f>
        <v>-3721.5200000000004</v>
      </c>
      <c r="M153" s="9">
        <f>IF($Q153="","",VLOOKUP($Q153,'Adopted vs YTD acct'!$A$5:$Q$257,COUNTA('Adopted vs YTD acct'!$A$4:N$4),FALSE))</f>
        <v>717.27</v>
      </c>
      <c r="N153" s="9">
        <f>IF($Q153="","",VLOOKUP($Q153,'Adopted vs YTD acct'!$A$5:$Q$257,COUNTA('Adopted vs YTD acct'!$A$4:O$4),FALSE))</f>
        <v>-136.77999999999997</v>
      </c>
      <c r="O153" s="9">
        <f>IF($Q153="","",VLOOKUP($Q153,'Adopted vs YTD acct'!$A$5:$Q$257,COUNTA('Adopted vs YTD acct'!$A$4:P$4),FALSE))</f>
        <v>607.24</v>
      </c>
      <c r="P153" s="9">
        <f t="shared" si="2"/>
        <v>-2175.2600000000011</v>
      </c>
      <c r="Q153">
        <f>IF((MAX($Q$4:Q152)+1)&gt;Data!$A$1,"",MAX($Q$4:Q152)+1)</f>
        <v>149</v>
      </c>
    </row>
    <row r="154" spans="1:17" x14ac:dyDescent="0.2">
      <c r="A154" t="str">
        <f>IF($Q154="","",VLOOKUP($Q154,'Adopted vs YTD acct'!$A$5:$Q$257,COUNTA('Adopted vs YTD acct'!$A$4:B$4),FALSE))</f>
        <v>A</v>
      </c>
      <c r="B154">
        <f>IF($Q154="","",VLOOKUP($Q154,'Adopted vs YTD acct'!$A$5:$M$257,3,FALSE))</f>
        <v>0</v>
      </c>
      <c r="C154">
        <f>IF($Q154="","",VLOOKUP($Q154,'Adopted vs YTD acct'!$A$5:$M$257,4,FALSE))</f>
        <v>0</v>
      </c>
      <c r="D154">
        <f>IF($Q154="","",VLOOKUP($Q154,'Adopted vs YTD acct'!$A$5:$M$257,5,FALSE))</f>
        <v>0</v>
      </c>
      <c r="E154">
        <f>IF($Q154="","",VLOOKUP($Q154,'Adopted vs YTD acct'!$A$5:$M$257,6,FALSE))</f>
        <v>0</v>
      </c>
      <c r="F154">
        <f>IF($Q154="","",VLOOKUP($Q154,'Adopted vs YTD acct'!$A$5:$M$257,7,FALSE))</f>
        <v>0</v>
      </c>
      <c r="G154" t="str">
        <f>IF($Q154="","",VLOOKUP($Q154,'Adopted vs YTD acct'!$A$5:$Q$257,COUNTA('Adopted vs YTD acct'!$A$4:H$4),FALSE))</f>
        <v>4457</v>
      </c>
      <c r="H154" t="str">
        <f>IF($Q154="","",VLOOKUP($Q154,'Adopted vs YTD acct'!$A$5:$Q$257,COUNTA('Adopted vs YTD acct'!$A$4:I$4),FALSE))</f>
        <v>BIOTERRISM</v>
      </c>
      <c r="I154" s="9">
        <f>IF($Q154="","",VLOOKUP($Q154,'Adopted vs YTD acct'!$A$5:$Q$257,COUNTA('Adopted vs YTD acct'!$A$4:J$4),FALSE))</f>
        <v>2910.0399999999936</v>
      </c>
      <c r="J154" s="9">
        <f>IF($Q154="","",VLOOKUP($Q154,'Adopted vs YTD acct'!$A$5:$Q$257,COUNTA('Adopted vs YTD acct'!$A$4:K$4),FALSE))</f>
        <v>-5862.6199999999953</v>
      </c>
      <c r="K154" s="9">
        <f>IF($Q154="","",VLOOKUP($Q154,'Adopted vs YTD acct'!$A$5:$Q$257,COUNTA('Adopted vs YTD acct'!$A$4:L$4),FALSE))</f>
        <v>11878.470000000001</v>
      </c>
      <c r="L154" s="9">
        <f>IF($Q154="","",VLOOKUP($Q154,'Adopted vs YTD acct'!$A$5:$Q$257,COUNTA('Adopted vs YTD acct'!$A$4:M$4),FALSE))</f>
        <v>4426.6999999999971</v>
      </c>
      <c r="M154" s="9">
        <f>IF($Q154="","",VLOOKUP($Q154,'Adopted vs YTD acct'!$A$5:$Q$257,COUNTA('Adopted vs YTD acct'!$A$4:N$4),FALSE))</f>
        <v>4830.6699999999983</v>
      </c>
      <c r="N154" s="9">
        <f>IF($Q154="","",VLOOKUP($Q154,'Adopted vs YTD acct'!$A$5:$Q$257,COUNTA('Adopted vs YTD acct'!$A$4:O$4),FALSE))</f>
        <v>-49661.78</v>
      </c>
      <c r="O154" s="9">
        <f>IF($Q154="","",VLOOKUP($Q154,'Adopted vs YTD acct'!$A$5:$Q$257,COUNTA('Adopted vs YTD acct'!$A$4:P$4),FALSE))</f>
        <v>29153.350000000006</v>
      </c>
      <c r="P154" s="9">
        <f t="shared" si="2"/>
        <v>-2325.1699999999983</v>
      </c>
      <c r="Q154">
        <f>IF((MAX($Q$4:Q153)+1)&gt;Data!$A$1,"",MAX($Q$4:Q153)+1)</f>
        <v>150</v>
      </c>
    </row>
    <row r="155" spans="1:17" x14ac:dyDescent="0.2">
      <c r="A155" t="str">
        <f>IF($Q155="","",VLOOKUP($Q155,'Adopted vs YTD acct'!$A$5:$Q$257,COUNTA('Adopted vs YTD acct'!$A$4:B$4),FALSE))</f>
        <v>A</v>
      </c>
      <c r="B155">
        <f>IF($Q155="","",VLOOKUP($Q155,'Adopted vs YTD acct'!$A$5:$M$257,3,FALSE))</f>
        <v>0</v>
      </c>
      <c r="C155">
        <f>IF($Q155="","",VLOOKUP($Q155,'Adopted vs YTD acct'!$A$5:$M$257,4,FALSE))</f>
        <v>0</v>
      </c>
      <c r="D155">
        <f>IF($Q155="","",VLOOKUP($Q155,'Adopted vs YTD acct'!$A$5:$M$257,5,FALSE))</f>
        <v>0</v>
      </c>
      <c r="E155">
        <f>IF($Q155="","",VLOOKUP($Q155,'Adopted vs YTD acct'!$A$5:$M$257,6,FALSE))</f>
        <v>0</v>
      </c>
      <c r="F155">
        <f>IF($Q155="","",VLOOKUP($Q155,'Adopted vs YTD acct'!$A$5:$M$257,7,FALSE))</f>
        <v>0</v>
      </c>
      <c r="G155" t="str">
        <f>IF($Q155="","",VLOOKUP($Q155,'Adopted vs YTD acct'!$A$5:$Q$257,COUNTA('Adopted vs YTD acct'!$A$4:H$4),FALSE))</f>
        <v>1894</v>
      </c>
      <c r="H155" t="str">
        <f>IF($Q155="","",VLOOKUP($Q155,'Adopted vs YTD acct'!$A$5:$Q$257,COUNTA('Adopted vs YTD acct'!$A$4:I$4),FALSE))</f>
        <v>SOCIAL SERVICES CHARGES</v>
      </c>
      <c r="I155" s="9">
        <f>IF($Q155="","",VLOOKUP($Q155,'Adopted vs YTD acct'!$A$5:$Q$257,COUNTA('Adopted vs YTD acct'!$A$4:J$4),FALSE))</f>
        <v>-4528.6400000000003</v>
      </c>
      <c r="J155" s="9">
        <f>IF($Q155="","",VLOOKUP($Q155,'Adopted vs YTD acct'!$A$5:$Q$257,COUNTA('Adopted vs YTD acct'!$A$4:K$4),FALSE))</f>
        <v>2171.3000000000002</v>
      </c>
      <c r="K155" s="9">
        <f>IF($Q155="","",VLOOKUP($Q155,'Adopted vs YTD acct'!$A$5:$Q$257,COUNTA('Adopted vs YTD acct'!$A$4:L$4),FALSE))</f>
        <v>-1592.87</v>
      </c>
      <c r="L155" s="9">
        <f>IF($Q155="","",VLOOKUP($Q155,'Adopted vs YTD acct'!$A$5:$Q$257,COUNTA('Adopted vs YTD acct'!$A$4:M$4),FALSE))</f>
        <v>535.56999999999971</v>
      </c>
      <c r="M155" s="9">
        <f>IF($Q155="","",VLOOKUP($Q155,'Adopted vs YTD acct'!$A$5:$Q$257,COUNTA('Adopted vs YTD acct'!$A$4:N$4),FALSE))</f>
        <v>-2740.3099999999995</v>
      </c>
      <c r="N155" s="9">
        <f>IF($Q155="","",VLOOKUP($Q155,'Adopted vs YTD acct'!$A$5:$Q$257,COUNTA('Adopted vs YTD acct'!$A$4:O$4),FALSE))</f>
        <v>-2362.7399999999998</v>
      </c>
      <c r="O155" s="9">
        <f>IF($Q155="","",VLOOKUP($Q155,'Adopted vs YTD acct'!$A$5:$Q$257,COUNTA('Adopted vs YTD acct'!$A$4:P$4),FALSE))</f>
        <v>6028.62</v>
      </c>
      <c r="P155" s="9">
        <f t="shared" si="2"/>
        <v>-2489.0699999999988</v>
      </c>
      <c r="Q155">
        <f>IF((MAX($Q$4:Q154)+1)&gt;Data!$A$1,"",MAX($Q$4:Q154)+1)</f>
        <v>151</v>
      </c>
    </row>
    <row r="156" spans="1:17" x14ac:dyDescent="0.2">
      <c r="A156" t="str">
        <f>IF($Q156="","",VLOOKUP($Q156,'Adopted vs YTD acct'!$A$5:$Q$257,COUNTA('Adopted vs YTD acct'!$A$4:B$4),FALSE))</f>
        <v>A</v>
      </c>
      <c r="B156">
        <f>IF($Q156="","",VLOOKUP($Q156,'Adopted vs YTD acct'!$A$5:$M$257,3,FALSE))</f>
        <v>0</v>
      </c>
      <c r="C156">
        <f>IF($Q156="","",VLOOKUP($Q156,'Adopted vs YTD acct'!$A$5:$M$257,4,FALSE))</f>
        <v>0</v>
      </c>
      <c r="D156">
        <f>IF($Q156="","",VLOOKUP($Q156,'Adopted vs YTD acct'!$A$5:$M$257,5,FALSE))</f>
        <v>0</v>
      </c>
      <c r="E156">
        <f>IF($Q156="","",VLOOKUP($Q156,'Adopted vs YTD acct'!$A$5:$M$257,6,FALSE))</f>
        <v>0</v>
      </c>
      <c r="F156">
        <f>IF($Q156="","",VLOOKUP($Q156,'Adopted vs YTD acct'!$A$5:$M$257,7,FALSE))</f>
        <v>0</v>
      </c>
      <c r="G156" t="str">
        <f>IF($Q156="","",VLOOKUP($Q156,'Adopted vs YTD acct'!$A$5:$Q$257,COUNTA('Adopted vs YTD acct'!$A$4:H$4),FALSE))</f>
        <v>2590</v>
      </c>
      <c r="H156" t="str">
        <f>IF($Q156="","",VLOOKUP($Q156,'Adopted vs YTD acct'!$A$5:$Q$257,COUNTA('Adopted vs YTD acct'!$A$4:I$4),FALSE))</f>
        <v>ENVIRONMENTAL FEES</v>
      </c>
      <c r="I156" s="9">
        <f>IF($Q156="","",VLOOKUP($Q156,'Adopted vs YTD acct'!$A$5:$Q$257,COUNTA('Adopted vs YTD acct'!$A$4:J$4),FALSE))</f>
        <v>17075</v>
      </c>
      <c r="J156" s="9">
        <f>IF($Q156="","",VLOOKUP($Q156,'Adopted vs YTD acct'!$A$5:$Q$257,COUNTA('Adopted vs YTD acct'!$A$4:K$4),FALSE))</f>
        <v>-15325</v>
      </c>
      <c r="K156" s="9">
        <f>IF($Q156="","",VLOOKUP($Q156,'Adopted vs YTD acct'!$A$5:$Q$257,COUNTA('Adopted vs YTD acct'!$A$4:L$4),FALSE))</f>
        <v>-4035</v>
      </c>
      <c r="L156" s="9">
        <f>IF($Q156="","",VLOOKUP($Q156,'Adopted vs YTD acct'!$A$5:$Q$257,COUNTA('Adopted vs YTD acct'!$A$4:M$4),FALSE))</f>
        <v>-5735</v>
      </c>
      <c r="M156" s="9">
        <f>IF($Q156="","",VLOOKUP($Q156,'Adopted vs YTD acct'!$A$5:$Q$257,COUNTA('Adopted vs YTD acct'!$A$4:N$4),FALSE))</f>
        <v>-335</v>
      </c>
      <c r="N156" s="9">
        <f>IF($Q156="","",VLOOKUP($Q156,'Adopted vs YTD acct'!$A$5:$Q$257,COUNTA('Adopted vs YTD acct'!$A$4:O$4),FALSE))</f>
        <v>6540</v>
      </c>
      <c r="O156" s="9">
        <f>IF($Q156="","",VLOOKUP($Q156,'Adopted vs YTD acct'!$A$5:$Q$257,COUNTA('Adopted vs YTD acct'!$A$4:P$4),FALSE))</f>
        <v>-1360</v>
      </c>
      <c r="P156" s="9">
        <f t="shared" si="2"/>
        <v>-3175</v>
      </c>
      <c r="Q156">
        <f>IF((MAX($Q$4:Q155)+1)&gt;Data!$A$1,"",MAX($Q$4:Q155)+1)</f>
        <v>152</v>
      </c>
    </row>
    <row r="157" spans="1:17" x14ac:dyDescent="0.2">
      <c r="A157" t="str">
        <f>IF($Q157="","",VLOOKUP($Q157,'Adopted vs YTD acct'!$A$5:$Q$257,COUNTA('Adopted vs YTD acct'!$A$4:B$4),FALSE))</f>
        <v>A</v>
      </c>
      <c r="B157">
        <f>IF($Q157="","",VLOOKUP($Q157,'Adopted vs YTD acct'!$A$5:$M$257,3,FALSE))</f>
        <v>0</v>
      </c>
      <c r="C157">
        <f>IF($Q157="","",VLOOKUP($Q157,'Adopted vs YTD acct'!$A$5:$M$257,4,FALSE))</f>
        <v>0</v>
      </c>
      <c r="D157">
        <f>IF($Q157="","",VLOOKUP($Q157,'Adopted vs YTD acct'!$A$5:$M$257,5,FALSE))</f>
        <v>0</v>
      </c>
      <c r="E157">
        <f>IF($Q157="","",VLOOKUP($Q157,'Adopted vs YTD acct'!$A$5:$M$257,6,FALSE))</f>
        <v>0</v>
      </c>
      <c r="F157">
        <f>IF($Q157="","",VLOOKUP($Q157,'Adopted vs YTD acct'!$A$5:$M$257,7,FALSE))</f>
        <v>0</v>
      </c>
      <c r="G157" t="str">
        <f>IF($Q157="","",VLOOKUP($Q157,'Adopted vs YTD acct'!$A$5:$Q$257,COUNTA('Adopted vs YTD acct'!$A$4:H$4),FALSE))</f>
        <v>2260</v>
      </c>
      <c r="H157" t="str">
        <f>IF($Q157="","",VLOOKUP($Q157,'Adopted vs YTD acct'!$A$5:$Q$257,COUNTA('Adopted vs YTD acct'!$A$4:I$4),FALSE))</f>
        <v>TRANSPORTATION OF PRISONERS</v>
      </c>
      <c r="I157" s="9">
        <f>IF($Q157="","",VLOOKUP($Q157,'Adopted vs YTD acct'!$A$5:$Q$257,COUNTA('Adopted vs YTD acct'!$A$4:J$4),FALSE))</f>
        <v>-1611.37</v>
      </c>
      <c r="J157" s="9">
        <f>IF($Q157="","",VLOOKUP($Q157,'Adopted vs YTD acct'!$A$5:$Q$257,COUNTA('Adopted vs YTD acct'!$A$4:K$4),FALSE))</f>
        <v>-1074.7199999999998</v>
      </c>
      <c r="K157" s="9">
        <f>IF($Q157="","",VLOOKUP($Q157,'Adopted vs YTD acct'!$A$5:$Q$257,COUNTA('Adopted vs YTD acct'!$A$4:L$4),FALSE))</f>
        <v>-710.13000000000011</v>
      </c>
      <c r="L157" s="9">
        <f>IF($Q157="","",VLOOKUP($Q157,'Adopted vs YTD acct'!$A$5:$Q$257,COUNTA('Adopted vs YTD acct'!$A$4:M$4),FALSE))</f>
        <v>86.789999999999964</v>
      </c>
      <c r="M157" s="9">
        <f>IF($Q157="","",VLOOKUP($Q157,'Adopted vs YTD acct'!$A$5:$Q$257,COUNTA('Adopted vs YTD acct'!$A$4:N$4),FALSE))</f>
        <v>-1678.4</v>
      </c>
      <c r="N157" s="9">
        <f>IF($Q157="","",VLOOKUP($Q157,'Adopted vs YTD acct'!$A$5:$Q$257,COUNTA('Adopted vs YTD acct'!$A$4:O$4),FALSE))</f>
        <v>472.46000000000004</v>
      </c>
      <c r="O157" s="9">
        <f>IF($Q157="","",VLOOKUP($Q157,'Adopted vs YTD acct'!$A$5:$Q$257,COUNTA('Adopted vs YTD acct'!$A$4:P$4),FALSE))</f>
        <v>1066</v>
      </c>
      <c r="P157" s="9">
        <f t="shared" si="2"/>
        <v>-3449.37</v>
      </c>
      <c r="Q157">
        <f>IF((MAX($Q$4:Q156)+1)&gt;Data!$A$1,"",MAX($Q$4:Q156)+1)</f>
        <v>153</v>
      </c>
    </row>
    <row r="158" spans="1:17" x14ac:dyDescent="0.2">
      <c r="A158" t="str">
        <f>IF($Q158="","",VLOOKUP($Q158,'Adopted vs YTD acct'!$A$5:$Q$257,COUNTA('Adopted vs YTD acct'!$A$4:B$4),FALSE))</f>
        <v>A</v>
      </c>
      <c r="B158">
        <f>IF($Q158="","",VLOOKUP($Q158,'Adopted vs YTD acct'!$A$5:$M$257,3,FALSE))</f>
        <v>0</v>
      </c>
      <c r="C158">
        <f>IF($Q158="","",VLOOKUP($Q158,'Adopted vs YTD acct'!$A$5:$M$257,4,FALSE))</f>
        <v>0</v>
      </c>
      <c r="D158">
        <f>IF($Q158="","",VLOOKUP($Q158,'Adopted vs YTD acct'!$A$5:$M$257,5,FALSE))</f>
        <v>0</v>
      </c>
      <c r="E158">
        <f>IF($Q158="","",VLOOKUP($Q158,'Adopted vs YTD acct'!$A$5:$M$257,6,FALSE))</f>
        <v>0</v>
      </c>
      <c r="F158">
        <f>IF($Q158="","",VLOOKUP($Q158,'Adopted vs YTD acct'!$A$5:$M$257,7,FALSE))</f>
        <v>0</v>
      </c>
      <c r="G158" t="str">
        <f>IF($Q158="","",VLOOKUP($Q158,'Adopted vs YTD acct'!$A$5:$Q$257,COUNTA('Adopted vs YTD acct'!$A$4:H$4),FALSE))</f>
        <v>2708</v>
      </c>
      <c r="H158" t="str">
        <f>IF($Q158="","",VLOOKUP($Q158,'Adopted vs YTD acct'!$A$5:$Q$257,COUNTA('Adopted vs YTD acct'!$A$4:I$4),FALSE))</f>
        <v>PRES. LEAGUE OF NYS - GRANT</v>
      </c>
      <c r="I158" s="9">
        <f>IF($Q158="","",VLOOKUP($Q158,'Adopted vs YTD acct'!$A$5:$Q$257,COUNTA('Adopted vs YTD acct'!$A$4:J$4),FALSE))</f>
        <v>0</v>
      </c>
      <c r="J158" s="9">
        <f>IF($Q158="","",VLOOKUP($Q158,'Adopted vs YTD acct'!$A$5:$Q$257,COUNTA('Adopted vs YTD acct'!$A$4:K$4),FALSE))</f>
        <v>0</v>
      </c>
      <c r="K158" s="9">
        <f>IF($Q158="","",VLOOKUP($Q158,'Adopted vs YTD acct'!$A$5:$Q$257,COUNTA('Adopted vs YTD acct'!$A$4:L$4),FALSE))</f>
        <v>0</v>
      </c>
      <c r="L158" s="9">
        <f>IF($Q158="","",VLOOKUP($Q158,'Adopted vs YTD acct'!$A$5:$Q$257,COUNTA('Adopted vs YTD acct'!$A$4:M$4),FALSE))</f>
        <v>0</v>
      </c>
      <c r="M158" s="9">
        <f>IF($Q158="","",VLOOKUP($Q158,'Adopted vs YTD acct'!$A$5:$Q$257,COUNTA('Adopted vs YTD acct'!$A$4:N$4),FALSE))</f>
        <v>-3968</v>
      </c>
      <c r="N158" s="9">
        <f>IF($Q158="","",VLOOKUP($Q158,'Adopted vs YTD acct'!$A$5:$Q$257,COUNTA('Adopted vs YTD acct'!$A$4:O$4),FALSE))</f>
        <v>0</v>
      </c>
      <c r="O158" s="9">
        <f>IF($Q158="","",VLOOKUP($Q158,'Adopted vs YTD acct'!$A$5:$Q$257,COUNTA('Adopted vs YTD acct'!$A$4:P$4),FALSE))</f>
        <v>0</v>
      </c>
      <c r="P158" s="9">
        <f t="shared" si="2"/>
        <v>-3968</v>
      </c>
      <c r="Q158">
        <f>IF((MAX($Q$4:Q157)+1)&gt;Data!$A$1,"",MAX($Q$4:Q157)+1)</f>
        <v>154</v>
      </c>
    </row>
    <row r="159" spans="1:17" x14ac:dyDescent="0.2">
      <c r="A159" t="str">
        <f>IF($Q159="","",VLOOKUP($Q159,'Adopted vs YTD acct'!$A$5:$Q$257,COUNTA('Adopted vs YTD acct'!$A$4:B$4),FALSE))</f>
        <v>A</v>
      </c>
      <c r="B159">
        <f>IF($Q159="","",VLOOKUP($Q159,'Adopted vs YTD acct'!$A$5:$M$257,3,FALSE))</f>
        <v>0</v>
      </c>
      <c r="C159">
        <f>IF($Q159="","",VLOOKUP($Q159,'Adopted vs YTD acct'!$A$5:$M$257,4,FALSE))</f>
        <v>0</v>
      </c>
      <c r="D159">
        <f>IF($Q159="","",VLOOKUP($Q159,'Adopted vs YTD acct'!$A$5:$M$257,5,FALSE))</f>
        <v>0</v>
      </c>
      <c r="E159">
        <f>IF($Q159="","",VLOOKUP($Q159,'Adopted vs YTD acct'!$A$5:$M$257,6,FALSE))</f>
        <v>0</v>
      </c>
      <c r="F159">
        <f>IF($Q159="","",VLOOKUP($Q159,'Adopted vs YTD acct'!$A$5:$M$257,7,FALSE))</f>
        <v>0</v>
      </c>
      <c r="G159" t="str">
        <f>IF($Q159="","",VLOOKUP($Q159,'Adopted vs YTD acct'!$A$5:$Q$257,COUNTA('Adopted vs YTD acct'!$A$4:H$4),FALSE))</f>
        <v>2372</v>
      </c>
      <c r="H159" t="str">
        <f>IF($Q159="","",VLOOKUP($Q159,'Adopted vs YTD acct'!$A$5:$Q$257,COUNTA('Adopted vs YTD acct'!$A$4:I$4),FALSE))</f>
        <v>PLANNING SERVICES</v>
      </c>
      <c r="I159" s="9">
        <f>IF($Q159="","",VLOOKUP($Q159,'Adopted vs YTD acct'!$A$5:$Q$257,COUNTA('Adopted vs YTD acct'!$A$4:J$4),FALSE))</f>
        <v>-15000</v>
      </c>
      <c r="J159" s="9">
        <f>IF($Q159="","",VLOOKUP($Q159,'Adopted vs YTD acct'!$A$5:$Q$257,COUNTA('Adopted vs YTD acct'!$A$4:K$4),FALSE))</f>
        <v>0</v>
      </c>
      <c r="K159" s="9">
        <f>IF($Q159="","",VLOOKUP($Q159,'Adopted vs YTD acct'!$A$5:$Q$257,COUNTA('Adopted vs YTD acct'!$A$4:L$4),FALSE))</f>
        <v>-383</v>
      </c>
      <c r="L159" s="9">
        <f>IF($Q159="","",VLOOKUP($Q159,'Adopted vs YTD acct'!$A$5:$Q$257,COUNTA('Adopted vs YTD acct'!$A$4:M$4),FALSE))</f>
        <v>-955</v>
      </c>
      <c r="M159" s="9">
        <f>IF($Q159="","",VLOOKUP($Q159,'Adopted vs YTD acct'!$A$5:$Q$257,COUNTA('Adopted vs YTD acct'!$A$4:N$4),FALSE))</f>
        <v>-21675.09</v>
      </c>
      <c r="N159" s="9">
        <f>IF($Q159="","",VLOOKUP($Q159,'Adopted vs YTD acct'!$A$5:$Q$257,COUNTA('Adopted vs YTD acct'!$A$4:O$4),FALSE))</f>
        <v>34000</v>
      </c>
      <c r="O159" s="9">
        <f>IF($Q159="","",VLOOKUP($Q159,'Adopted vs YTD acct'!$A$5:$Q$257,COUNTA('Adopted vs YTD acct'!$A$4:P$4),FALSE))</f>
        <v>0</v>
      </c>
      <c r="P159" s="9">
        <f t="shared" si="2"/>
        <v>-4013.0899999999965</v>
      </c>
      <c r="Q159">
        <f>IF((MAX($Q$4:Q158)+1)&gt;Data!$A$1,"",MAX($Q$4:Q158)+1)</f>
        <v>155</v>
      </c>
    </row>
    <row r="160" spans="1:17" x14ac:dyDescent="0.2">
      <c r="A160" t="str">
        <f>IF($Q160="","",VLOOKUP($Q160,'Adopted vs YTD acct'!$A$5:$Q$257,COUNTA('Adopted vs YTD acct'!$A$4:B$4),FALSE))</f>
        <v>A</v>
      </c>
      <c r="B160">
        <f>IF($Q160="","",VLOOKUP($Q160,'Adopted vs YTD acct'!$A$5:$M$257,3,FALSE))</f>
        <v>0</v>
      </c>
      <c r="C160">
        <f>IF($Q160="","",VLOOKUP($Q160,'Adopted vs YTD acct'!$A$5:$M$257,4,FALSE))</f>
        <v>0</v>
      </c>
      <c r="D160">
        <f>IF($Q160="","",VLOOKUP($Q160,'Adopted vs YTD acct'!$A$5:$M$257,5,FALSE))</f>
        <v>0</v>
      </c>
      <c r="E160">
        <f>IF($Q160="","",VLOOKUP($Q160,'Adopted vs YTD acct'!$A$5:$M$257,6,FALSE))</f>
        <v>0</v>
      </c>
      <c r="F160">
        <f>IF($Q160="","",VLOOKUP($Q160,'Adopted vs YTD acct'!$A$5:$M$257,7,FALSE))</f>
        <v>0</v>
      </c>
      <c r="G160" t="str">
        <f>IF($Q160="","",VLOOKUP($Q160,'Adopted vs YTD acct'!$A$5:$Q$257,COUNTA('Adopted vs YTD acct'!$A$4:H$4),FALSE))</f>
        <v>3389</v>
      </c>
      <c r="H160" t="str">
        <f>IF($Q160="","",VLOOKUP($Q160,'Adopted vs YTD acct'!$A$5:$Q$257,COUNTA('Adopted vs YTD acct'!$A$4:I$4),FALSE))</f>
        <v>ALTERNATIVES TO INCARCER.</v>
      </c>
      <c r="I160" s="9">
        <f>IF($Q160="","",VLOOKUP($Q160,'Adopted vs YTD acct'!$A$5:$Q$257,COUNTA('Adopted vs YTD acct'!$A$4:J$4),FALSE))</f>
        <v>-5998</v>
      </c>
      <c r="J160" s="9">
        <f>IF($Q160="","",VLOOKUP($Q160,'Adopted vs YTD acct'!$A$5:$Q$257,COUNTA('Adopted vs YTD acct'!$A$4:K$4),FALSE))</f>
        <v>239.92000000000007</v>
      </c>
      <c r="K160" s="9">
        <f>IF($Q160="","",VLOOKUP($Q160,'Adopted vs YTD acct'!$A$5:$Q$257,COUNTA('Adopted vs YTD acct'!$A$4:L$4),FALSE))</f>
        <v>2530.1799999999998</v>
      </c>
      <c r="L160" s="9">
        <f>IF($Q160="","",VLOOKUP($Q160,'Adopted vs YTD acct'!$A$5:$Q$257,COUNTA('Adopted vs YTD acct'!$A$4:M$4),FALSE))</f>
        <v>-1613.9499999999998</v>
      </c>
      <c r="M160" s="9">
        <f>IF($Q160="","",VLOOKUP($Q160,'Adopted vs YTD acct'!$A$5:$Q$257,COUNTA('Adopted vs YTD acct'!$A$4:N$4),FALSE))</f>
        <v>2731.3</v>
      </c>
      <c r="N160" s="9">
        <f>IF($Q160="","",VLOOKUP($Q160,'Adopted vs YTD acct'!$A$5:$Q$257,COUNTA('Adopted vs YTD acct'!$A$4:O$4),FALSE))</f>
        <v>1241.4499999999998</v>
      </c>
      <c r="O160" s="9">
        <f>IF($Q160="","",VLOOKUP($Q160,'Adopted vs YTD acct'!$A$5:$Q$257,COUNTA('Adopted vs YTD acct'!$A$4:P$4),FALSE))</f>
        <v>-3176.8</v>
      </c>
      <c r="P160" s="9">
        <f t="shared" si="2"/>
        <v>-4045.9000000000005</v>
      </c>
      <c r="Q160">
        <f>IF((MAX($Q$4:Q159)+1)&gt;Data!$A$1,"",MAX($Q$4:Q159)+1)</f>
        <v>156</v>
      </c>
    </row>
    <row r="161" spans="1:17" x14ac:dyDescent="0.2">
      <c r="A161" t="str">
        <f>IF($Q161="","",VLOOKUP($Q161,'Adopted vs YTD acct'!$A$5:$Q$257,COUNTA('Adopted vs YTD acct'!$A$4:B$4),FALSE))</f>
        <v>A</v>
      </c>
      <c r="B161">
        <f>IF($Q161="","",VLOOKUP($Q161,'Adopted vs YTD acct'!$A$5:$M$257,3,FALSE))</f>
        <v>0</v>
      </c>
      <c r="C161">
        <f>IF($Q161="","",VLOOKUP($Q161,'Adopted vs YTD acct'!$A$5:$M$257,4,FALSE))</f>
        <v>0</v>
      </c>
      <c r="D161">
        <f>IF($Q161="","",VLOOKUP($Q161,'Adopted vs YTD acct'!$A$5:$M$257,5,FALSE))</f>
        <v>0</v>
      </c>
      <c r="E161">
        <f>IF($Q161="","",VLOOKUP($Q161,'Adopted vs YTD acct'!$A$5:$M$257,6,FALSE))</f>
        <v>0</v>
      </c>
      <c r="F161">
        <f>IF($Q161="","",VLOOKUP($Q161,'Adopted vs YTD acct'!$A$5:$M$257,7,FALSE))</f>
        <v>0</v>
      </c>
      <c r="G161" t="str">
        <f>IF($Q161="","",VLOOKUP($Q161,'Adopted vs YTD acct'!$A$5:$Q$257,COUNTA('Adopted vs YTD acct'!$A$4:H$4),FALSE))</f>
        <v>1583</v>
      </c>
      <c r="H161" t="str">
        <f>IF($Q161="","",VLOOKUP($Q161,'Adopted vs YTD acct'!$A$5:$Q$257,COUNTA('Adopted vs YTD acct'!$A$4:I$4),FALSE))</f>
        <v>SCRAM MONITORING</v>
      </c>
      <c r="I161" s="9">
        <f>IF($Q161="","",VLOOKUP($Q161,'Adopted vs YTD acct'!$A$5:$Q$257,COUNTA('Adopted vs YTD acct'!$A$4:J$4),FALSE))</f>
        <v>-809</v>
      </c>
      <c r="J161" s="9">
        <f>IF($Q161="","",VLOOKUP($Q161,'Adopted vs YTD acct'!$A$5:$Q$257,COUNTA('Adopted vs YTD acct'!$A$4:K$4),FALSE))</f>
        <v>-3425</v>
      </c>
      <c r="K161" s="9">
        <f>IF($Q161="","",VLOOKUP($Q161,'Adopted vs YTD acct'!$A$5:$Q$257,COUNTA('Adopted vs YTD acct'!$A$4:L$4),FALSE))</f>
        <v>-582</v>
      </c>
      <c r="L161" s="9">
        <f>IF($Q161="","",VLOOKUP($Q161,'Adopted vs YTD acct'!$A$5:$Q$257,COUNTA('Adopted vs YTD acct'!$A$4:M$4),FALSE))</f>
        <v>-447</v>
      </c>
      <c r="M161" s="9">
        <f>IF($Q161="","",VLOOKUP($Q161,'Adopted vs YTD acct'!$A$5:$Q$257,COUNTA('Adopted vs YTD acct'!$A$4:N$4),FALSE))</f>
        <v>-1654</v>
      </c>
      <c r="N161" s="9">
        <f>IF($Q161="","",VLOOKUP($Q161,'Adopted vs YTD acct'!$A$5:$Q$257,COUNTA('Adopted vs YTD acct'!$A$4:O$4),FALSE))</f>
        <v>-45</v>
      </c>
      <c r="O161" s="9">
        <f>IF($Q161="","",VLOOKUP($Q161,'Adopted vs YTD acct'!$A$5:$Q$257,COUNTA('Adopted vs YTD acct'!$A$4:P$4),FALSE))</f>
        <v>2326</v>
      </c>
      <c r="P161" s="9">
        <f t="shared" si="2"/>
        <v>-4636</v>
      </c>
      <c r="Q161">
        <f>IF((MAX($Q$4:Q160)+1)&gt;Data!$A$1,"",MAX($Q$4:Q160)+1)</f>
        <v>157</v>
      </c>
    </row>
    <row r="162" spans="1:17" x14ac:dyDescent="0.2">
      <c r="A162" t="str">
        <f>IF($Q162="","",VLOOKUP($Q162,'Adopted vs YTD acct'!$A$5:$Q$257,COUNTA('Adopted vs YTD acct'!$A$4:B$4),FALSE))</f>
        <v>A</v>
      </c>
      <c r="B162">
        <f>IF($Q162="","",VLOOKUP($Q162,'Adopted vs YTD acct'!$A$5:$M$257,3,FALSE))</f>
        <v>0</v>
      </c>
      <c r="C162">
        <f>IF($Q162="","",VLOOKUP($Q162,'Adopted vs YTD acct'!$A$5:$M$257,4,FALSE))</f>
        <v>0</v>
      </c>
      <c r="D162">
        <f>IF($Q162="","",VLOOKUP($Q162,'Adopted vs YTD acct'!$A$5:$M$257,5,FALSE))</f>
        <v>0</v>
      </c>
      <c r="E162">
        <f>IF($Q162="","",VLOOKUP($Q162,'Adopted vs YTD acct'!$A$5:$M$257,6,FALSE))</f>
        <v>0</v>
      </c>
      <c r="F162">
        <f>IF($Q162="","",VLOOKUP($Q162,'Adopted vs YTD acct'!$A$5:$M$257,7,FALSE))</f>
        <v>0</v>
      </c>
      <c r="G162" t="str">
        <f>IF($Q162="","",VLOOKUP($Q162,'Adopted vs YTD acct'!$A$5:$Q$257,COUNTA('Adopted vs YTD acct'!$A$4:H$4),FALSE))</f>
        <v>1260</v>
      </c>
      <c r="H162" t="str">
        <f>IF($Q162="","",VLOOKUP($Q162,'Adopted vs YTD acct'!$A$5:$Q$257,COUNTA('Adopted vs YTD acct'!$A$4:I$4),FALSE))</f>
        <v>PERSONNEL FEES</v>
      </c>
      <c r="I162" s="9">
        <f>IF($Q162="","",VLOOKUP($Q162,'Adopted vs YTD acct'!$A$5:$Q$257,COUNTA('Adopted vs YTD acct'!$A$4:J$4),FALSE))</f>
        <v>-155</v>
      </c>
      <c r="J162" s="9">
        <f>IF($Q162="","",VLOOKUP($Q162,'Adopted vs YTD acct'!$A$5:$Q$257,COUNTA('Adopted vs YTD acct'!$A$4:K$4),FALSE))</f>
        <v>-1580</v>
      </c>
      <c r="K162" s="9">
        <f>IF($Q162="","",VLOOKUP($Q162,'Adopted vs YTD acct'!$A$5:$Q$257,COUNTA('Adopted vs YTD acct'!$A$4:L$4),FALSE))</f>
        <v>-1537.5</v>
      </c>
      <c r="L162" s="9">
        <f>IF($Q162="","",VLOOKUP($Q162,'Adopted vs YTD acct'!$A$5:$Q$257,COUNTA('Adopted vs YTD acct'!$A$4:M$4),FALSE))</f>
        <v>-3690</v>
      </c>
      <c r="M162" s="9">
        <f>IF($Q162="","",VLOOKUP($Q162,'Adopted vs YTD acct'!$A$5:$Q$257,COUNTA('Adopted vs YTD acct'!$A$4:N$4),FALSE))</f>
        <v>435</v>
      </c>
      <c r="N162" s="9">
        <f>IF($Q162="","",VLOOKUP($Q162,'Adopted vs YTD acct'!$A$5:$Q$257,COUNTA('Adopted vs YTD acct'!$A$4:O$4),FALSE))</f>
        <v>50</v>
      </c>
      <c r="O162" s="9">
        <f>IF($Q162="","",VLOOKUP($Q162,'Adopted vs YTD acct'!$A$5:$Q$257,COUNTA('Adopted vs YTD acct'!$A$4:P$4),FALSE))</f>
        <v>1810</v>
      </c>
      <c r="P162" s="9">
        <f t="shared" si="2"/>
        <v>-4667.5</v>
      </c>
      <c r="Q162">
        <f>IF((MAX($Q$4:Q161)+1)&gt;Data!$A$1,"",MAX($Q$4:Q161)+1)</f>
        <v>158</v>
      </c>
    </row>
    <row r="163" spans="1:17" x14ac:dyDescent="0.2">
      <c r="A163" t="str">
        <f>IF($Q163="","",VLOOKUP($Q163,'Adopted vs YTD acct'!$A$5:$Q$257,COUNTA('Adopted vs YTD acct'!$A$4:B$4),FALSE))</f>
        <v>A</v>
      </c>
      <c r="B163">
        <f>IF($Q163="","",VLOOKUP($Q163,'Adopted vs YTD acct'!$A$5:$M$257,3,FALSE))</f>
        <v>0</v>
      </c>
      <c r="C163">
        <f>IF($Q163="","",VLOOKUP($Q163,'Adopted vs YTD acct'!$A$5:$M$257,4,FALSE))</f>
        <v>0</v>
      </c>
      <c r="D163">
        <f>IF($Q163="","",VLOOKUP($Q163,'Adopted vs YTD acct'!$A$5:$M$257,5,FALSE))</f>
        <v>0</v>
      </c>
      <c r="E163">
        <f>IF($Q163="","",VLOOKUP($Q163,'Adopted vs YTD acct'!$A$5:$M$257,6,FALSE))</f>
        <v>0</v>
      </c>
      <c r="F163">
        <f>IF($Q163="","",VLOOKUP($Q163,'Adopted vs YTD acct'!$A$5:$M$257,7,FALSE))</f>
        <v>0</v>
      </c>
      <c r="G163" t="str">
        <f>IF($Q163="","",VLOOKUP($Q163,'Adopted vs YTD acct'!$A$5:$Q$257,COUNTA('Adopted vs YTD acct'!$A$4:H$4),FALSE))</f>
        <v>1841</v>
      </c>
      <c r="H163" t="str">
        <f>IF($Q163="","",VLOOKUP($Q163,'Adopted vs YTD acct'!$A$5:$Q$257,COUNTA('Adopted vs YTD acct'!$A$4:I$4),FALSE))</f>
        <v>REPAYMENTS OF HEAP</v>
      </c>
      <c r="I163" s="9">
        <f>IF($Q163="","",VLOOKUP($Q163,'Adopted vs YTD acct'!$A$5:$Q$257,COUNTA('Adopted vs YTD acct'!$A$4:J$4),FALSE))</f>
        <v>162.46</v>
      </c>
      <c r="J163" s="9">
        <f>IF($Q163="","",VLOOKUP($Q163,'Adopted vs YTD acct'!$A$5:$Q$257,COUNTA('Adopted vs YTD acct'!$A$4:K$4),FALSE))</f>
        <v>1639.3</v>
      </c>
      <c r="K163" s="9">
        <f>IF($Q163="","",VLOOKUP($Q163,'Adopted vs YTD acct'!$A$5:$Q$257,COUNTA('Adopted vs YTD acct'!$A$4:L$4),FALSE))</f>
        <v>-31.03</v>
      </c>
      <c r="L163" s="9">
        <f>IF($Q163="","",VLOOKUP($Q163,'Adopted vs YTD acct'!$A$5:$Q$257,COUNTA('Adopted vs YTD acct'!$A$4:M$4),FALSE))</f>
        <v>675.33</v>
      </c>
      <c r="M163" s="9">
        <f>IF($Q163="","",VLOOKUP($Q163,'Adopted vs YTD acct'!$A$5:$Q$257,COUNTA('Adopted vs YTD acct'!$A$4:N$4),FALSE))</f>
        <v>122.67</v>
      </c>
      <c r="N163" s="9">
        <f>IF($Q163="","",VLOOKUP($Q163,'Adopted vs YTD acct'!$A$5:$Q$257,COUNTA('Adopted vs YTD acct'!$A$4:O$4),FALSE))</f>
        <v>-4114.76</v>
      </c>
      <c r="O163" s="9">
        <f>IF($Q163="","",VLOOKUP($Q163,'Adopted vs YTD acct'!$A$5:$Q$257,COUNTA('Adopted vs YTD acct'!$A$4:P$4),FALSE))</f>
        <v>-3357.24</v>
      </c>
      <c r="P163" s="9">
        <f t="shared" si="2"/>
        <v>-4903.2700000000004</v>
      </c>
      <c r="Q163">
        <f>IF((MAX($Q$4:Q162)+1)&gt;Data!$A$1,"",MAX($Q$4:Q162)+1)</f>
        <v>159</v>
      </c>
    </row>
    <row r="164" spans="1:17" x14ac:dyDescent="0.2">
      <c r="A164" t="str">
        <f>IF($Q164="","",VLOOKUP($Q164,'Adopted vs YTD acct'!$A$5:$Q$257,COUNTA('Adopted vs YTD acct'!$A$4:B$4),FALSE))</f>
        <v>A</v>
      </c>
      <c r="B164">
        <f>IF($Q164="","",VLOOKUP($Q164,'Adopted vs YTD acct'!$A$5:$M$257,3,FALSE))</f>
        <v>0</v>
      </c>
      <c r="C164">
        <f>IF($Q164="","",VLOOKUP($Q164,'Adopted vs YTD acct'!$A$5:$M$257,4,FALSE))</f>
        <v>0</v>
      </c>
      <c r="D164">
        <f>IF($Q164="","",VLOOKUP($Q164,'Adopted vs YTD acct'!$A$5:$M$257,5,FALSE))</f>
        <v>0</v>
      </c>
      <c r="E164">
        <f>IF($Q164="","",VLOOKUP($Q164,'Adopted vs YTD acct'!$A$5:$M$257,6,FALSE))</f>
        <v>0</v>
      </c>
      <c r="F164">
        <f>IF($Q164="","",VLOOKUP($Q164,'Adopted vs YTD acct'!$A$5:$M$257,7,FALSE))</f>
        <v>0</v>
      </c>
      <c r="G164" t="str">
        <f>IF($Q164="","",VLOOKUP($Q164,'Adopted vs YTD acct'!$A$5:$Q$257,COUNTA('Adopted vs YTD acct'!$A$4:H$4),FALSE))</f>
        <v>3088</v>
      </c>
      <c r="H164" t="str">
        <f>IF($Q164="","",VLOOKUP($Q164,'Adopted vs YTD acct'!$A$5:$Q$257,COUNTA('Adopted vs YTD acct'!$A$4:I$4),FALSE))</f>
        <v>SAFETY TRAINING &amp; EDUC PROG</v>
      </c>
      <c r="I164" s="9">
        <f>IF($Q164="","",VLOOKUP($Q164,'Adopted vs YTD acct'!$A$5:$Q$257,COUNTA('Adopted vs YTD acct'!$A$4:J$4),FALSE))</f>
        <v>-5000</v>
      </c>
      <c r="J164" s="9">
        <f>IF($Q164="","",VLOOKUP($Q164,'Adopted vs YTD acct'!$A$5:$Q$257,COUNTA('Adopted vs YTD acct'!$A$4:K$4),FALSE))</f>
        <v>-7296</v>
      </c>
      <c r="K164" s="9">
        <f>IF($Q164="","",VLOOKUP($Q164,'Adopted vs YTD acct'!$A$5:$Q$257,COUNTA('Adopted vs YTD acct'!$A$4:L$4),FALSE))</f>
        <v>7317</v>
      </c>
      <c r="L164" s="9">
        <f>IF($Q164="","",VLOOKUP($Q164,'Adopted vs YTD acct'!$A$5:$Q$257,COUNTA('Adopted vs YTD acct'!$A$4:M$4),FALSE))</f>
        <v>0</v>
      </c>
      <c r="M164" s="9">
        <f>IF($Q164="","",VLOOKUP($Q164,'Adopted vs YTD acct'!$A$5:$Q$257,COUNTA('Adopted vs YTD acct'!$A$4:N$4),FALSE))</f>
        <v>0</v>
      </c>
      <c r="N164" s="9">
        <f>IF($Q164="","",VLOOKUP($Q164,'Adopted vs YTD acct'!$A$5:$Q$257,COUNTA('Adopted vs YTD acct'!$A$4:O$4),FALSE))</f>
        <v>0</v>
      </c>
      <c r="O164" s="9">
        <f>IF($Q164="","",VLOOKUP($Q164,'Adopted vs YTD acct'!$A$5:$Q$257,COUNTA('Adopted vs YTD acct'!$A$4:P$4),FALSE))</f>
        <v>0</v>
      </c>
      <c r="P164" s="9">
        <f t="shared" si="2"/>
        <v>-4979</v>
      </c>
      <c r="Q164">
        <f>IF((MAX($Q$4:Q163)+1)&gt;Data!$A$1,"",MAX($Q$4:Q163)+1)</f>
        <v>160</v>
      </c>
    </row>
    <row r="165" spans="1:17" x14ac:dyDescent="0.2">
      <c r="A165" t="str">
        <f>IF($Q165="","",VLOOKUP($Q165,'Adopted vs YTD acct'!$A$5:$Q$257,COUNTA('Adopted vs YTD acct'!$A$4:B$4),FALSE))</f>
        <v>A</v>
      </c>
      <c r="B165">
        <f>IF($Q165="","",VLOOKUP($Q165,'Adopted vs YTD acct'!$A$5:$M$257,3,FALSE))</f>
        <v>0</v>
      </c>
      <c r="C165">
        <f>IF($Q165="","",VLOOKUP($Q165,'Adopted vs YTD acct'!$A$5:$M$257,4,FALSE))</f>
        <v>0</v>
      </c>
      <c r="D165">
        <f>IF($Q165="","",VLOOKUP($Q165,'Adopted vs YTD acct'!$A$5:$M$257,5,FALSE))</f>
        <v>0</v>
      </c>
      <c r="E165">
        <f>IF($Q165="","",VLOOKUP($Q165,'Adopted vs YTD acct'!$A$5:$M$257,6,FALSE))</f>
        <v>0</v>
      </c>
      <c r="F165">
        <f>IF($Q165="","",VLOOKUP($Q165,'Adopted vs YTD acct'!$A$5:$M$257,7,FALSE))</f>
        <v>0</v>
      </c>
      <c r="G165" t="str">
        <f>IF($Q165="","",VLOOKUP($Q165,'Adopted vs YTD acct'!$A$5:$Q$257,COUNTA('Adopted vs YTD acct'!$A$4:H$4),FALSE))</f>
        <v>3491</v>
      </c>
      <c r="H165" t="str">
        <f>IF($Q165="","",VLOOKUP($Q165,'Adopted vs YTD acct'!$A$5:$Q$257,COUNTA('Adopted vs YTD acct'!$A$4:I$4),FALSE))</f>
        <v>ADULT REHAB CENTER</v>
      </c>
      <c r="I165" s="9">
        <f>IF($Q165="","",VLOOKUP($Q165,'Adopted vs YTD acct'!$A$5:$Q$257,COUNTA('Adopted vs YTD acct'!$A$4:J$4),FALSE))</f>
        <v>2370</v>
      </c>
      <c r="J165" s="9">
        <f>IF($Q165="","",VLOOKUP($Q165,'Adopted vs YTD acct'!$A$5:$Q$257,COUNTA('Adopted vs YTD acct'!$A$4:K$4),FALSE))</f>
        <v>-2343</v>
      </c>
      <c r="K165" s="9">
        <f>IF($Q165="","",VLOOKUP($Q165,'Adopted vs YTD acct'!$A$5:$Q$257,COUNTA('Adopted vs YTD acct'!$A$4:L$4),FALSE))</f>
        <v>-189</v>
      </c>
      <c r="L165" s="9">
        <f>IF($Q165="","",VLOOKUP($Q165,'Adopted vs YTD acct'!$A$5:$Q$257,COUNTA('Adopted vs YTD acct'!$A$4:M$4),FALSE))</f>
        <v>445.35000000000582</v>
      </c>
      <c r="M165" s="9">
        <f>IF($Q165="","",VLOOKUP($Q165,'Adopted vs YTD acct'!$A$5:$Q$257,COUNTA('Adopted vs YTD acct'!$A$4:N$4),FALSE))</f>
        <v>-4259</v>
      </c>
      <c r="N165" s="9">
        <f>IF($Q165="","",VLOOKUP($Q165,'Adopted vs YTD acct'!$A$5:$Q$257,COUNTA('Adopted vs YTD acct'!$A$4:O$4),FALSE))</f>
        <v>4259</v>
      </c>
      <c r="O165" s="9">
        <f>IF($Q165="","",VLOOKUP($Q165,'Adopted vs YTD acct'!$A$5:$Q$257,COUNTA('Adopted vs YTD acct'!$A$4:P$4),FALSE))</f>
        <v>-5368</v>
      </c>
      <c r="P165" s="9">
        <f t="shared" si="2"/>
        <v>-5084.6499999999942</v>
      </c>
      <c r="Q165">
        <f>IF((MAX($Q$4:Q164)+1)&gt;Data!$A$1,"",MAX($Q$4:Q164)+1)</f>
        <v>161</v>
      </c>
    </row>
    <row r="166" spans="1:17" x14ac:dyDescent="0.2">
      <c r="A166" t="str">
        <f>IF($Q166="","",VLOOKUP($Q166,'Adopted vs YTD acct'!$A$5:$Q$257,COUNTA('Adopted vs YTD acct'!$A$4:B$4),FALSE))</f>
        <v>A</v>
      </c>
      <c r="B166">
        <f>IF($Q166="","",VLOOKUP($Q166,'Adopted vs YTD acct'!$A$5:$M$257,3,FALSE))</f>
        <v>0</v>
      </c>
      <c r="C166">
        <f>IF($Q166="","",VLOOKUP($Q166,'Adopted vs YTD acct'!$A$5:$M$257,4,FALSE))</f>
        <v>0</v>
      </c>
      <c r="D166">
        <f>IF($Q166="","",VLOOKUP($Q166,'Adopted vs YTD acct'!$A$5:$M$257,5,FALSE))</f>
        <v>0</v>
      </c>
      <c r="E166">
        <f>IF($Q166="","",VLOOKUP($Q166,'Adopted vs YTD acct'!$A$5:$M$257,6,FALSE))</f>
        <v>0</v>
      </c>
      <c r="F166">
        <f>IF($Q166="","",VLOOKUP($Q166,'Adopted vs YTD acct'!$A$5:$M$257,7,FALSE))</f>
        <v>0</v>
      </c>
      <c r="G166" t="str">
        <f>IF($Q166="","",VLOOKUP($Q166,'Adopted vs YTD acct'!$A$5:$Q$257,COUNTA('Adopted vs YTD acct'!$A$4:H$4),FALSE))</f>
        <v>4487</v>
      </c>
      <c r="H166" t="str">
        <f>IF($Q166="","",VLOOKUP($Q166,'Adopted vs YTD acct'!$A$5:$Q$257,COUNTA('Adopted vs YTD acct'!$A$4:I$4),FALSE))</f>
        <v>ELC COVID-19</v>
      </c>
      <c r="I166" s="9">
        <f>IF($Q166="","",VLOOKUP($Q166,'Adopted vs YTD acct'!$A$5:$Q$257,COUNTA('Adopted vs YTD acct'!$A$4:J$4),FALSE))</f>
        <v>0</v>
      </c>
      <c r="J166" s="9">
        <f>IF($Q166="","",VLOOKUP($Q166,'Adopted vs YTD acct'!$A$5:$Q$257,COUNTA('Adopted vs YTD acct'!$A$4:K$4),FALSE))</f>
        <v>0</v>
      </c>
      <c r="K166" s="9">
        <f>IF($Q166="","",VLOOKUP($Q166,'Adopted vs YTD acct'!$A$5:$Q$257,COUNTA('Adopted vs YTD acct'!$A$4:L$4),FALSE))</f>
        <v>0</v>
      </c>
      <c r="L166" s="9">
        <f>IF($Q166="","",VLOOKUP($Q166,'Adopted vs YTD acct'!$A$5:$Q$257,COUNTA('Adopted vs YTD acct'!$A$4:M$4),FALSE))</f>
        <v>0</v>
      </c>
      <c r="M166" s="9">
        <f>IF($Q166="","",VLOOKUP($Q166,'Adopted vs YTD acct'!$A$5:$Q$257,COUNTA('Adopted vs YTD acct'!$A$4:N$4),FALSE))</f>
        <v>0</v>
      </c>
      <c r="N166" s="9">
        <f>IF($Q166="","",VLOOKUP($Q166,'Adopted vs YTD acct'!$A$5:$Q$257,COUNTA('Adopted vs YTD acct'!$A$4:O$4),FALSE))</f>
        <v>0</v>
      </c>
      <c r="O166" s="9">
        <f>IF($Q166="","",VLOOKUP($Q166,'Adopted vs YTD acct'!$A$5:$Q$257,COUNTA('Adopted vs YTD acct'!$A$4:P$4),FALSE))</f>
        <v>-5229.3299999999872</v>
      </c>
      <c r="P166" s="9">
        <f t="shared" si="2"/>
        <v>-5229.3299999999872</v>
      </c>
      <c r="Q166">
        <f>IF((MAX($Q$4:Q165)+1)&gt;Data!$A$1,"",MAX($Q$4:Q165)+1)</f>
        <v>162</v>
      </c>
    </row>
    <row r="167" spans="1:17" x14ac:dyDescent="0.2">
      <c r="A167" t="str">
        <f>IF($Q167="","",VLOOKUP($Q167,'Adopted vs YTD acct'!$A$5:$Q$257,COUNTA('Adopted vs YTD acct'!$A$4:B$4),FALSE))</f>
        <v>A</v>
      </c>
      <c r="B167">
        <f>IF($Q167="","",VLOOKUP($Q167,'Adopted vs YTD acct'!$A$5:$M$257,3,FALSE))</f>
        <v>0</v>
      </c>
      <c r="C167">
        <f>IF($Q167="","",VLOOKUP($Q167,'Adopted vs YTD acct'!$A$5:$M$257,4,FALSE))</f>
        <v>0</v>
      </c>
      <c r="D167">
        <f>IF($Q167="","",VLOOKUP($Q167,'Adopted vs YTD acct'!$A$5:$M$257,5,FALSE))</f>
        <v>0</v>
      </c>
      <c r="E167">
        <f>IF($Q167="","",VLOOKUP($Q167,'Adopted vs YTD acct'!$A$5:$M$257,6,FALSE))</f>
        <v>0</v>
      </c>
      <c r="F167">
        <f>IF($Q167="","",VLOOKUP($Q167,'Adopted vs YTD acct'!$A$5:$M$257,7,FALSE))</f>
        <v>0</v>
      </c>
      <c r="G167" t="str">
        <f>IF($Q167="","",VLOOKUP($Q167,'Adopted vs YTD acct'!$A$5:$Q$257,COUNTA('Adopted vs YTD acct'!$A$4:H$4),FALSE))</f>
        <v>2261</v>
      </c>
      <c r="H167" t="str">
        <f>IF($Q167="","",VLOOKUP($Q167,'Adopted vs YTD acct'!$A$5:$Q$257,COUNTA('Adopted vs YTD acct'!$A$4:I$4),FALSE))</f>
        <v>SHERIFF CONTRACTS</v>
      </c>
      <c r="I167" s="9">
        <f>IF($Q167="","",VLOOKUP($Q167,'Adopted vs YTD acct'!$A$5:$Q$257,COUNTA('Adopted vs YTD acct'!$A$4:J$4),FALSE))</f>
        <v>-3700</v>
      </c>
      <c r="J167" s="9">
        <f>IF($Q167="","",VLOOKUP($Q167,'Adopted vs YTD acct'!$A$5:$Q$257,COUNTA('Adopted vs YTD acct'!$A$4:K$4),FALSE))</f>
        <v>-1425.54</v>
      </c>
      <c r="K167" s="9">
        <f>IF($Q167="","",VLOOKUP($Q167,'Adopted vs YTD acct'!$A$5:$Q$257,COUNTA('Adopted vs YTD acct'!$A$4:L$4),FALSE))</f>
        <v>-929.76</v>
      </c>
      <c r="L167" s="9">
        <f>IF($Q167="","",VLOOKUP($Q167,'Adopted vs YTD acct'!$A$5:$Q$257,COUNTA('Adopted vs YTD acct'!$A$4:M$4),FALSE))</f>
        <v>-435.99</v>
      </c>
      <c r="M167" s="9">
        <f>IF($Q167="","",VLOOKUP($Q167,'Adopted vs YTD acct'!$A$5:$Q$257,COUNTA('Adopted vs YTD acct'!$A$4:N$4),FALSE))</f>
        <v>0</v>
      </c>
      <c r="N167" s="9">
        <f>IF($Q167="","",VLOOKUP($Q167,'Adopted vs YTD acct'!$A$5:$Q$257,COUNTA('Adopted vs YTD acct'!$A$4:O$4),FALSE))</f>
        <v>1775.19</v>
      </c>
      <c r="O167" s="9">
        <f>IF($Q167="","",VLOOKUP($Q167,'Adopted vs YTD acct'!$A$5:$Q$257,COUNTA('Adopted vs YTD acct'!$A$4:P$4),FALSE))</f>
        <v>-532.16</v>
      </c>
      <c r="P167" s="9">
        <f t="shared" si="2"/>
        <v>-5248.26</v>
      </c>
      <c r="Q167">
        <f>IF((MAX($Q$4:Q166)+1)&gt;Data!$A$1,"",MAX($Q$4:Q166)+1)</f>
        <v>163</v>
      </c>
    </row>
    <row r="168" spans="1:17" x14ac:dyDescent="0.2">
      <c r="A168" t="str">
        <f>IF($Q168="","",VLOOKUP($Q168,'Adopted vs YTD acct'!$A$5:$Q$257,COUNTA('Adopted vs YTD acct'!$A$4:B$4),FALSE))</f>
        <v>A</v>
      </c>
      <c r="B168">
        <f>IF($Q168="","",VLOOKUP($Q168,'Adopted vs YTD acct'!$A$5:$M$257,3,FALSE))</f>
        <v>0</v>
      </c>
      <c r="C168">
        <f>IF($Q168="","",VLOOKUP($Q168,'Adopted vs YTD acct'!$A$5:$M$257,4,FALSE))</f>
        <v>0</v>
      </c>
      <c r="D168">
        <f>IF($Q168="","",VLOOKUP($Q168,'Adopted vs YTD acct'!$A$5:$M$257,5,FALSE))</f>
        <v>0</v>
      </c>
      <c r="E168">
        <f>IF($Q168="","",VLOOKUP($Q168,'Adopted vs YTD acct'!$A$5:$M$257,6,FALSE))</f>
        <v>0</v>
      </c>
      <c r="F168">
        <f>IF($Q168="","",VLOOKUP($Q168,'Adopted vs YTD acct'!$A$5:$M$257,7,FALSE))</f>
        <v>0</v>
      </c>
      <c r="G168" t="str">
        <f>IF($Q168="","",VLOOKUP($Q168,'Adopted vs YTD acct'!$A$5:$Q$257,COUNTA('Adopted vs YTD acct'!$A$4:H$4),FALSE))</f>
        <v>1689</v>
      </c>
      <c r="H168" t="str">
        <f>IF($Q168="","",VLOOKUP($Q168,'Adopted vs YTD acct'!$A$5:$Q$257,COUNTA('Adopted vs YTD acct'!$A$4:I$4),FALSE))</f>
        <v>FEES/ALCOHOL ADDICTION DWI</v>
      </c>
      <c r="I168" s="9">
        <f>IF($Q168="","",VLOOKUP($Q168,'Adopted vs YTD acct'!$A$5:$Q$257,COUNTA('Adopted vs YTD acct'!$A$4:J$4),FALSE))</f>
        <v>0</v>
      </c>
      <c r="J168" s="9">
        <f>IF($Q168="","",VLOOKUP($Q168,'Adopted vs YTD acct'!$A$5:$Q$257,COUNTA('Adopted vs YTD acct'!$A$4:K$4),FALSE))</f>
        <v>0</v>
      </c>
      <c r="K168" s="9">
        <f>IF($Q168="","",VLOOKUP($Q168,'Adopted vs YTD acct'!$A$5:$Q$257,COUNTA('Adopted vs YTD acct'!$A$4:L$4),FALSE))</f>
        <v>-1000</v>
      </c>
      <c r="L168" s="9">
        <f>IF($Q168="","",VLOOKUP($Q168,'Adopted vs YTD acct'!$A$5:$Q$257,COUNTA('Adopted vs YTD acct'!$A$4:M$4),FALSE))</f>
        <v>-2812</v>
      </c>
      <c r="M168" s="9">
        <f>IF($Q168="","",VLOOKUP($Q168,'Adopted vs YTD acct'!$A$5:$Q$257,COUNTA('Adopted vs YTD acct'!$A$4:N$4),FALSE))</f>
        <v>-2000</v>
      </c>
      <c r="N168" s="9">
        <f>IF($Q168="","",VLOOKUP($Q168,'Adopted vs YTD acct'!$A$5:$Q$257,COUNTA('Adopted vs YTD acct'!$A$4:O$4),FALSE))</f>
        <v>0</v>
      </c>
      <c r="O168" s="9">
        <f>IF($Q168="","",VLOOKUP($Q168,'Adopted vs YTD acct'!$A$5:$Q$257,COUNTA('Adopted vs YTD acct'!$A$4:P$4),FALSE))</f>
        <v>0</v>
      </c>
      <c r="P168" s="9">
        <f t="shared" si="2"/>
        <v>-5812</v>
      </c>
      <c r="Q168">
        <f>IF((MAX($Q$4:Q167)+1)&gt;Data!$A$1,"",MAX($Q$4:Q167)+1)</f>
        <v>164</v>
      </c>
    </row>
    <row r="169" spans="1:17" x14ac:dyDescent="0.2">
      <c r="A169" t="str">
        <f>IF($Q169="","",VLOOKUP($Q169,'Adopted vs YTD acct'!$A$5:$Q$257,COUNTA('Adopted vs YTD acct'!$A$4:B$4),FALSE))</f>
        <v>A</v>
      </c>
      <c r="B169" t="str">
        <f>IF($Q169="","",VLOOKUP($Q169,'Adopted vs YTD acct'!$A$5:$M$257,3,FALSE))</f>
        <v xml:space="preserve"> </v>
      </c>
      <c r="C169" t="str">
        <f>IF($Q169="","",VLOOKUP($Q169,'Adopted vs YTD acct'!$A$5:$M$257,4,FALSE))</f>
        <v xml:space="preserve"> </v>
      </c>
      <c r="D169" t="str">
        <f>IF($Q169="","",VLOOKUP($Q169,'Adopted vs YTD acct'!$A$5:$M$257,5,FALSE))</f>
        <v xml:space="preserve"> </v>
      </c>
      <c r="E169" t="str">
        <f>IF($Q169="","",VLOOKUP($Q169,'Adopted vs YTD acct'!$A$5:$M$257,6,FALSE))</f>
        <v xml:space="preserve"> </v>
      </c>
      <c r="F169" t="str">
        <f>IF($Q169="","",VLOOKUP($Q169,'Adopted vs YTD acct'!$A$5:$M$257,7,FALSE))</f>
        <v xml:space="preserve"> </v>
      </c>
      <c r="G169" t="str">
        <f>IF($Q169="","",VLOOKUP($Q169,'Adopted vs YTD acct'!$A$5:$Q$257,COUNTA('Adopted vs YTD acct'!$A$4:H$4),FALSE))</f>
        <v xml:space="preserve"> </v>
      </c>
      <c r="H169" t="str">
        <f>IF($Q169="","",VLOOKUP($Q169,'Adopted vs YTD acct'!$A$5:$Q$257,COUNTA('Adopted vs YTD acct'!$A$4:I$4),FALSE))</f>
        <v>GENERAL FUND</v>
      </c>
      <c r="I169" s="9">
        <f>IF($Q169="","",VLOOKUP($Q169,'Adopted vs YTD acct'!$A$5:$Q$257,COUNTA('Adopted vs YTD acct'!$A$4:J$4),FALSE))</f>
        <v>3391343.8300000005</v>
      </c>
      <c r="J169" s="9">
        <f>IF($Q169="","",VLOOKUP($Q169,'Adopted vs YTD acct'!$A$5:$Q$257,COUNTA('Adopted vs YTD acct'!$A$4:K$4),FALSE))</f>
        <v>-2115608.39</v>
      </c>
      <c r="K169" s="9">
        <f>IF($Q169="","",VLOOKUP($Q169,'Adopted vs YTD acct'!$A$5:$Q$257,COUNTA('Adopted vs YTD acct'!$A$4:L$4),FALSE))</f>
        <v>2653269.600000001</v>
      </c>
      <c r="L169" s="9">
        <f>IF($Q169="","",VLOOKUP($Q169,'Adopted vs YTD acct'!$A$5:$Q$257,COUNTA('Adopted vs YTD acct'!$A$4:M$4),FALSE))</f>
        <v>1649381.9800000002</v>
      </c>
      <c r="M169" s="9">
        <f>IF($Q169="","",VLOOKUP($Q169,'Adopted vs YTD acct'!$A$5:$Q$257,COUNTA('Adopted vs YTD acct'!$A$4:N$4),FALSE))</f>
        <v>583403.19000000134</v>
      </c>
      <c r="N169" s="9">
        <f>IF($Q169="","",VLOOKUP($Q169,'Adopted vs YTD acct'!$A$5:$Q$257,COUNTA('Adopted vs YTD acct'!$A$4:O$4),FALSE))</f>
        <v>-1487197.7100000018</v>
      </c>
      <c r="O169" s="9">
        <f>IF($Q169="","",VLOOKUP($Q169,'Adopted vs YTD acct'!$A$5:$Q$257,COUNTA('Adopted vs YTD acct'!$A$4:P$4),FALSE))</f>
        <v>-4680614.1100000013</v>
      </c>
      <c r="P169" s="9">
        <f t="shared" si="2"/>
        <v>-6021.6100000003353</v>
      </c>
      <c r="Q169">
        <f>IF((MAX($Q$4:Q168)+1)&gt;Data!$A$1,"",MAX($Q$4:Q168)+1)</f>
        <v>165</v>
      </c>
    </row>
    <row r="170" spans="1:17" x14ac:dyDescent="0.2">
      <c r="A170" t="str">
        <f>IF($Q170="","",VLOOKUP($Q170,'Adopted vs YTD acct'!$A$5:$Q$257,COUNTA('Adopted vs YTD acct'!$A$4:B$4),FALSE))</f>
        <v>A</v>
      </c>
      <c r="B170">
        <f>IF($Q170="","",VLOOKUP($Q170,'Adopted vs YTD acct'!$A$5:$M$257,3,FALSE))</f>
        <v>0</v>
      </c>
      <c r="C170">
        <f>IF($Q170="","",VLOOKUP($Q170,'Adopted vs YTD acct'!$A$5:$M$257,4,FALSE))</f>
        <v>0</v>
      </c>
      <c r="D170">
        <f>IF($Q170="","",VLOOKUP($Q170,'Adopted vs YTD acct'!$A$5:$M$257,5,FALSE))</f>
        <v>0</v>
      </c>
      <c r="E170">
        <f>IF($Q170="","",VLOOKUP($Q170,'Adopted vs YTD acct'!$A$5:$M$257,6,FALSE))</f>
        <v>0</v>
      </c>
      <c r="F170">
        <f>IF($Q170="","",VLOOKUP($Q170,'Adopted vs YTD acct'!$A$5:$M$257,7,FALSE))</f>
        <v>0</v>
      </c>
      <c r="G170" t="str">
        <f>IF($Q170="","",VLOOKUP($Q170,'Adopted vs YTD acct'!$A$5:$Q$257,COUNTA('Adopted vs YTD acct'!$A$4:H$4),FALSE))</f>
        <v>3392</v>
      </c>
      <c r="H170" t="str">
        <f>IF($Q170="","",VLOOKUP($Q170,'Adopted vs YTD acct'!$A$5:$Q$257,COUNTA('Adopted vs YTD acct'!$A$4:I$4),FALSE))</f>
        <v>NYS DCJS PPE GRANT</v>
      </c>
      <c r="I170" s="9">
        <f>IF($Q170="","",VLOOKUP($Q170,'Adopted vs YTD acct'!$A$5:$Q$257,COUNTA('Adopted vs YTD acct'!$A$4:J$4),FALSE))</f>
        <v>0</v>
      </c>
      <c r="J170" s="9">
        <f>IF($Q170="","",VLOOKUP($Q170,'Adopted vs YTD acct'!$A$5:$Q$257,COUNTA('Adopted vs YTD acct'!$A$4:K$4),FALSE))</f>
        <v>0</v>
      </c>
      <c r="K170" s="9">
        <f>IF($Q170="","",VLOOKUP($Q170,'Adopted vs YTD acct'!$A$5:$Q$257,COUNTA('Adopted vs YTD acct'!$A$4:L$4),FALSE))</f>
        <v>-6426</v>
      </c>
      <c r="L170" s="9">
        <f>IF($Q170="","",VLOOKUP($Q170,'Adopted vs YTD acct'!$A$5:$Q$257,COUNTA('Adopted vs YTD acct'!$A$4:M$4),FALSE))</f>
        <v>0</v>
      </c>
      <c r="M170" s="9">
        <f>IF($Q170="","",VLOOKUP($Q170,'Adopted vs YTD acct'!$A$5:$Q$257,COUNTA('Adopted vs YTD acct'!$A$4:N$4),FALSE))</f>
        <v>0</v>
      </c>
      <c r="N170" s="9">
        <f>IF($Q170="","",VLOOKUP($Q170,'Adopted vs YTD acct'!$A$5:$Q$257,COUNTA('Adopted vs YTD acct'!$A$4:O$4),FALSE))</f>
        <v>0</v>
      </c>
      <c r="O170" s="9">
        <f>IF($Q170="","",VLOOKUP($Q170,'Adopted vs YTD acct'!$A$5:$Q$257,COUNTA('Adopted vs YTD acct'!$A$4:P$4),FALSE))</f>
        <v>0</v>
      </c>
      <c r="P170" s="9">
        <f t="shared" si="2"/>
        <v>-6426</v>
      </c>
      <c r="Q170">
        <f>IF((MAX($Q$4:Q169)+1)&gt;Data!$A$1,"",MAX($Q$4:Q169)+1)</f>
        <v>166</v>
      </c>
    </row>
    <row r="171" spans="1:17" x14ac:dyDescent="0.2">
      <c r="A171" t="str">
        <f>IF($Q171="","",VLOOKUP($Q171,'Adopted vs YTD acct'!$A$5:$Q$257,COUNTA('Adopted vs YTD acct'!$A$4:B$4),FALSE))</f>
        <v>A</v>
      </c>
      <c r="B171">
        <f>IF($Q171="","",VLOOKUP($Q171,'Adopted vs YTD acct'!$A$5:$M$257,3,FALSE))</f>
        <v>0</v>
      </c>
      <c r="C171">
        <f>IF($Q171="","",VLOOKUP($Q171,'Adopted vs YTD acct'!$A$5:$M$257,4,FALSE))</f>
        <v>0</v>
      </c>
      <c r="D171">
        <f>IF($Q171="","",VLOOKUP($Q171,'Adopted vs YTD acct'!$A$5:$M$257,5,FALSE))</f>
        <v>0</v>
      </c>
      <c r="E171">
        <f>IF($Q171="","",VLOOKUP($Q171,'Adopted vs YTD acct'!$A$5:$M$257,6,FALSE))</f>
        <v>0</v>
      </c>
      <c r="F171">
        <f>IF($Q171="","",VLOOKUP($Q171,'Adopted vs YTD acct'!$A$5:$M$257,7,FALSE))</f>
        <v>0</v>
      </c>
      <c r="G171" t="str">
        <f>IF($Q171="","",VLOOKUP($Q171,'Adopted vs YTD acct'!$A$5:$Q$257,COUNTA('Adopted vs YTD acct'!$A$4:H$4),FALSE))</f>
        <v>1811</v>
      </c>
      <c r="H171" t="str">
        <f>IF($Q171="","",VLOOKUP($Q171,'Adopted vs YTD acct'!$A$5:$Q$257,COUNTA('Adopted vs YTD acct'!$A$4:I$4),FALSE))</f>
        <v>CHILD SUPPORT COLLECTIONS</v>
      </c>
      <c r="I171" s="9">
        <f>IF($Q171="","",VLOOKUP($Q171,'Adopted vs YTD acct'!$A$5:$Q$257,COUNTA('Adopted vs YTD acct'!$A$4:J$4),FALSE))</f>
        <v>-4652.8100000000013</v>
      </c>
      <c r="J171" s="9">
        <f>IF($Q171="","",VLOOKUP($Q171,'Adopted vs YTD acct'!$A$5:$Q$257,COUNTA('Adopted vs YTD acct'!$A$4:K$4),FALSE))</f>
        <v>-4162.18</v>
      </c>
      <c r="K171" s="9">
        <f>IF($Q171="","",VLOOKUP($Q171,'Adopted vs YTD acct'!$A$5:$Q$257,COUNTA('Adopted vs YTD acct'!$A$4:L$4),FALSE))</f>
        <v>1111.9900000000016</v>
      </c>
      <c r="L171" s="9">
        <f>IF($Q171="","",VLOOKUP($Q171,'Adopted vs YTD acct'!$A$5:$Q$257,COUNTA('Adopted vs YTD acct'!$A$4:M$4),FALSE))</f>
        <v>11433.84</v>
      </c>
      <c r="M171" s="9">
        <f>IF($Q171="","",VLOOKUP($Q171,'Adopted vs YTD acct'!$A$5:$Q$257,COUNTA('Adopted vs YTD acct'!$A$4:N$4),FALSE))</f>
        <v>6430.83</v>
      </c>
      <c r="N171" s="9">
        <f>IF($Q171="","",VLOOKUP($Q171,'Adopted vs YTD acct'!$A$5:$Q$257,COUNTA('Adopted vs YTD acct'!$A$4:O$4),FALSE))</f>
        <v>-9475.369999999999</v>
      </c>
      <c r="O171" s="9">
        <f>IF($Q171="","",VLOOKUP($Q171,'Adopted vs YTD acct'!$A$5:$Q$257,COUNTA('Adopted vs YTD acct'!$A$4:P$4),FALSE))</f>
        <v>-7189.27</v>
      </c>
      <c r="P171" s="9">
        <f t="shared" si="2"/>
        <v>-6502.9699999999993</v>
      </c>
      <c r="Q171">
        <f>IF((MAX($Q$4:Q170)+1)&gt;Data!$A$1,"",MAX($Q$4:Q170)+1)</f>
        <v>167</v>
      </c>
    </row>
    <row r="172" spans="1:17" x14ac:dyDescent="0.2">
      <c r="A172" t="str">
        <f>IF($Q172="","",VLOOKUP($Q172,'Adopted vs YTD acct'!$A$5:$Q$257,COUNTA('Adopted vs YTD acct'!$A$4:B$4),FALSE))</f>
        <v>A</v>
      </c>
      <c r="B172">
        <f>IF($Q172="","",VLOOKUP($Q172,'Adopted vs YTD acct'!$A$5:$M$257,3,FALSE))</f>
        <v>0</v>
      </c>
      <c r="C172">
        <f>IF($Q172="","",VLOOKUP($Q172,'Adopted vs YTD acct'!$A$5:$M$257,4,FALSE))</f>
        <v>0</v>
      </c>
      <c r="D172">
        <f>IF($Q172="","",VLOOKUP($Q172,'Adopted vs YTD acct'!$A$5:$M$257,5,FALSE))</f>
        <v>0</v>
      </c>
      <c r="E172">
        <f>IF($Q172="","",VLOOKUP($Q172,'Adopted vs YTD acct'!$A$5:$M$257,6,FALSE))</f>
        <v>0</v>
      </c>
      <c r="F172">
        <f>IF($Q172="","",VLOOKUP($Q172,'Adopted vs YTD acct'!$A$5:$M$257,7,FALSE))</f>
        <v>0</v>
      </c>
      <c r="G172" t="str">
        <f>IF($Q172="","",VLOOKUP($Q172,'Adopted vs YTD acct'!$A$5:$Q$257,COUNTA('Adopted vs YTD acct'!$A$4:H$4),FALSE))</f>
        <v>3452</v>
      </c>
      <c r="H172" t="str">
        <f>IF($Q172="","",VLOOKUP($Q172,'Adopted vs YTD acct'!$A$5:$Q$257,COUNTA('Adopted vs YTD acct'!$A$4:I$4),FALSE))</f>
        <v>MISC PUBLIC HEALTH GRANTS</v>
      </c>
      <c r="I172" s="9">
        <f>IF($Q172="","",VLOOKUP($Q172,'Adopted vs YTD acct'!$A$5:$Q$257,COUNTA('Adopted vs YTD acct'!$A$4:J$4),FALSE))</f>
        <v>0</v>
      </c>
      <c r="J172" s="9">
        <f>IF($Q172="","",VLOOKUP($Q172,'Adopted vs YTD acct'!$A$5:$Q$257,COUNTA('Adopted vs YTD acct'!$A$4:K$4),FALSE))</f>
        <v>0</v>
      </c>
      <c r="K172" s="9">
        <f>IF($Q172="","",VLOOKUP($Q172,'Adopted vs YTD acct'!$A$5:$Q$257,COUNTA('Adopted vs YTD acct'!$A$4:L$4),FALSE))</f>
        <v>0</v>
      </c>
      <c r="L172" s="9">
        <f>IF($Q172="","",VLOOKUP($Q172,'Adopted vs YTD acct'!$A$5:$Q$257,COUNTA('Adopted vs YTD acct'!$A$4:M$4),FALSE))</f>
        <v>0</v>
      </c>
      <c r="M172" s="9">
        <f>IF($Q172="","",VLOOKUP($Q172,'Adopted vs YTD acct'!$A$5:$Q$257,COUNTA('Adopted vs YTD acct'!$A$4:N$4),FALSE))</f>
        <v>0</v>
      </c>
      <c r="N172" s="9">
        <f>IF($Q172="","",VLOOKUP($Q172,'Adopted vs YTD acct'!$A$5:$Q$257,COUNTA('Adopted vs YTD acct'!$A$4:O$4),FALSE))</f>
        <v>-6785</v>
      </c>
      <c r="O172" s="9">
        <f>IF($Q172="","",VLOOKUP($Q172,'Adopted vs YTD acct'!$A$5:$Q$257,COUNTA('Adopted vs YTD acct'!$A$4:P$4),FALSE))</f>
        <v>0</v>
      </c>
      <c r="P172" s="9">
        <f t="shared" si="2"/>
        <v>-6785</v>
      </c>
      <c r="Q172">
        <f>IF((MAX($Q$4:Q171)+1)&gt;Data!$A$1,"",MAX($Q$4:Q171)+1)</f>
        <v>168</v>
      </c>
    </row>
    <row r="173" spans="1:17" x14ac:dyDescent="0.2">
      <c r="A173" t="str">
        <f>IF($Q173="","",VLOOKUP($Q173,'Adopted vs YTD acct'!$A$5:$Q$257,COUNTA('Adopted vs YTD acct'!$A$4:B$4),FALSE))</f>
        <v>A</v>
      </c>
      <c r="B173">
        <f>IF($Q173="","",VLOOKUP($Q173,'Adopted vs YTD acct'!$A$5:$M$257,3,FALSE))</f>
        <v>0</v>
      </c>
      <c r="C173">
        <f>IF($Q173="","",VLOOKUP($Q173,'Adopted vs YTD acct'!$A$5:$M$257,4,FALSE))</f>
        <v>0</v>
      </c>
      <c r="D173">
        <f>IF($Q173="","",VLOOKUP($Q173,'Adopted vs YTD acct'!$A$5:$M$257,5,FALSE))</f>
        <v>0</v>
      </c>
      <c r="E173">
        <f>IF($Q173="","",VLOOKUP($Q173,'Adopted vs YTD acct'!$A$5:$M$257,6,FALSE))</f>
        <v>0</v>
      </c>
      <c r="F173">
        <f>IF($Q173="","",VLOOKUP($Q173,'Adopted vs YTD acct'!$A$5:$M$257,7,FALSE))</f>
        <v>0</v>
      </c>
      <c r="G173" t="str">
        <f>IF($Q173="","",VLOOKUP($Q173,'Adopted vs YTD acct'!$A$5:$Q$257,COUNTA('Adopted vs YTD acct'!$A$4:H$4),FALSE))</f>
        <v>4489</v>
      </c>
      <c r="H173" t="str">
        <f>IF($Q173="","",VLOOKUP($Q173,'Adopted vs YTD acct'!$A$5:$Q$257,COUNTA('Adopted vs YTD acct'!$A$4:I$4),FALSE))</f>
        <v>OTHER HEALTH</v>
      </c>
      <c r="I173" s="9">
        <f>IF($Q173="","",VLOOKUP($Q173,'Adopted vs YTD acct'!$A$5:$Q$257,COUNTA('Adopted vs YTD acct'!$A$4:J$4),FALSE))</f>
        <v>0</v>
      </c>
      <c r="J173" s="9">
        <f>IF($Q173="","",VLOOKUP($Q173,'Adopted vs YTD acct'!$A$5:$Q$257,COUNTA('Adopted vs YTD acct'!$A$4:K$4),FALSE))</f>
        <v>0</v>
      </c>
      <c r="K173" s="9">
        <f>IF($Q173="","",VLOOKUP($Q173,'Adopted vs YTD acct'!$A$5:$Q$257,COUNTA('Adopted vs YTD acct'!$A$4:L$4),FALSE))</f>
        <v>0</v>
      </c>
      <c r="L173" s="9">
        <f>IF($Q173="","",VLOOKUP($Q173,'Adopted vs YTD acct'!$A$5:$Q$257,COUNTA('Adopted vs YTD acct'!$A$4:M$4),FALSE))</f>
        <v>0</v>
      </c>
      <c r="M173" s="9">
        <f>IF($Q173="","",VLOOKUP($Q173,'Adopted vs YTD acct'!$A$5:$Q$257,COUNTA('Adopted vs YTD acct'!$A$4:N$4),FALSE))</f>
        <v>0</v>
      </c>
      <c r="N173" s="9">
        <f>IF($Q173="","",VLOOKUP($Q173,'Adopted vs YTD acct'!$A$5:$Q$257,COUNTA('Adopted vs YTD acct'!$A$4:O$4),FALSE))</f>
        <v>-7299.36</v>
      </c>
      <c r="O173" s="9">
        <f>IF($Q173="","",VLOOKUP($Q173,'Adopted vs YTD acct'!$A$5:$Q$257,COUNTA('Adopted vs YTD acct'!$A$4:P$4),FALSE))</f>
        <v>0</v>
      </c>
      <c r="P173" s="9">
        <f t="shared" si="2"/>
        <v>-7299.36</v>
      </c>
      <c r="Q173">
        <f>IF((MAX($Q$4:Q172)+1)&gt;Data!$A$1,"",MAX($Q$4:Q172)+1)</f>
        <v>169</v>
      </c>
    </row>
    <row r="174" spans="1:17" x14ac:dyDescent="0.2">
      <c r="A174" t="str">
        <f>IF($Q174="","",VLOOKUP($Q174,'Adopted vs YTD acct'!$A$5:$Q$257,COUNTA('Adopted vs YTD acct'!$A$4:B$4),FALSE))</f>
        <v>A</v>
      </c>
      <c r="B174">
        <f>IF($Q174="","",VLOOKUP($Q174,'Adopted vs YTD acct'!$A$5:$M$257,3,FALSE))</f>
        <v>0</v>
      </c>
      <c r="C174">
        <f>IF($Q174="","",VLOOKUP($Q174,'Adopted vs YTD acct'!$A$5:$M$257,4,FALSE))</f>
        <v>0</v>
      </c>
      <c r="D174">
        <f>IF($Q174="","",VLOOKUP($Q174,'Adopted vs YTD acct'!$A$5:$M$257,5,FALSE))</f>
        <v>0</v>
      </c>
      <c r="E174">
        <f>IF($Q174="","",VLOOKUP($Q174,'Adopted vs YTD acct'!$A$5:$M$257,6,FALSE))</f>
        <v>0</v>
      </c>
      <c r="F174">
        <f>IF($Q174="","",VLOOKUP($Q174,'Adopted vs YTD acct'!$A$5:$M$257,7,FALSE))</f>
        <v>0</v>
      </c>
      <c r="G174" t="str">
        <f>IF($Q174="","",VLOOKUP($Q174,'Adopted vs YTD acct'!$A$5:$Q$257,COUNTA('Adopted vs YTD acct'!$A$4:H$4),FALSE))</f>
        <v>1585</v>
      </c>
      <c r="H174" t="str">
        <f>IF($Q174="","",VLOOKUP($Q174,'Adopted vs YTD acct'!$A$5:$Q$257,COUNTA('Adopted vs YTD acct'!$A$4:I$4),FALSE))</f>
        <v>PROBATION-ELEC. MONITORING</v>
      </c>
      <c r="I174" s="9">
        <f>IF($Q174="","",VLOOKUP($Q174,'Adopted vs YTD acct'!$A$5:$Q$257,COUNTA('Adopted vs YTD acct'!$A$4:J$4),FALSE))</f>
        <v>87</v>
      </c>
      <c r="J174" s="9">
        <f>IF($Q174="","",VLOOKUP($Q174,'Adopted vs YTD acct'!$A$5:$Q$257,COUNTA('Adopted vs YTD acct'!$A$4:K$4),FALSE))</f>
        <v>-1367</v>
      </c>
      <c r="K174" s="9">
        <f>IF($Q174="","",VLOOKUP($Q174,'Adopted vs YTD acct'!$A$5:$Q$257,COUNTA('Adopted vs YTD acct'!$A$4:L$4),FALSE))</f>
        <v>-2372</v>
      </c>
      <c r="L174" s="9">
        <f>IF($Q174="","",VLOOKUP($Q174,'Adopted vs YTD acct'!$A$5:$Q$257,COUNTA('Adopted vs YTD acct'!$A$4:M$4),FALSE))</f>
        <v>-408</v>
      </c>
      <c r="M174" s="9">
        <f>IF($Q174="","",VLOOKUP($Q174,'Adopted vs YTD acct'!$A$5:$Q$257,COUNTA('Adopted vs YTD acct'!$A$4:N$4),FALSE))</f>
        <v>-1997</v>
      </c>
      <c r="N174" s="9">
        <f>IF($Q174="","",VLOOKUP($Q174,'Adopted vs YTD acct'!$A$5:$Q$257,COUNTA('Adopted vs YTD acct'!$A$4:O$4),FALSE))</f>
        <v>290</v>
      </c>
      <c r="O174" s="9">
        <f>IF($Q174="","",VLOOKUP($Q174,'Adopted vs YTD acct'!$A$5:$Q$257,COUNTA('Adopted vs YTD acct'!$A$4:P$4),FALSE))</f>
        <v>-1554</v>
      </c>
      <c r="P174" s="9">
        <f t="shared" si="2"/>
        <v>-7321</v>
      </c>
      <c r="Q174">
        <f>IF((MAX($Q$4:Q173)+1)&gt;Data!$A$1,"",MAX($Q$4:Q173)+1)</f>
        <v>170</v>
      </c>
    </row>
    <row r="175" spans="1:17" x14ac:dyDescent="0.2">
      <c r="A175" t="str">
        <f>IF($Q175="","",VLOOKUP($Q175,'Adopted vs YTD acct'!$A$5:$Q$257,COUNTA('Adopted vs YTD acct'!$A$4:B$4),FALSE))</f>
        <v>A</v>
      </c>
      <c r="B175">
        <f>IF($Q175="","",VLOOKUP($Q175,'Adopted vs YTD acct'!$A$5:$M$257,3,FALSE))</f>
        <v>0</v>
      </c>
      <c r="C175">
        <f>IF($Q175="","",VLOOKUP($Q175,'Adopted vs YTD acct'!$A$5:$M$257,4,FALSE))</f>
        <v>0</v>
      </c>
      <c r="D175">
        <f>IF($Q175="","",VLOOKUP($Q175,'Adopted vs YTD acct'!$A$5:$M$257,5,FALSE))</f>
        <v>0</v>
      </c>
      <c r="E175">
        <f>IF($Q175="","",VLOOKUP($Q175,'Adopted vs YTD acct'!$A$5:$M$257,6,FALSE))</f>
        <v>0</v>
      </c>
      <c r="F175">
        <f>IF($Q175="","",VLOOKUP($Q175,'Adopted vs YTD acct'!$A$5:$M$257,7,FALSE))</f>
        <v>0</v>
      </c>
      <c r="G175" t="str">
        <f>IF($Q175="","",VLOOKUP($Q175,'Adopted vs YTD acct'!$A$5:$Q$257,COUNTA('Adopted vs YTD acct'!$A$4:H$4),FALSE))</f>
        <v>1261</v>
      </c>
      <c r="H175" t="str">
        <f>IF($Q175="","",VLOOKUP($Q175,'Adopted vs YTD acct'!$A$5:$Q$257,COUNTA('Adopted vs YTD acct'!$A$4:I$4),FALSE))</f>
        <v>DRUG TEST FEES-PERSONNEL REV</v>
      </c>
      <c r="I175" s="9">
        <f>IF($Q175="","",VLOOKUP($Q175,'Adopted vs YTD acct'!$A$5:$Q$257,COUNTA('Adopted vs YTD acct'!$A$4:J$4),FALSE))</f>
        <v>-2171</v>
      </c>
      <c r="J175" s="9">
        <f>IF($Q175="","",VLOOKUP($Q175,'Adopted vs YTD acct'!$A$5:$Q$257,COUNTA('Adopted vs YTD acct'!$A$4:K$4),FALSE))</f>
        <v>-1422</v>
      </c>
      <c r="K175" s="9">
        <f>IF($Q175="","",VLOOKUP($Q175,'Adopted vs YTD acct'!$A$5:$Q$257,COUNTA('Adopted vs YTD acct'!$A$4:L$4),FALSE))</f>
        <v>-1842</v>
      </c>
      <c r="L175" s="9">
        <f>IF($Q175="","",VLOOKUP($Q175,'Adopted vs YTD acct'!$A$5:$Q$257,COUNTA('Adopted vs YTD acct'!$A$4:M$4),FALSE))</f>
        <v>-729</v>
      </c>
      <c r="M175" s="9">
        <f>IF($Q175="","",VLOOKUP($Q175,'Adopted vs YTD acct'!$A$5:$Q$257,COUNTA('Adopted vs YTD acct'!$A$4:N$4),FALSE))</f>
        <v>-2250</v>
      </c>
      <c r="N175" s="9">
        <f>IF($Q175="","",VLOOKUP($Q175,'Adopted vs YTD acct'!$A$5:$Q$257,COUNTA('Adopted vs YTD acct'!$A$4:O$4),FALSE))</f>
        <v>1365</v>
      </c>
      <c r="O175" s="9">
        <f>IF($Q175="","",VLOOKUP($Q175,'Adopted vs YTD acct'!$A$5:$Q$257,COUNTA('Adopted vs YTD acct'!$A$4:P$4),FALSE))</f>
        <v>-740</v>
      </c>
      <c r="P175" s="9">
        <f t="shared" si="2"/>
        <v>-7789</v>
      </c>
      <c r="Q175">
        <f>IF((MAX($Q$4:Q174)+1)&gt;Data!$A$1,"",MAX($Q$4:Q174)+1)</f>
        <v>171</v>
      </c>
    </row>
    <row r="176" spans="1:17" x14ac:dyDescent="0.2">
      <c r="A176" t="str">
        <f>IF($Q176="","",VLOOKUP($Q176,'Adopted vs YTD acct'!$A$5:$Q$257,COUNTA('Adopted vs YTD acct'!$A$4:B$4),FALSE))</f>
        <v>A</v>
      </c>
      <c r="B176">
        <f>IF($Q176="","",VLOOKUP($Q176,'Adopted vs YTD acct'!$A$5:$M$257,3,FALSE))</f>
        <v>0</v>
      </c>
      <c r="C176">
        <f>IF($Q176="","",VLOOKUP($Q176,'Adopted vs YTD acct'!$A$5:$M$257,4,FALSE))</f>
        <v>0</v>
      </c>
      <c r="D176">
        <f>IF($Q176="","",VLOOKUP($Q176,'Adopted vs YTD acct'!$A$5:$M$257,5,FALSE))</f>
        <v>0</v>
      </c>
      <c r="E176">
        <f>IF($Q176="","",VLOOKUP($Q176,'Adopted vs YTD acct'!$A$5:$M$257,6,FALSE))</f>
        <v>0</v>
      </c>
      <c r="F176">
        <f>IF($Q176="","",VLOOKUP($Q176,'Adopted vs YTD acct'!$A$5:$M$257,7,FALSE))</f>
        <v>0</v>
      </c>
      <c r="G176" t="str">
        <f>IF($Q176="","",VLOOKUP($Q176,'Adopted vs YTD acct'!$A$5:$Q$257,COUNTA('Adopted vs YTD acct'!$A$4:H$4),FALSE))</f>
        <v>3715</v>
      </c>
      <c r="H176" t="str">
        <f>IF($Q176="","",VLOOKUP($Q176,'Adopted vs YTD acct'!$A$5:$Q$257,COUNTA('Adopted vs YTD acct'!$A$4:I$4),FALSE))</f>
        <v>TOURISM STATE MATCH</v>
      </c>
      <c r="I176" s="9">
        <f>IF($Q176="","",VLOOKUP($Q176,'Adopted vs YTD acct'!$A$5:$Q$257,COUNTA('Adopted vs YTD acct'!$A$4:J$4),FALSE))</f>
        <v>0</v>
      </c>
      <c r="J176" s="9">
        <f>IF($Q176="","",VLOOKUP($Q176,'Adopted vs YTD acct'!$A$5:$Q$257,COUNTA('Adopted vs YTD acct'!$A$4:K$4),FALSE))</f>
        <v>0</v>
      </c>
      <c r="K176" s="9">
        <f>IF($Q176="","",VLOOKUP($Q176,'Adopted vs YTD acct'!$A$5:$Q$257,COUNTA('Adopted vs YTD acct'!$A$4:L$4),FALSE))</f>
        <v>0</v>
      </c>
      <c r="L176" s="9">
        <f>IF($Q176="","",VLOOKUP($Q176,'Adopted vs YTD acct'!$A$5:$Q$257,COUNTA('Adopted vs YTD acct'!$A$4:M$4),FALSE))</f>
        <v>0</v>
      </c>
      <c r="M176" s="9">
        <f>IF($Q176="","",VLOOKUP($Q176,'Adopted vs YTD acct'!$A$5:$Q$257,COUNTA('Adopted vs YTD acct'!$A$4:N$4),FALSE))</f>
        <v>15390</v>
      </c>
      <c r="N176" s="9">
        <f>IF($Q176="","",VLOOKUP($Q176,'Adopted vs YTD acct'!$A$5:$Q$257,COUNTA('Adopted vs YTD acct'!$A$4:O$4),FALSE))</f>
        <v>-23397.23</v>
      </c>
      <c r="O176" s="9">
        <f>IF($Q176="","",VLOOKUP($Q176,'Adopted vs YTD acct'!$A$5:$Q$257,COUNTA('Adopted vs YTD acct'!$A$4:P$4),FALSE))</f>
        <v>0</v>
      </c>
      <c r="P176" s="9">
        <f t="shared" si="2"/>
        <v>-8007.23</v>
      </c>
      <c r="Q176">
        <f>IF((MAX($Q$4:Q175)+1)&gt;Data!$A$1,"",MAX($Q$4:Q175)+1)</f>
        <v>172</v>
      </c>
    </row>
    <row r="177" spans="1:17" x14ac:dyDescent="0.2">
      <c r="A177" t="str">
        <f>IF($Q177="","",VLOOKUP($Q177,'Adopted vs YTD acct'!$A$5:$Q$257,COUNTA('Adopted vs YTD acct'!$A$4:B$4),FALSE))</f>
        <v>A</v>
      </c>
      <c r="B177">
        <f>IF($Q177="","",VLOOKUP($Q177,'Adopted vs YTD acct'!$A$5:$M$257,3,FALSE))</f>
        <v>0</v>
      </c>
      <c r="C177">
        <f>IF($Q177="","",VLOOKUP($Q177,'Adopted vs YTD acct'!$A$5:$M$257,4,FALSE))</f>
        <v>0</v>
      </c>
      <c r="D177">
        <f>IF($Q177="","",VLOOKUP($Q177,'Adopted vs YTD acct'!$A$5:$M$257,5,FALSE))</f>
        <v>0</v>
      </c>
      <c r="E177">
        <f>IF($Q177="","",VLOOKUP($Q177,'Adopted vs YTD acct'!$A$5:$M$257,6,FALSE))</f>
        <v>0</v>
      </c>
      <c r="F177">
        <f>IF($Q177="","",VLOOKUP($Q177,'Adopted vs YTD acct'!$A$5:$M$257,7,FALSE))</f>
        <v>0</v>
      </c>
      <c r="G177" t="str">
        <f>IF($Q177="","",VLOOKUP($Q177,'Adopted vs YTD acct'!$A$5:$Q$257,COUNTA('Adopted vs YTD acct'!$A$4:H$4),FALSE))</f>
        <v>1587</v>
      </c>
      <c r="H177" t="str">
        <f>IF($Q177="","",VLOOKUP($Q177,'Adopted vs YTD acct'!$A$5:$Q$257,COUNTA('Adopted vs YTD acct'!$A$4:I$4),FALSE))</f>
        <v>JAIL KITCHEN USAGE FEE</v>
      </c>
      <c r="I177" s="9">
        <f>IF($Q177="","",VLOOKUP($Q177,'Adopted vs YTD acct'!$A$5:$Q$257,COUNTA('Adopted vs YTD acct'!$A$4:J$4),FALSE))</f>
        <v>0</v>
      </c>
      <c r="J177" s="9">
        <f>IF($Q177="","",VLOOKUP($Q177,'Adopted vs YTD acct'!$A$5:$Q$257,COUNTA('Adopted vs YTD acct'!$A$4:K$4),FALSE))</f>
        <v>0</v>
      </c>
      <c r="K177" s="9">
        <f>IF($Q177="","",VLOOKUP($Q177,'Adopted vs YTD acct'!$A$5:$Q$257,COUNTA('Adopted vs YTD acct'!$A$4:L$4),FALSE))</f>
        <v>0</v>
      </c>
      <c r="L177" s="9">
        <f>IF($Q177="","",VLOOKUP($Q177,'Adopted vs YTD acct'!$A$5:$Q$257,COUNTA('Adopted vs YTD acct'!$A$4:M$4),FALSE))</f>
        <v>0</v>
      </c>
      <c r="M177" s="9">
        <f>IF($Q177="","",VLOOKUP($Q177,'Adopted vs YTD acct'!$A$5:$Q$257,COUNTA('Adopted vs YTD acct'!$A$4:N$4),FALSE))</f>
        <v>0</v>
      </c>
      <c r="N177" s="9">
        <f>IF($Q177="","",VLOOKUP($Q177,'Adopted vs YTD acct'!$A$5:$Q$257,COUNTA('Adopted vs YTD acct'!$A$4:O$4),FALSE))</f>
        <v>0</v>
      </c>
      <c r="O177" s="9">
        <f>IF($Q177="","",VLOOKUP($Q177,'Adopted vs YTD acct'!$A$5:$Q$257,COUNTA('Adopted vs YTD acct'!$A$4:P$4),FALSE))</f>
        <v>-8932.48</v>
      </c>
      <c r="P177" s="9">
        <f t="shared" si="2"/>
        <v>-8932.48</v>
      </c>
      <c r="Q177">
        <f>IF((MAX($Q$4:Q176)+1)&gt;Data!$A$1,"",MAX($Q$4:Q176)+1)</f>
        <v>173</v>
      </c>
    </row>
    <row r="178" spans="1:17" x14ac:dyDescent="0.2">
      <c r="A178" t="str">
        <f>IF($Q178="","",VLOOKUP($Q178,'Adopted vs YTD acct'!$A$5:$Q$257,COUNTA('Adopted vs YTD acct'!$A$4:B$4),FALSE))</f>
        <v>A</v>
      </c>
      <c r="B178">
        <f>IF($Q178="","",VLOOKUP($Q178,'Adopted vs YTD acct'!$A$5:$M$257,3,FALSE))</f>
        <v>0</v>
      </c>
      <c r="C178">
        <f>IF($Q178="","",VLOOKUP($Q178,'Adopted vs YTD acct'!$A$5:$M$257,4,FALSE))</f>
        <v>0</v>
      </c>
      <c r="D178">
        <f>IF($Q178="","",VLOOKUP($Q178,'Adopted vs YTD acct'!$A$5:$M$257,5,FALSE))</f>
        <v>0</v>
      </c>
      <c r="E178">
        <f>IF($Q178="","",VLOOKUP($Q178,'Adopted vs YTD acct'!$A$5:$M$257,6,FALSE))</f>
        <v>0</v>
      </c>
      <c r="F178">
        <f>IF($Q178="","",VLOOKUP($Q178,'Adopted vs YTD acct'!$A$5:$M$257,7,FALSE))</f>
        <v>0</v>
      </c>
      <c r="G178" t="str">
        <f>IF($Q178="","",VLOOKUP($Q178,'Adopted vs YTD acct'!$A$5:$Q$257,COUNTA('Adopted vs YTD acct'!$A$4:H$4),FALSE))</f>
        <v>1589</v>
      </c>
      <c r="H178" t="str">
        <f>IF($Q178="","",VLOOKUP($Q178,'Adopted vs YTD acct'!$A$5:$Q$257,COUNTA('Adopted vs YTD acct'!$A$4:I$4),FALSE))</f>
        <v>FEES FOR PROBATION SERVICES</v>
      </c>
      <c r="I178" s="9">
        <f>IF($Q178="","",VLOOKUP($Q178,'Adopted vs YTD acct'!$A$5:$Q$257,COUNTA('Adopted vs YTD acct'!$A$4:J$4),FALSE))</f>
        <v>375</v>
      </c>
      <c r="J178" s="9">
        <f>IF($Q178="","",VLOOKUP($Q178,'Adopted vs YTD acct'!$A$5:$Q$257,COUNTA('Adopted vs YTD acct'!$A$4:K$4),FALSE))</f>
        <v>-2315</v>
      </c>
      <c r="K178" s="9">
        <f>IF($Q178="","",VLOOKUP($Q178,'Adopted vs YTD acct'!$A$5:$Q$257,COUNTA('Adopted vs YTD acct'!$A$4:L$4),FALSE))</f>
        <v>-3062</v>
      </c>
      <c r="L178" s="9">
        <f>IF($Q178="","",VLOOKUP($Q178,'Adopted vs YTD acct'!$A$5:$Q$257,COUNTA('Adopted vs YTD acct'!$A$4:M$4),FALSE))</f>
        <v>-2904.5</v>
      </c>
      <c r="M178" s="9">
        <f>IF($Q178="","",VLOOKUP($Q178,'Adopted vs YTD acct'!$A$5:$Q$257,COUNTA('Adopted vs YTD acct'!$A$4:N$4),FALSE))</f>
        <v>-2459</v>
      </c>
      <c r="N178" s="9">
        <f>IF($Q178="","",VLOOKUP($Q178,'Adopted vs YTD acct'!$A$5:$Q$257,COUNTA('Adopted vs YTD acct'!$A$4:O$4),FALSE))</f>
        <v>-551</v>
      </c>
      <c r="O178" s="9">
        <f>IF($Q178="","",VLOOKUP($Q178,'Adopted vs YTD acct'!$A$5:$Q$257,COUNTA('Adopted vs YTD acct'!$A$4:P$4),FALSE))</f>
        <v>583</v>
      </c>
      <c r="P178" s="9">
        <f t="shared" si="2"/>
        <v>-10333.5</v>
      </c>
      <c r="Q178">
        <f>IF((MAX($Q$4:Q177)+1)&gt;Data!$A$1,"",MAX($Q$4:Q177)+1)</f>
        <v>174</v>
      </c>
    </row>
    <row r="179" spans="1:17" x14ac:dyDescent="0.2">
      <c r="A179" t="str">
        <f>IF($Q179="","",VLOOKUP($Q179,'Adopted vs YTD acct'!$A$5:$Q$257,COUNTA('Adopted vs YTD acct'!$A$4:B$4),FALSE))</f>
        <v>A</v>
      </c>
      <c r="B179">
        <f>IF($Q179="","",VLOOKUP($Q179,'Adopted vs YTD acct'!$A$5:$M$257,3,FALSE))</f>
        <v>0</v>
      </c>
      <c r="C179">
        <f>IF($Q179="","",VLOOKUP($Q179,'Adopted vs YTD acct'!$A$5:$M$257,4,FALSE))</f>
        <v>0</v>
      </c>
      <c r="D179">
        <f>IF($Q179="","",VLOOKUP($Q179,'Adopted vs YTD acct'!$A$5:$M$257,5,FALSE))</f>
        <v>0</v>
      </c>
      <c r="E179">
        <f>IF($Q179="","",VLOOKUP($Q179,'Adopted vs YTD acct'!$A$5:$M$257,6,FALSE))</f>
        <v>0</v>
      </c>
      <c r="F179">
        <f>IF($Q179="","",VLOOKUP($Q179,'Adopted vs YTD acct'!$A$5:$M$257,7,FALSE))</f>
        <v>0</v>
      </c>
      <c r="G179" t="str">
        <f>IF($Q179="","",VLOOKUP($Q179,'Adopted vs YTD acct'!$A$5:$Q$257,COUNTA('Adopted vs YTD acct'!$A$4:H$4),FALSE))</f>
        <v>3983</v>
      </c>
      <c r="H179" t="str">
        <f>IF($Q179="","",VLOOKUP($Q179,'Adopted vs YTD acct'!$A$5:$Q$257,COUNTA('Adopted vs YTD acct'!$A$4:I$4),FALSE))</f>
        <v>ECONOMIC DEV PLAN GRANT</v>
      </c>
      <c r="I179" s="9">
        <f>IF($Q179="","",VLOOKUP($Q179,'Adopted vs YTD acct'!$A$5:$Q$257,COUNTA('Adopted vs YTD acct'!$A$4:J$4),FALSE))</f>
        <v>0</v>
      </c>
      <c r="J179" s="9">
        <f>IF($Q179="","",VLOOKUP($Q179,'Adopted vs YTD acct'!$A$5:$Q$257,COUNTA('Adopted vs YTD acct'!$A$4:K$4),FALSE))</f>
        <v>0</v>
      </c>
      <c r="K179" s="9">
        <f>IF($Q179="","",VLOOKUP($Q179,'Adopted vs YTD acct'!$A$5:$Q$257,COUNTA('Adopted vs YTD acct'!$A$4:L$4),FALSE))</f>
        <v>0</v>
      </c>
      <c r="L179" s="9">
        <f>IF($Q179="","",VLOOKUP($Q179,'Adopted vs YTD acct'!$A$5:$Q$257,COUNTA('Adopted vs YTD acct'!$A$4:M$4),FALSE))</f>
        <v>37500</v>
      </c>
      <c r="M179" s="9">
        <f>IF($Q179="","",VLOOKUP($Q179,'Adopted vs YTD acct'!$A$5:$Q$257,COUNTA('Adopted vs YTD acct'!$A$4:N$4),FALSE))</f>
        <v>0</v>
      </c>
      <c r="N179" s="9">
        <f>IF($Q179="","",VLOOKUP($Q179,'Adopted vs YTD acct'!$A$5:$Q$257,COUNTA('Adopted vs YTD acct'!$A$4:O$4),FALSE))</f>
        <v>-48145</v>
      </c>
      <c r="O179" s="9">
        <f>IF($Q179="","",VLOOKUP($Q179,'Adopted vs YTD acct'!$A$5:$Q$257,COUNTA('Adopted vs YTD acct'!$A$4:P$4),FALSE))</f>
        <v>0</v>
      </c>
      <c r="P179" s="9">
        <f t="shared" si="2"/>
        <v>-10645</v>
      </c>
      <c r="Q179">
        <f>IF((MAX($Q$4:Q178)+1)&gt;Data!$A$1,"",MAX($Q$4:Q178)+1)</f>
        <v>175</v>
      </c>
    </row>
    <row r="180" spans="1:17" x14ac:dyDescent="0.2">
      <c r="A180" t="str">
        <f>IF($Q180="","",VLOOKUP($Q180,'Adopted vs YTD acct'!$A$5:$Q$257,COUNTA('Adopted vs YTD acct'!$A$4:B$4),FALSE))</f>
        <v>A</v>
      </c>
      <c r="B180">
        <f>IF($Q180="","",VLOOKUP($Q180,'Adopted vs YTD acct'!$A$5:$M$257,3,FALSE))</f>
        <v>0</v>
      </c>
      <c r="C180">
        <f>IF($Q180="","",VLOOKUP($Q180,'Adopted vs YTD acct'!$A$5:$M$257,4,FALSE))</f>
        <v>0</v>
      </c>
      <c r="D180">
        <f>IF($Q180="","",VLOOKUP($Q180,'Adopted vs YTD acct'!$A$5:$M$257,5,FALSE))</f>
        <v>0</v>
      </c>
      <c r="E180">
        <f>IF($Q180="","",VLOOKUP($Q180,'Adopted vs YTD acct'!$A$5:$M$257,6,FALSE))</f>
        <v>0</v>
      </c>
      <c r="F180">
        <f>IF($Q180="","",VLOOKUP($Q180,'Adopted vs YTD acct'!$A$5:$M$257,7,FALSE))</f>
        <v>0</v>
      </c>
      <c r="G180" t="str">
        <f>IF($Q180="","",VLOOKUP($Q180,'Adopted vs YTD acct'!$A$5:$Q$257,COUNTA('Adopted vs YTD acct'!$A$4:H$4),FALSE))</f>
        <v>2660</v>
      </c>
      <c r="H180" t="str">
        <f>IF($Q180="","",VLOOKUP($Q180,'Adopted vs YTD acct'!$A$5:$Q$257,COUNTA('Adopted vs YTD acct'!$A$4:I$4),FALSE))</f>
        <v>SALES OF REAL PROPERTY</v>
      </c>
      <c r="I180" s="9">
        <f>IF($Q180="","",VLOOKUP($Q180,'Adopted vs YTD acct'!$A$5:$Q$257,COUNTA('Adopted vs YTD acct'!$A$4:J$4),FALSE))</f>
        <v>0</v>
      </c>
      <c r="J180" s="9">
        <f>IF($Q180="","",VLOOKUP($Q180,'Adopted vs YTD acct'!$A$5:$Q$257,COUNTA('Adopted vs YTD acct'!$A$4:K$4),FALSE))</f>
        <v>0</v>
      </c>
      <c r="K180" s="9">
        <f>IF($Q180="","",VLOOKUP($Q180,'Adopted vs YTD acct'!$A$5:$Q$257,COUNTA('Adopted vs YTD acct'!$A$4:L$4),FALSE))</f>
        <v>-400</v>
      </c>
      <c r="L180" s="9">
        <f>IF($Q180="","",VLOOKUP($Q180,'Adopted vs YTD acct'!$A$5:$Q$257,COUNTA('Adopted vs YTD acct'!$A$4:M$4),FALSE))</f>
        <v>-11647</v>
      </c>
      <c r="M180" s="9">
        <f>IF($Q180="","",VLOOKUP($Q180,'Adopted vs YTD acct'!$A$5:$Q$257,COUNTA('Adopted vs YTD acct'!$A$4:N$4),FALSE))</f>
        <v>0</v>
      </c>
      <c r="N180" s="9">
        <f>IF($Q180="","",VLOOKUP($Q180,'Adopted vs YTD acct'!$A$5:$Q$257,COUNTA('Adopted vs YTD acct'!$A$4:O$4),FALSE))</f>
        <v>0</v>
      </c>
      <c r="O180" s="9">
        <f>IF($Q180="","",VLOOKUP($Q180,'Adopted vs YTD acct'!$A$5:$Q$257,COUNTA('Adopted vs YTD acct'!$A$4:P$4),FALSE))</f>
        <v>0</v>
      </c>
      <c r="P180" s="9">
        <f t="shared" si="2"/>
        <v>-12047</v>
      </c>
      <c r="Q180">
        <f>IF((MAX($Q$4:Q179)+1)&gt;Data!$A$1,"",MAX($Q$4:Q179)+1)</f>
        <v>176</v>
      </c>
    </row>
    <row r="181" spans="1:17" x14ac:dyDescent="0.2">
      <c r="A181" t="str">
        <f>IF($Q181="","",VLOOKUP($Q181,'Adopted vs YTD acct'!$A$5:$Q$257,COUNTA('Adopted vs YTD acct'!$A$4:B$4),FALSE))</f>
        <v>A</v>
      </c>
      <c r="B181">
        <f>IF($Q181="","",VLOOKUP($Q181,'Adopted vs YTD acct'!$A$5:$M$257,3,FALSE))</f>
        <v>0</v>
      </c>
      <c r="C181">
        <f>IF($Q181="","",VLOOKUP($Q181,'Adopted vs YTD acct'!$A$5:$M$257,4,FALSE))</f>
        <v>0</v>
      </c>
      <c r="D181">
        <f>IF($Q181="","",VLOOKUP($Q181,'Adopted vs YTD acct'!$A$5:$M$257,5,FALSE))</f>
        <v>0</v>
      </c>
      <c r="E181">
        <f>IF($Q181="","",VLOOKUP($Q181,'Adopted vs YTD acct'!$A$5:$M$257,6,FALSE))</f>
        <v>0</v>
      </c>
      <c r="F181">
        <f>IF($Q181="","",VLOOKUP($Q181,'Adopted vs YTD acct'!$A$5:$M$257,7,FALSE))</f>
        <v>0</v>
      </c>
      <c r="G181" t="str">
        <f>IF($Q181="","",VLOOKUP($Q181,'Adopted vs YTD acct'!$A$5:$Q$257,COUNTA('Adopted vs YTD acct'!$A$4:H$4),FALSE))</f>
        <v>2264</v>
      </c>
      <c r="H181" t="str">
        <f>IF($Q181="","",VLOOKUP($Q181,'Adopted vs YTD acct'!$A$5:$Q$257,COUNTA('Adopted vs YTD acct'!$A$4:I$4),FALSE))</f>
        <v>JAIL FACILITIES</v>
      </c>
      <c r="I181" s="9">
        <f>IF($Q181="","",VLOOKUP($Q181,'Adopted vs YTD acct'!$A$5:$Q$257,COUNTA('Adopted vs YTD acct'!$A$4:J$4),FALSE))</f>
        <v>0</v>
      </c>
      <c r="J181" s="9">
        <f>IF($Q181="","",VLOOKUP($Q181,'Adopted vs YTD acct'!$A$5:$Q$257,COUNTA('Adopted vs YTD acct'!$A$4:K$4),FALSE))</f>
        <v>0</v>
      </c>
      <c r="K181" s="9">
        <f>IF($Q181="","",VLOOKUP($Q181,'Adopted vs YTD acct'!$A$5:$Q$257,COUNTA('Adopted vs YTD acct'!$A$4:L$4),FALSE))</f>
        <v>0</v>
      </c>
      <c r="L181" s="9">
        <f>IF($Q181="","",VLOOKUP($Q181,'Adopted vs YTD acct'!$A$5:$Q$257,COUNTA('Adopted vs YTD acct'!$A$4:M$4),FALSE))</f>
        <v>0</v>
      </c>
      <c r="M181" s="9">
        <f>IF($Q181="","",VLOOKUP($Q181,'Adopted vs YTD acct'!$A$5:$Q$257,COUNTA('Adopted vs YTD acct'!$A$4:N$4),FALSE))</f>
        <v>0</v>
      </c>
      <c r="N181" s="9">
        <f>IF($Q181="","",VLOOKUP($Q181,'Adopted vs YTD acct'!$A$5:$Q$257,COUNTA('Adopted vs YTD acct'!$A$4:O$4),FALSE))</f>
        <v>-12100</v>
      </c>
      <c r="O181" s="9">
        <f>IF($Q181="","",VLOOKUP($Q181,'Adopted vs YTD acct'!$A$5:$Q$257,COUNTA('Adopted vs YTD acct'!$A$4:P$4),FALSE))</f>
        <v>0</v>
      </c>
      <c r="P181" s="9">
        <f t="shared" si="2"/>
        <v>-12100</v>
      </c>
      <c r="Q181">
        <f>IF((MAX($Q$4:Q180)+1)&gt;Data!$A$1,"",MAX($Q$4:Q180)+1)</f>
        <v>177</v>
      </c>
    </row>
    <row r="182" spans="1:17" x14ac:dyDescent="0.2">
      <c r="A182" t="str">
        <f>IF($Q182="","",VLOOKUP($Q182,'Adopted vs YTD acct'!$A$5:$Q$257,COUNTA('Adopted vs YTD acct'!$A$4:B$4),FALSE))</f>
        <v>A</v>
      </c>
      <c r="B182">
        <f>IF($Q182="","",VLOOKUP($Q182,'Adopted vs YTD acct'!$A$5:$M$257,3,FALSE))</f>
        <v>0</v>
      </c>
      <c r="C182">
        <f>IF($Q182="","",VLOOKUP($Q182,'Adopted vs YTD acct'!$A$5:$M$257,4,FALSE))</f>
        <v>0</v>
      </c>
      <c r="D182">
        <f>IF($Q182="","",VLOOKUP($Q182,'Adopted vs YTD acct'!$A$5:$M$257,5,FALSE))</f>
        <v>0</v>
      </c>
      <c r="E182">
        <f>IF($Q182="","",VLOOKUP($Q182,'Adopted vs YTD acct'!$A$5:$M$257,6,FALSE))</f>
        <v>0</v>
      </c>
      <c r="F182">
        <f>IF($Q182="","",VLOOKUP($Q182,'Adopted vs YTD acct'!$A$5:$M$257,7,FALSE))</f>
        <v>0</v>
      </c>
      <c r="G182" t="str">
        <f>IF($Q182="","",VLOOKUP($Q182,'Adopted vs YTD acct'!$A$5:$Q$257,COUNTA('Adopted vs YTD acct'!$A$4:H$4),FALSE))</f>
        <v>2705</v>
      </c>
      <c r="H182" t="str">
        <f>IF($Q182="","",VLOOKUP($Q182,'Adopted vs YTD acct'!$A$5:$Q$257,COUNTA('Adopted vs YTD acct'!$A$4:I$4),FALSE))</f>
        <v>DONATIONS TO "STOP DWI" PROG</v>
      </c>
      <c r="I182" s="9">
        <f>IF($Q182="","",VLOOKUP($Q182,'Adopted vs YTD acct'!$A$5:$Q$257,COUNTA('Adopted vs YTD acct'!$A$4:J$4),FALSE))</f>
        <v>0</v>
      </c>
      <c r="J182" s="9">
        <f>IF($Q182="","",VLOOKUP($Q182,'Adopted vs YTD acct'!$A$5:$Q$257,COUNTA('Adopted vs YTD acct'!$A$4:K$4),FALSE))</f>
        <v>-3500</v>
      </c>
      <c r="K182" s="9">
        <f>IF($Q182="","",VLOOKUP($Q182,'Adopted vs YTD acct'!$A$5:$Q$257,COUNTA('Adopted vs YTD acct'!$A$4:L$4),FALSE))</f>
        <v>-2300</v>
      </c>
      <c r="L182" s="9">
        <f>IF($Q182="","",VLOOKUP($Q182,'Adopted vs YTD acct'!$A$5:$Q$257,COUNTA('Adopted vs YTD acct'!$A$4:M$4),FALSE))</f>
        <v>-2150</v>
      </c>
      <c r="M182" s="9">
        <f>IF($Q182="","",VLOOKUP($Q182,'Adopted vs YTD acct'!$A$5:$Q$257,COUNTA('Adopted vs YTD acct'!$A$4:N$4),FALSE))</f>
        <v>-2500</v>
      </c>
      <c r="N182" s="9">
        <f>IF($Q182="","",VLOOKUP($Q182,'Adopted vs YTD acct'!$A$5:$Q$257,COUNTA('Adopted vs YTD acct'!$A$4:O$4),FALSE))</f>
        <v>-4000</v>
      </c>
      <c r="O182" s="9">
        <f>IF($Q182="","",VLOOKUP($Q182,'Adopted vs YTD acct'!$A$5:$Q$257,COUNTA('Adopted vs YTD acct'!$A$4:P$4),FALSE))</f>
        <v>1500</v>
      </c>
      <c r="P182" s="9">
        <f t="shared" si="2"/>
        <v>-12950</v>
      </c>
      <c r="Q182">
        <f>IF((MAX($Q$4:Q181)+1)&gt;Data!$A$1,"",MAX($Q$4:Q181)+1)</f>
        <v>178</v>
      </c>
    </row>
    <row r="183" spans="1:17" x14ac:dyDescent="0.2">
      <c r="A183" t="str">
        <f>IF($Q183="","",VLOOKUP($Q183,'Adopted vs YTD acct'!$A$5:$Q$257,COUNTA('Adopted vs YTD acct'!$A$4:B$4),FALSE))</f>
        <v>A</v>
      </c>
      <c r="B183">
        <f>IF($Q183="","",VLOOKUP($Q183,'Adopted vs YTD acct'!$A$5:$M$257,3,FALSE))</f>
        <v>0</v>
      </c>
      <c r="C183">
        <f>IF($Q183="","",VLOOKUP($Q183,'Adopted vs YTD acct'!$A$5:$M$257,4,FALSE))</f>
        <v>0</v>
      </c>
      <c r="D183">
        <f>IF($Q183="","",VLOOKUP($Q183,'Adopted vs YTD acct'!$A$5:$M$257,5,FALSE))</f>
        <v>0</v>
      </c>
      <c r="E183">
        <f>IF($Q183="","",VLOOKUP($Q183,'Adopted vs YTD acct'!$A$5:$M$257,6,FALSE))</f>
        <v>0</v>
      </c>
      <c r="F183">
        <f>IF($Q183="","",VLOOKUP($Q183,'Adopted vs YTD acct'!$A$5:$M$257,7,FALSE))</f>
        <v>0</v>
      </c>
      <c r="G183" t="str">
        <f>IF($Q183="","",VLOOKUP($Q183,'Adopted vs YTD acct'!$A$5:$Q$257,COUNTA('Adopted vs YTD acct'!$A$4:H$4),FALSE))</f>
        <v>2545</v>
      </c>
      <c r="H183" t="str">
        <f>IF($Q183="","",VLOOKUP($Q183,'Adopted vs YTD acct'!$A$5:$Q$257,COUNTA('Adopted vs YTD acct'!$A$4:I$4),FALSE))</f>
        <v>LICENSES / PISTOL &amp; REVOLVER</v>
      </c>
      <c r="I183" s="9">
        <f>IF($Q183="","",VLOOKUP($Q183,'Adopted vs YTD acct'!$A$5:$Q$257,COUNTA('Adopted vs YTD acct'!$A$4:J$4),FALSE))</f>
        <v>-1578</v>
      </c>
      <c r="J183" s="9">
        <f>IF($Q183="","",VLOOKUP($Q183,'Adopted vs YTD acct'!$A$5:$Q$257,COUNTA('Adopted vs YTD acct'!$A$4:K$4),FALSE))</f>
        <v>-3021</v>
      </c>
      <c r="K183" s="9">
        <f>IF($Q183="","",VLOOKUP($Q183,'Adopted vs YTD acct'!$A$5:$Q$257,COUNTA('Adopted vs YTD acct'!$A$4:L$4),FALSE))</f>
        <v>-3429</v>
      </c>
      <c r="L183" s="9">
        <f>IF($Q183="","",VLOOKUP($Q183,'Adopted vs YTD acct'!$A$5:$Q$257,COUNTA('Adopted vs YTD acct'!$A$4:M$4),FALSE))</f>
        <v>-2323</v>
      </c>
      <c r="M183" s="9">
        <f>IF($Q183="","",VLOOKUP($Q183,'Adopted vs YTD acct'!$A$5:$Q$257,COUNTA('Adopted vs YTD acct'!$A$4:N$4),FALSE))</f>
        <v>-1227</v>
      </c>
      <c r="N183" s="9">
        <f>IF($Q183="","",VLOOKUP($Q183,'Adopted vs YTD acct'!$A$5:$Q$257,COUNTA('Adopted vs YTD acct'!$A$4:O$4),FALSE))</f>
        <v>-257</v>
      </c>
      <c r="O183" s="9">
        <f>IF($Q183="","",VLOOKUP($Q183,'Adopted vs YTD acct'!$A$5:$Q$257,COUNTA('Adopted vs YTD acct'!$A$4:P$4),FALSE))</f>
        <v>-1290</v>
      </c>
      <c r="P183" s="9">
        <f t="shared" si="2"/>
        <v>-13125</v>
      </c>
      <c r="Q183">
        <f>IF((MAX($Q$4:Q182)+1)&gt;Data!$A$1,"",MAX($Q$4:Q182)+1)</f>
        <v>179</v>
      </c>
    </row>
    <row r="184" spans="1:17" x14ac:dyDescent="0.2">
      <c r="A184" t="str">
        <f>IF($Q184="","",VLOOKUP($Q184,'Adopted vs YTD acct'!$A$5:$Q$257,COUNTA('Adopted vs YTD acct'!$A$4:B$4),FALSE))</f>
        <v>A</v>
      </c>
      <c r="B184">
        <f>IF($Q184="","",VLOOKUP($Q184,'Adopted vs YTD acct'!$A$5:$M$257,3,FALSE))</f>
        <v>0</v>
      </c>
      <c r="C184">
        <f>IF($Q184="","",VLOOKUP($Q184,'Adopted vs YTD acct'!$A$5:$M$257,4,FALSE))</f>
        <v>0</v>
      </c>
      <c r="D184">
        <f>IF($Q184="","",VLOOKUP($Q184,'Adopted vs YTD acct'!$A$5:$M$257,5,FALSE))</f>
        <v>0</v>
      </c>
      <c r="E184">
        <f>IF($Q184="","",VLOOKUP($Q184,'Adopted vs YTD acct'!$A$5:$M$257,6,FALSE))</f>
        <v>0</v>
      </c>
      <c r="F184">
        <f>IF($Q184="","",VLOOKUP($Q184,'Adopted vs YTD acct'!$A$5:$M$257,7,FALSE))</f>
        <v>0</v>
      </c>
      <c r="G184" t="str">
        <f>IF($Q184="","",VLOOKUP($Q184,'Adopted vs YTD acct'!$A$5:$Q$257,COUNTA('Adopted vs YTD acct'!$A$4:H$4),FALSE))</f>
        <v>1819</v>
      </c>
      <c r="H184" t="str">
        <f>IF($Q184="","",VLOOKUP($Q184,'Adopted vs YTD acct'!$A$5:$Q$257,COUNTA('Adopted vs YTD acct'!$A$4:I$4),FALSE))</f>
        <v>REPAYMENTS OF CHILD CARE</v>
      </c>
      <c r="I184" s="9">
        <f>IF($Q184="","",VLOOKUP($Q184,'Adopted vs YTD acct'!$A$5:$Q$257,COUNTA('Adopted vs YTD acct'!$A$4:J$4),FALSE))</f>
        <v>11290.36</v>
      </c>
      <c r="J184" s="9">
        <f>IF($Q184="","",VLOOKUP($Q184,'Adopted vs YTD acct'!$A$5:$Q$257,COUNTA('Adopted vs YTD acct'!$A$4:K$4),FALSE))</f>
        <v>-2353.6499999999996</v>
      </c>
      <c r="K184" s="9">
        <f>IF($Q184="","",VLOOKUP($Q184,'Adopted vs YTD acct'!$A$5:$Q$257,COUNTA('Adopted vs YTD acct'!$A$4:L$4),FALSE))</f>
        <v>-42345.77</v>
      </c>
      <c r="L184" s="9">
        <f>IF($Q184="","",VLOOKUP($Q184,'Adopted vs YTD acct'!$A$5:$Q$257,COUNTA('Adopted vs YTD acct'!$A$4:M$4),FALSE))</f>
        <v>9855.4399999999987</v>
      </c>
      <c r="M184" s="9">
        <f>IF($Q184="","",VLOOKUP($Q184,'Adopted vs YTD acct'!$A$5:$Q$257,COUNTA('Adopted vs YTD acct'!$A$4:N$4),FALSE))</f>
        <v>17388.010000000002</v>
      </c>
      <c r="N184" s="9">
        <f>IF($Q184="","",VLOOKUP($Q184,'Adopted vs YTD acct'!$A$5:$Q$257,COUNTA('Adopted vs YTD acct'!$A$4:O$4),FALSE))</f>
        <v>-17165.599999999999</v>
      </c>
      <c r="O184" s="9">
        <f>IF($Q184="","",VLOOKUP($Q184,'Adopted vs YTD acct'!$A$5:$Q$257,COUNTA('Adopted vs YTD acct'!$A$4:P$4),FALSE))</f>
        <v>9042</v>
      </c>
      <c r="P184" s="9">
        <f t="shared" si="2"/>
        <v>-14289.209999999995</v>
      </c>
      <c r="Q184">
        <f>IF((MAX($Q$4:Q183)+1)&gt;Data!$A$1,"",MAX($Q$4:Q183)+1)</f>
        <v>180</v>
      </c>
    </row>
    <row r="185" spans="1:17" x14ac:dyDescent="0.2">
      <c r="A185" t="str">
        <f>IF($Q185="","",VLOOKUP($Q185,'Adopted vs YTD acct'!$A$5:$Q$257,COUNTA('Adopted vs YTD acct'!$A$4:B$4),FALSE))</f>
        <v>A</v>
      </c>
      <c r="B185">
        <f>IF($Q185="","",VLOOKUP($Q185,'Adopted vs YTD acct'!$A$5:$M$257,3,FALSE))</f>
        <v>0</v>
      </c>
      <c r="C185">
        <f>IF($Q185="","",VLOOKUP($Q185,'Adopted vs YTD acct'!$A$5:$M$257,4,FALSE))</f>
        <v>0</v>
      </c>
      <c r="D185">
        <f>IF($Q185="","",VLOOKUP($Q185,'Adopted vs YTD acct'!$A$5:$M$257,5,FALSE))</f>
        <v>0</v>
      </c>
      <c r="E185">
        <f>IF($Q185="","",VLOOKUP($Q185,'Adopted vs YTD acct'!$A$5:$M$257,6,FALSE))</f>
        <v>0</v>
      </c>
      <c r="F185">
        <f>IF($Q185="","",VLOOKUP($Q185,'Adopted vs YTD acct'!$A$5:$M$257,7,FALSE))</f>
        <v>0</v>
      </c>
      <c r="G185" t="str">
        <f>IF($Q185="","",VLOOKUP($Q185,'Adopted vs YTD acct'!$A$5:$Q$257,COUNTA('Adopted vs YTD acct'!$A$4:H$4),FALSE))</f>
        <v>3030</v>
      </c>
      <c r="H185" t="str">
        <f>IF($Q185="","",VLOOKUP($Q185,'Adopted vs YTD acct'!$A$5:$Q$257,COUNTA('Adopted vs YTD acct'!$A$4:I$4),FALSE))</f>
        <v>D.A. SALARY REIMBURSEMENT</v>
      </c>
      <c r="I185" s="9">
        <f>IF($Q185="","",VLOOKUP($Q185,'Adopted vs YTD acct'!$A$5:$Q$257,COUNTA('Adopted vs YTD acct'!$A$4:J$4),FALSE))</f>
        <v>0</v>
      </c>
      <c r="J185" s="9">
        <f>IF($Q185="","",VLOOKUP($Q185,'Adopted vs YTD acct'!$A$5:$Q$257,COUNTA('Adopted vs YTD acct'!$A$4:K$4),FALSE))</f>
        <v>0</v>
      </c>
      <c r="K185" s="9">
        <f>IF($Q185="","",VLOOKUP($Q185,'Adopted vs YTD acct'!$A$5:$Q$257,COUNTA('Adopted vs YTD acct'!$A$4:L$4),FALSE))</f>
        <v>0</v>
      </c>
      <c r="L185" s="9">
        <f>IF($Q185="","",VLOOKUP($Q185,'Adopted vs YTD acct'!$A$5:$Q$257,COUNTA('Adopted vs YTD acct'!$A$4:M$4),FALSE))</f>
        <v>0</v>
      </c>
      <c r="M185" s="9">
        <f>IF($Q185="","",VLOOKUP($Q185,'Adopted vs YTD acct'!$A$5:$Q$257,COUNTA('Adopted vs YTD acct'!$A$4:N$4),FALSE))</f>
        <v>0</v>
      </c>
      <c r="N185" s="9">
        <f>IF($Q185="","",VLOOKUP($Q185,'Adopted vs YTD acct'!$A$5:$Q$257,COUNTA('Adopted vs YTD acct'!$A$4:O$4),FALSE))</f>
        <v>0</v>
      </c>
      <c r="O185" s="9">
        <f>IF($Q185="","",VLOOKUP($Q185,'Adopted vs YTD acct'!$A$5:$Q$257,COUNTA('Adopted vs YTD acct'!$A$4:P$4),FALSE))</f>
        <v>-14438</v>
      </c>
      <c r="P185" s="9">
        <f t="shared" si="2"/>
        <v>-14438</v>
      </c>
      <c r="Q185">
        <f>IF((MAX($Q$4:Q184)+1)&gt;Data!$A$1,"",MAX($Q$4:Q184)+1)</f>
        <v>181</v>
      </c>
    </row>
    <row r="186" spans="1:17" x14ac:dyDescent="0.2">
      <c r="A186" t="str">
        <f>IF($Q186="","",VLOOKUP($Q186,'Adopted vs YTD acct'!$A$5:$Q$257,COUNTA('Adopted vs YTD acct'!$A$4:B$4),FALSE))</f>
        <v>A</v>
      </c>
      <c r="B186">
        <f>IF($Q186="","",VLOOKUP($Q186,'Adopted vs YTD acct'!$A$5:$M$257,3,FALSE))</f>
        <v>0</v>
      </c>
      <c r="C186">
        <f>IF($Q186="","",VLOOKUP($Q186,'Adopted vs YTD acct'!$A$5:$M$257,4,FALSE))</f>
        <v>0</v>
      </c>
      <c r="D186">
        <f>IF($Q186="","",VLOOKUP($Q186,'Adopted vs YTD acct'!$A$5:$M$257,5,FALSE))</f>
        <v>0</v>
      </c>
      <c r="E186">
        <f>IF($Q186="","",VLOOKUP($Q186,'Adopted vs YTD acct'!$A$5:$M$257,6,FALSE))</f>
        <v>0</v>
      </c>
      <c r="F186">
        <f>IF($Q186="","",VLOOKUP($Q186,'Adopted vs YTD acct'!$A$5:$M$257,7,FALSE))</f>
        <v>0</v>
      </c>
      <c r="G186" t="str">
        <f>IF($Q186="","",VLOOKUP($Q186,'Adopted vs YTD acct'!$A$5:$Q$257,COUNTA('Adopted vs YTD acct'!$A$4:H$4),FALSE))</f>
        <v>2210</v>
      </c>
      <c r="H186" t="str">
        <f>IF($Q186="","",VLOOKUP($Q186,'Adopted vs YTD acct'!$A$5:$Q$257,COUNTA('Adopted vs YTD acct'!$A$4:I$4),FALSE))</f>
        <v>TAX &amp; ASSESSMENT SERVICES</v>
      </c>
      <c r="I186" s="9">
        <f>IF($Q186="","",VLOOKUP($Q186,'Adopted vs YTD acct'!$A$5:$Q$257,COUNTA('Adopted vs YTD acct'!$A$4:J$4),FALSE))</f>
        <v>-3743.0400000000009</v>
      </c>
      <c r="J186" s="9">
        <f>IF($Q186="","",VLOOKUP($Q186,'Adopted vs YTD acct'!$A$5:$Q$257,COUNTA('Adopted vs YTD acct'!$A$4:K$4),FALSE))</f>
        <v>-3323.2200000000012</v>
      </c>
      <c r="K186" s="9">
        <f>IF($Q186="","",VLOOKUP($Q186,'Adopted vs YTD acct'!$A$5:$Q$257,COUNTA('Adopted vs YTD acct'!$A$4:L$4),FALSE))</f>
        <v>-1652.0800000000017</v>
      </c>
      <c r="L186" s="9">
        <f>IF($Q186="","",VLOOKUP($Q186,'Adopted vs YTD acct'!$A$5:$Q$257,COUNTA('Adopted vs YTD acct'!$A$4:M$4),FALSE))</f>
        <v>1564.0900000000001</v>
      </c>
      <c r="M186" s="9">
        <f>IF($Q186="","",VLOOKUP($Q186,'Adopted vs YTD acct'!$A$5:$Q$257,COUNTA('Adopted vs YTD acct'!$A$4:N$4),FALSE))</f>
        <v>-4969.8300000000017</v>
      </c>
      <c r="N186" s="9">
        <f>IF($Q186="","",VLOOKUP($Q186,'Adopted vs YTD acct'!$A$5:$Q$257,COUNTA('Adopted vs YTD acct'!$A$4:O$4),FALSE))</f>
        <v>-253.59999999999854</v>
      </c>
      <c r="O186" s="9">
        <f>IF($Q186="","",VLOOKUP($Q186,'Adopted vs YTD acct'!$A$5:$Q$257,COUNTA('Adopted vs YTD acct'!$A$4:P$4),FALSE))</f>
        <v>-3262.9000000000015</v>
      </c>
      <c r="P186" s="9">
        <f t="shared" si="2"/>
        <v>-15640.580000000005</v>
      </c>
      <c r="Q186">
        <f>IF((MAX($Q$4:Q185)+1)&gt;Data!$A$1,"",MAX($Q$4:Q185)+1)</f>
        <v>182</v>
      </c>
    </row>
    <row r="187" spans="1:17" x14ac:dyDescent="0.2">
      <c r="A187" t="str">
        <f>IF($Q187="","",VLOOKUP($Q187,'Adopted vs YTD acct'!$A$5:$Q$257,COUNTA('Adopted vs YTD acct'!$A$4:B$4),FALSE))</f>
        <v>A</v>
      </c>
      <c r="B187">
        <f>IF($Q187="","",VLOOKUP($Q187,'Adopted vs YTD acct'!$A$5:$M$257,3,FALSE))</f>
        <v>0</v>
      </c>
      <c r="C187">
        <f>IF($Q187="","",VLOOKUP($Q187,'Adopted vs YTD acct'!$A$5:$M$257,4,FALSE))</f>
        <v>0</v>
      </c>
      <c r="D187">
        <f>IF($Q187="","",VLOOKUP($Q187,'Adopted vs YTD acct'!$A$5:$M$257,5,FALSE))</f>
        <v>0</v>
      </c>
      <c r="E187">
        <f>IF($Q187="","",VLOOKUP($Q187,'Adopted vs YTD acct'!$A$5:$M$257,6,FALSE))</f>
        <v>0</v>
      </c>
      <c r="F187">
        <f>IF($Q187="","",VLOOKUP($Q187,'Adopted vs YTD acct'!$A$5:$M$257,7,FALSE))</f>
        <v>0</v>
      </c>
      <c r="G187" t="str">
        <f>IF($Q187="","",VLOOKUP($Q187,'Adopted vs YTD acct'!$A$5:$Q$257,COUNTA('Adopted vs YTD acct'!$A$4:H$4),FALSE))</f>
        <v>2410</v>
      </c>
      <c r="H187" t="str">
        <f>IF($Q187="","",VLOOKUP($Q187,'Adopted vs YTD acct'!$A$5:$Q$257,COUNTA('Adopted vs YTD acct'!$A$4:I$4),FALSE))</f>
        <v>RENTAL OF REAL PROPERTY</v>
      </c>
      <c r="I187" s="9">
        <f>IF($Q187="","",VLOOKUP($Q187,'Adopted vs YTD acct'!$A$5:$Q$257,COUNTA('Adopted vs YTD acct'!$A$4:J$4),FALSE))</f>
        <v>-2350.9100000000035</v>
      </c>
      <c r="J187" s="9">
        <f>IF($Q187="","",VLOOKUP($Q187,'Adopted vs YTD acct'!$A$5:$Q$257,COUNTA('Adopted vs YTD acct'!$A$4:K$4),FALSE))</f>
        <v>-1215</v>
      </c>
      <c r="K187" s="9">
        <f>IF($Q187="","",VLOOKUP($Q187,'Adopted vs YTD acct'!$A$5:$Q$257,COUNTA('Adopted vs YTD acct'!$A$4:L$4),FALSE))</f>
        <v>-138.91000000000349</v>
      </c>
      <c r="L187" s="9">
        <f>IF($Q187="","",VLOOKUP($Q187,'Adopted vs YTD acct'!$A$5:$Q$257,COUNTA('Adopted vs YTD acct'!$A$4:M$4),FALSE))</f>
        <v>-768.13999999999942</v>
      </c>
      <c r="M187" s="9">
        <f>IF($Q187="","",VLOOKUP($Q187,'Adopted vs YTD acct'!$A$5:$Q$257,COUNTA('Adopted vs YTD acct'!$A$4:N$4),FALSE))</f>
        <v>-2268.1399999999994</v>
      </c>
      <c r="N187" s="9">
        <f>IF($Q187="","",VLOOKUP($Q187,'Adopted vs YTD acct'!$A$5:$Q$257,COUNTA('Adopted vs YTD acct'!$A$4:O$4),FALSE))</f>
        <v>-3226.2799999999988</v>
      </c>
      <c r="O187" s="9">
        <f>IF($Q187="","",VLOOKUP($Q187,'Adopted vs YTD acct'!$A$5:$Q$257,COUNTA('Adopted vs YTD acct'!$A$4:P$4),FALSE))</f>
        <v>-6100.6999999999971</v>
      </c>
      <c r="P187" s="9">
        <f t="shared" si="2"/>
        <v>-16068.080000000002</v>
      </c>
      <c r="Q187">
        <f>IF((MAX($Q$4:Q186)+1)&gt;Data!$A$1,"",MAX($Q$4:Q186)+1)</f>
        <v>183</v>
      </c>
    </row>
    <row r="188" spans="1:17" x14ac:dyDescent="0.2">
      <c r="A188" t="str">
        <f>IF($Q188="","",VLOOKUP($Q188,'Adopted vs YTD acct'!$A$5:$Q$257,COUNTA('Adopted vs YTD acct'!$A$4:B$4),FALSE))</f>
        <v>A</v>
      </c>
      <c r="B188">
        <f>IF($Q188="","",VLOOKUP($Q188,'Adopted vs YTD acct'!$A$5:$M$257,3,FALSE))</f>
        <v>0</v>
      </c>
      <c r="C188">
        <f>IF($Q188="","",VLOOKUP($Q188,'Adopted vs YTD acct'!$A$5:$M$257,4,FALSE))</f>
        <v>0</v>
      </c>
      <c r="D188">
        <f>IF($Q188="","",VLOOKUP($Q188,'Adopted vs YTD acct'!$A$5:$M$257,5,FALSE))</f>
        <v>0</v>
      </c>
      <c r="E188">
        <f>IF($Q188="","",VLOOKUP($Q188,'Adopted vs YTD acct'!$A$5:$M$257,6,FALSE))</f>
        <v>0</v>
      </c>
      <c r="F188">
        <f>IF($Q188="","",VLOOKUP($Q188,'Adopted vs YTD acct'!$A$5:$M$257,7,FALSE))</f>
        <v>0</v>
      </c>
      <c r="G188" t="str">
        <f>IF($Q188="","",VLOOKUP($Q188,'Adopted vs YTD acct'!$A$5:$Q$257,COUNTA('Adopted vs YTD acct'!$A$4:H$4),FALSE))</f>
        <v>4089</v>
      </c>
      <c r="H188" t="str">
        <f>IF($Q188="","",VLOOKUP($Q188,'Adopted vs YTD acct'!$A$5:$Q$257,COUNTA('Adopted vs YTD acct'!$A$4:I$4),FALSE))</f>
        <v>UNCLASSIFIED FEDERAL AID</v>
      </c>
      <c r="I188" s="9">
        <f>IF($Q188="","",VLOOKUP($Q188,'Adopted vs YTD acct'!$A$5:$Q$257,COUNTA('Adopted vs YTD acct'!$A$4:J$4),FALSE))</f>
        <v>-1129</v>
      </c>
      <c r="J188" s="9">
        <f>IF($Q188="","",VLOOKUP($Q188,'Adopted vs YTD acct'!$A$5:$Q$257,COUNTA('Adopted vs YTD acct'!$A$4:K$4),FALSE))</f>
        <v>1454.31</v>
      </c>
      <c r="K188" s="9">
        <f>IF($Q188="","",VLOOKUP($Q188,'Adopted vs YTD acct'!$A$5:$Q$257,COUNTA('Adopted vs YTD acct'!$A$4:L$4),FALSE))</f>
        <v>0</v>
      </c>
      <c r="L188" s="9">
        <f>IF($Q188="","",VLOOKUP($Q188,'Adopted vs YTD acct'!$A$5:$Q$257,COUNTA('Adopted vs YTD acct'!$A$4:M$4),FALSE))</f>
        <v>0</v>
      </c>
      <c r="M188" s="9">
        <f>IF($Q188="","",VLOOKUP($Q188,'Adopted vs YTD acct'!$A$5:$Q$257,COUNTA('Adopted vs YTD acct'!$A$4:N$4),FALSE))</f>
        <v>0</v>
      </c>
      <c r="N188" s="9">
        <f>IF($Q188="","",VLOOKUP($Q188,'Adopted vs YTD acct'!$A$5:$Q$257,COUNTA('Adopted vs YTD acct'!$A$4:O$4),FALSE))</f>
        <v>0</v>
      </c>
      <c r="O188" s="9">
        <f>IF($Q188="","",VLOOKUP($Q188,'Adopted vs YTD acct'!$A$5:$Q$257,COUNTA('Adopted vs YTD acct'!$A$4:P$4),FALSE))</f>
        <v>-18022.45</v>
      </c>
      <c r="P188" s="9">
        <f t="shared" si="2"/>
        <v>-17697.14</v>
      </c>
      <c r="Q188">
        <f>IF((MAX($Q$4:Q187)+1)&gt;Data!$A$1,"",MAX($Q$4:Q187)+1)</f>
        <v>184</v>
      </c>
    </row>
    <row r="189" spans="1:17" x14ac:dyDescent="0.2">
      <c r="A189" t="str">
        <f>IF($Q189="","",VLOOKUP($Q189,'Adopted vs YTD acct'!$A$5:$Q$257,COUNTA('Adopted vs YTD acct'!$A$4:B$4),FALSE))</f>
        <v>A</v>
      </c>
      <c r="B189">
        <f>IF($Q189="","",VLOOKUP($Q189,'Adopted vs YTD acct'!$A$5:$M$257,3,FALSE))</f>
        <v>0</v>
      </c>
      <c r="C189">
        <f>IF($Q189="","",VLOOKUP($Q189,'Adopted vs YTD acct'!$A$5:$M$257,4,FALSE))</f>
        <v>0</v>
      </c>
      <c r="D189">
        <f>IF($Q189="","",VLOOKUP($Q189,'Adopted vs YTD acct'!$A$5:$M$257,5,FALSE))</f>
        <v>0</v>
      </c>
      <c r="E189">
        <f>IF($Q189="","",VLOOKUP($Q189,'Adopted vs YTD acct'!$A$5:$M$257,6,FALSE))</f>
        <v>0</v>
      </c>
      <c r="F189">
        <f>IF($Q189="","",VLOOKUP($Q189,'Adopted vs YTD acct'!$A$5:$M$257,7,FALSE))</f>
        <v>0</v>
      </c>
      <c r="G189" t="str">
        <f>IF($Q189="","",VLOOKUP($Q189,'Adopted vs YTD acct'!$A$5:$Q$257,COUNTA('Adopted vs YTD acct'!$A$4:H$4),FALSE))</f>
        <v>2215</v>
      </c>
      <c r="H189" t="str">
        <f>IF($Q189="","",VLOOKUP($Q189,'Adopted vs YTD acct'!$A$5:$Q$257,COUNTA('Adopted vs YTD acct'!$A$4:I$4),FALSE))</f>
        <v>ELECTIONS REVENUE</v>
      </c>
      <c r="I189" s="9">
        <f>IF($Q189="","",VLOOKUP($Q189,'Adopted vs YTD acct'!$A$5:$Q$257,COUNTA('Adopted vs YTD acct'!$A$4:J$4),FALSE))</f>
        <v>79.75</v>
      </c>
      <c r="J189" s="9">
        <f>IF($Q189="","",VLOOKUP($Q189,'Adopted vs YTD acct'!$A$5:$Q$257,COUNTA('Adopted vs YTD acct'!$A$4:K$4),FALSE))</f>
        <v>-5988.25</v>
      </c>
      <c r="K189" s="9">
        <f>IF($Q189="","",VLOOKUP($Q189,'Adopted vs YTD acct'!$A$5:$Q$257,COUNTA('Adopted vs YTD acct'!$A$4:L$4),FALSE))</f>
        <v>-1183.1000000000004</v>
      </c>
      <c r="L189" s="9">
        <f>IF($Q189="","",VLOOKUP($Q189,'Adopted vs YTD acct'!$A$5:$Q$257,COUNTA('Adopted vs YTD acct'!$A$4:M$4),FALSE))</f>
        <v>-2108.5</v>
      </c>
      <c r="M189" s="9">
        <f>IF($Q189="","",VLOOKUP($Q189,'Adopted vs YTD acct'!$A$5:$Q$257,COUNTA('Adopted vs YTD acct'!$A$4:N$4),FALSE))</f>
        <v>-94.550000000000182</v>
      </c>
      <c r="N189" s="9">
        <f>IF($Q189="","",VLOOKUP($Q189,'Adopted vs YTD acct'!$A$5:$Q$257,COUNTA('Adopted vs YTD acct'!$A$4:O$4),FALSE))</f>
        <v>-9383.65</v>
      </c>
      <c r="O189" s="9">
        <f>IF($Q189="","",VLOOKUP($Q189,'Adopted vs YTD acct'!$A$5:$Q$257,COUNTA('Adopted vs YTD acct'!$A$4:P$4),FALSE))</f>
        <v>269.25</v>
      </c>
      <c r="P189" s="9">
        <f t="shared" si="2"/>
        <v>-18409.050000000003</v>
      </c>
      <c r="Q189">
        <f>IF((MAX($Q$4:Q188)+1)&gt;Data!$A$1,"",MAX($Q$4:Q188)+1)</f>
        <v>185</v>
      </c>
    </row>
    <row r="190" spans="1:17" x14ac:dyDescent="0.2">
      <c r="A190" t="str">
        <f>IF($Q190="","",VLOOKUP($Q190,'Adopted vs YTD acct'!$A$5:$Q$257,COUNTA('Adopted vs YTD acct'!$A$4:B$4),FALSE))</f>
        <v>A</v>
      </c>
      <c r="B190">
        <f>IF($Q190="","",VLOOKUP($Q190,'Adopted vs YTD acct'!$A$5:$M$257,3,FALSE))</f>
        <v>0</v>
      </c>
      <c r="C190">
        <f>IF($Q190="","",VLOOKUP($Q190,'Adopted vs YTD acct'!$A$5:$M$257,4,FALSE))</f>
        <v>0</v>
      </c>
      <c r="D190">
        <f>IF($Q190="","",VLOOKUP($Q190,'Adopted vs YTD acct'!$A$5:$M$257,5,FALSE))</f>
        <v>0</v>
      </c>
      <c r="E190">
        <f>IF($Q190="","",VLOOKUP($Q190,'Adopted vs YTD acct'!$A$5:$M$257,6,FALSE))</f>
        <v>0</v>
      </c>
      <c r="F190">
        <f>IF($Q190="","",VLOOKUP($Q190,'Adopted vs YTD acct'!$A$5:$M$257,7,FALSE))</f>
        <v>0</v>
      </c>
      <c r="G190" t="str">
        <f>IF($Q190="","",VLOOKUP($Q190,'Adopted vs YTD acct'!$A$5:$Q$257,COUNTA('Adopted vs YTD acct'!$A$4:H$4),FALSE))</f>
        <v>3310</v>
      </c>
      <c r="H190" t="str">
        <f>IF($Q190="","",VLOOKUP($Q190,'Adopted vs YTD acct'!$A$5:$Q$257,COUNTA('Adopted vs YTD acct'!$A$4:I$4),FALSE))</f>
        <v>PROBATION SERVICES</v>
      </c>
      <c r="I190" s="9">
        <f>IF($Q190="","",VLOOKUP($Q190,'Adopted vs YTD acct'!$A$5:$Q$257,COUNTA('Adopted vs YTD acct'!$A$4:J$4),FALSE))</f>
        <v>0</v>
      </c>
      <c r="J190" s="9">
        <f>IF($Q190="","",VLOOKUP($Q190,'Adopted vs YTD acct'!$A$5:$Q$257,COUNTA('Adopted vs YTD acct'!$A$4:K$4),FALSE))</f>
        <v>0</v>
      </c>
      <c r="K190" s="9">
        <f>IF($Q190="","",VLOOKUP($Q190,'Adopted vs YTD acct'!$A$5:$Q$257,COUNTA('Adopted vs YTD acct'!$A$4:L$4),FALSE))</f>
        <v>-325</v>
      </c>
      <c r="L190" s="9">
        <f>IF($Q190="","",VLOOKUP($Q190,'Adopted vs YTD acct'!$A$5:$Q$257,COUNTA('Adopted vs YTD acct'!$A$4:M$4),FALSE))</f>
        <v>0</v>
      </c>
      <c r="M190" s="9">
        <f>IF($Q190="","",VLOOKUP($Q190,'Adopted vs YTD acct'!$A$5:$Q$257,COUNTA('Adopted vs YTD acct'!$A$4:N$4),FALSE))</f>
        <v>0</v>
      </c>
      <c r="N190" s="9">
        <f>IF($Q190="","",VLOOKUP($Q190,'Adopted vs YTD acct'!$A$5:$Q$257,COUNTA('Adopted vs YTD acct'!$A$4:O$4),FALSE))</f>
        <v>0</v>
      </c>
      <c r="O190" s="9">
        <f>IF($Q190="","",VLOOKUP($Q190,'Adopted vs YTD acct'!$A$5:$Q$257,COUNTA('Adopted vs YTD acct'!$A$4:P$4),FALSE))</f>
        <v>-22182</v>
      </c>
      <c r="P190" s="9">
        <f t="shared" si="2"/>
        <v>-22507</v>
      </c>
      <c r="Q190">
        <f>IF((MAX($Q$4:Q189)+1)&gt;Data!$A$1,"",MAX($Q$4:Q189)+1)</f>
        <v>186</v>
      </c>
    </row>
    <row r="191" spans="1:17" x14ac:dyDescent="0.2">
      <c r="A191" t="str">
        <f>IF($Q191="","",VLOOKUP($Q191,'Adopted vs YTD acct'!$A$5:$Q$257,COUNTA('Adopted vs YTD acct'!$A$4:B$4),FALSE))</f>
        <v>A</v>
      </c>
      <c r="B191">
        <f>IF($Q191="","",VLOOKUP($Q191,'Adopted vs YTD acct'!$A$5:$M$257,3,FALSE))</f>
        <v>0</v>
      </c>
      <c r="C191">
        <f>IF($Q191="","",VLOOKUP($Q191,'Adopted vs YTD acct'!$A$5:$M$257,4,FALSE))</f>
        <v>0</v>
      </c>
      <c r="D191">
        <f>IF($Q191="","",VLOOKUP($Q191,'Adopted vs YTD acct'!$A$5:$M$257,5,FALSE))</f>
        <v>0</v>
      </c>
      <c r="E191">
        <f>IF($Q191="","",VLOOKUP($Q191,'Adopted vs YTD acct'!$A$5:$M$257,6,FALSE))</f>
        <v>0</v>
      </c>
      <c r="F191">
        <f>IF($Q191="","",VLOOKUP($Q191,'Adopted vs YTD acct'!$A$5:$M$257,7,FALSE))</f>
        <v>0</v>
      </c>
      <c r="G191" t="str">
        <f>IF($Q191="","",VLOOKUP($Q191,'Adopted vs YTD acct'!$A$5:$Q$257,COUNTA('Adopted vs YTD acct'!$A$4:H$4),FALSE))</f>
        <v>3312</v>
      </c>
      <c r="H191" t="str">
        <f>IF($Q191="","",VLOOKUP($Q191,'Adopted vs YTD acct'!$A$5:$Q$257,COUNTA('Adopted vs YTD acct'!$A$4:I$4),FALSE))</f>
        <v>PAROLE/DOCS - BOARDING</v>
      </c>
      <c r="I191" s="9">
        <f>IF($Q191="","",VLOOKUP($Q191,'Adopted vs YTD acct'!$A$5:$Q$257,COUNTA('Adopted vs YTD acct'!$A$4:J$4),FALSE))</f>
        <v>0</v>
      </c>
      <c r="J191" s="9">
        <f>IF($Q191="","",VLOOKUP($Q191,'Adopted vs YTD acct'!$A$5:$Q$257,COUNTA('Adopted vs YTD acct'!$A$4:K$4),FALSE))</f>
        <v>0</v>
      </c>
      <c r="K191" s="9">
        <f>IF($Q191="","",VLOOKUP($Q191,'Adopted vs YTD acct'!$A$5:$Q$257,COUNTA('Adopted vs YTD acct'!$A$4:L$4),FALSE))</f>
        <v>0</v>
      </c>
      <c r="L191" s="9">
        <f>IF($Q191="","",VLOOKUP($Q191,'Adopted vs YTD acct'!$A$5:$Q$257,COUNTA('Adopted vs YTD acct'!$A$4:M$4),FALSE))</f>
        <v>0</v>
      </c>
      <c r="M191" s="9">
        <f>IF($Q191="","",VLOOKUP($Q191,'Adopted vs YTD acct'!$A$5:$Q$257,COUNTA('Adopted vs YTD acct'!$A$4:N$4),FALSE))</f>
        <v>0</v>
      </c>
      <c r="N191" s="9">
        <f>IF($Q191="","",VLOOKUP($Q191,'Adopted vs YTD acct'!$A$5:$Q$257,COUNTA('Adopted vs YTD acct'!$A$4:O$4),FALSE))</f>
        <v>0</v>
      </c>
      <c r="O191" s="9">
        <f>IF($Q191="","",VLOOKUP($Q191,'Adopted vs YTD acct'!$A$5:$Q$257,COUNTA('Adopted vs YTD acct'!$A$4:P$4),FALSE))</f>
        <v>-23000</v>
      </c>
      <c r="P191" s="9">
        <f t="shared" si="2"/>
        <v>-23000</v>
      </c>
      <c r="Q191">
        <f>IF((MAX($Q$4:Q190)+1)&gt;Data!$A$1,"",MAX($Q$4:Q190)+1)</f>
        <v>187</v>
      </c>
    </row>
    <row r="192" spans="1:17" x14ac:dyDescent="0.2">
      <c r="A192" t="str">
        <f>IF($Q192="","",VLOOKUP($Q192,'Adopted vs YTD acct'!$A$5:$Q$257,COUNTA('Adopted vs YTD acct'!$A$4:B$4),FALSE))</f>
        <v>A</v>
      </c>
      <c r="B192">
        <f>IF($Q192="","",VLOOKUP($Q192,'Adopted vs YTD acct'!$A$5:$M$257,3,FALSE))</f>
        <v>0</v>
      </c>
      <c r="C192">
        <f>IF($Q192="","",VLOOKUP($Q192,'Adopted vs YTD acct'!$A$5:$M$257,4,FALSE))</f>
        <v>0</v>
      </c>
      <c r="D192">
        <f>IF($Q192="","",VLOOKUP($Q192,'Adopted vs YTD acct'!$A$5:$M$257,5,FALSE))</f>
        <v>0</v>
      </c>
      <c r="E192">
        <f>IF($Q192="","",VLOOKUP($Q192,'Adopted vs YTD acct'!$A$5:$M$257,6,FALSE))</f>
        <v>0</v>
      </c>
      <c r="F192">
        <f>IF($Q192="","",VLOOKUP($Q192,'Adopted vs YTD acct'!$A$5:$M$257,7,FALSE))</f>
        <v>0</v>
      </c>
      <c r="G192" t="str">
        <f>IF($Q192="","",VLOOKUP($Q192,'Adopted vs YTD acct'!$A$5:$Q$257,COUNTA('Adopted vs YTD acct'!$A$4:H$4),FALSE))</f>
        <v>3394</v>
      </c>
      <c r="H192" t="str">
        <f>IF($Q192="","",VLOOKUP($Q192,'Adopted vs YTD acct'!$A$5:$Q$257,COUNTA('Adopted vs YTD acct'!$A$4:I$4),FALSE))</f>
        <v>SHERIFF DCJS GRANTS</v>
      </c>
      <c r="I192" s="9">
        <f>IF($Q192="","",VLOOKUP($Q192,'Adopted vs YTD acct'!$A$5:$Q$257,COUNTA('Adopted vs YTD acct'!$A$4:J$4),FALSE))</f>
        <v>0</v>
      </c>
      <c r="J192" s="9">
        <f>IF($Q192="","",VLOOKUP($Q192,'Adopted vs YTD acct'!$A$5:$Q$257,COUNTA('Adopted vs YTD acct'!$A$4:K$4),FALSE))</f>
        <v>0</v>
      </c>
      <c r="K192" s="9">
        <f>IF($Q192="","",VLOOKUP($Q192,'Adopted vs YTD acct'!$A$5:$Q$257,COUNTA('Adopted vs YTD acct'!$A$4:L$4),FALSE))</f>
        <v>0</v>
      </c>
      <c r="L192" s="9">
        <f>IF($Q192="","",VLOOKUP($Q192,'Adopted vs YTD acct'!$A$5:$Q$257,COUNTA('Adopted vs YTD acct'!$A$4:M$4),FALSE))</f>
        <v>0</v>
      </c>
      <c r="M192" s="9">
        <f>IF($Q192="","",VLOOKUP($Q192,'Adopted vs YTD acct'!$A$5:$Q$257,COUNTA('Adopted vs YTD acct'!$A$4:N$4),FALSE))</f>
        <v>-25000</v>
      </c>
      <c r="N192" s="9">
        <f>IF($Q192="","",VLOOKUP($Q192,'Adopted vs YTD acct'!$A$5:$Q$257,COUNTA('Adopted vs YTD acct'!$A$4:O$4),FALSE))</f>
        <v>0</v>
      </c>
      <c r="O192" s="9">
        <f>IF($Q192="","",VLOOKUP($Q192,'Adopted vs YTD acct'!$A$5:$Q$257,COUNTA('Adopted vs YTD acct'!$A$4:P$4),FALSE))</f>
        <v>0</v>
      </c>
      <c r="P192" s="9">
        <f t="shared" si="2"/>
        <v>-25000</v>
      </c>
      <c r="Q192">
        <f>IF((MAX($Q$4:Q191)+1)&gt;Data!$A$1,"",MAX($Q$4:Q191)+1)</f>
        <v>188</v>
      </c>
    </row>
    <row r="193" spans="1:17" x14ac:dyDescent="0.2">
      <c r="A193" t="str">
        <f>IF($Q193="","",VLOOKUP($Q193,'Adopted vs YTD acct'!$A$5:$Q$257,COUNTA('Adopted vs YTD acct'!$A$4:B$4),FALSE))</f>
        <v>A</v>
      </c>
      <c r="B193">
        <f>IF($Q193="","",VLOOKUP($Q193,'Adopted vs YTD acct'!$A$5:$M$257,3,FALSE))</f>
        <v>0</v>
      </c>
      <c r="C193">
        <f>IF($Q193="","",VLOOKUP($Q193,'Adopted vs YTD acct'!$A$5:$M$257,4,FALSE))</f>
        <v>0</v>
      </c>
      <c r="D193">
        <f>IF($Q193="","",VLOOKUP($Q193,'Adopted vs YTD acct'!$A$5:$M$257,5,FALSE))</f>
        <v>0</v>
      </c>
      <c r="E193">
        <f>IF($Q193="","",VLOOKUP($Q193,'Adopted vs YTD acct'!$A$5:$M$257,6,FALSE))</f>
        <v>0</v>
      </c>
      <c r="F193">
        <f>IF($Q193="","",VLOOKUP($Q193,'Adopted vs YTD acct'!$A$5:$M$257,7,FALSE))</f>
        <v>0</v>
      </c>
      <c r="G193" t="str">
        <f>IF($Q193="","",VLOOKUP($Q193,'Adopted vs YTD acct'!$A$5:$Q$257,COUNTA('Adopted vs YTD acct'!$A$4:H$4),FALSE))</f>
        <v>4305</v>
      </c>
      <c r="H193" t="str">
        <f>IF($Q193="","",VLOOKUP($Q193,'Adopted vs YTD acct'!$A$5:$Q$257,COUNTA('Adopted vs YTD acct'!$A$4:I$4),FALSE))</f>
        <v>EMERGENCY MANAGEMENT AID</v>
      </c>
      <c r="I193" s="9">
        <f>IF($Q193="","",VLOOKUP($Q193,'Adopted vs YTD acct'!$A$5:$Q$257,COUNTA('Adopted vs YTD acct'!$A$4:J$4),FALSE))</f>
        <v>-17322</v>
      </c>
      <c r="J193" s="9">
        <f>IF($Q193="","",VLOOKUP($Q193,'Adopted vs YTD acct'!$A$5:$Q$257,COUNTA('Adopted vs YTD acct'!$A$4:K$4),FALSE))</f>
        <v>55</v>
      </c>
      <c r="K193" s="9">
        <f>IF($Q193="","",VLOOKUP($Q193,'Adopted vs YTD acct'!$A$5:$Q$257,COUNTA('Adopted vs YTD acct'!$A$4:L$4),FALSE))</f>
        <v>17322</v>
      </c>
      <c r="L193" s="9">
        <f>IF($Q193="","",VLOOKUP($Q193,'Adopted vs YTD acct'!$A$5:$Q$257,COUNTA('Adopted vs YTD acct'!$A$4:M$4),FALSE))</f>
        <v>-17027</v>
      </c>
      <c r="M193" s="9">
        <f>IF($Q193="","",VLOOKUP($Q193,'Adopted vs YTD acct'!$A$5:$Q$257,COUNTA('Adopted vs YTD acct'!$A$4:N$4),FALSE))</f>
        <v>17322</v>
      </c>
      <c r="N193" s="9">
        <f>IF($Q193="","",VLOOKUP($Q193,'Adopted vs YTD acct'!$A$5:$Q$257,COUNTA('Adopted vs YTD acct'!$A$4:O$4),FALSE))</f>
        <v>-26693</v>
      </c>
      <c r="O193" s="9">
        <f>IF($Q193="","",VLOOKUP($Q193,'Adopted vs YTD acct'!$A$5:$Q$257,COUNTA('Adopted vs YTD acct'!$A$4:P$4),FALSE))</f>
        <v>100</v>
      </c>
      <c r="P193" s="9">
        <f t="shared" si="2"/>
        <v>-26243</v>
      </c>
      <c r="Q193">
        <f>IF((MAX($Q$4:Q192)+1)&gt;Data!$A$1,"",MAX($Q$4:Q192)+1)</f>
        <v>189</v>
      </c>
    </row>
    <row r="194" spans="1:17" x14ac:dyDescent="0.2">
      <c r="A194" t="str">
        <f>IF($Q194="","",VLOOKUP($Q194,'Adopted vs YTD acct'!$A$5:$Q$257,COUNTA('Adopted vs YTD acct'!$A$4:B$4),FALSE))</f>
        <v>A</v>
      </c>
      <c r="B194">
        <f>IF($Q194="","",VLOOKUP($Q194,'Adopted vs YTD acct'!$A$5:$M$257,3,FALSE))</f>
        <v>0</v>
      </c>
      <c r="C194">
        <f>IF($Q194="","",VLOOKUP($Q194,'Adopted vs YTD acct'!$A$5:$M$257,4,FALSE))</f>
        <v>0</v>
      </c>
      <c r="D194">
        <f>IF($Q194="","",VLOOKUP($Q194,'Adopted vs YTD acct'!$A$5:$M$257,5,FALSE))</f>
        <v>0</v>
      </c>
      <c r="E194">
        <f>IF($Q194="","",VLOOKUP($Q194,'Adopted vs YTD acct'!$A$5:$M$257,6,FALSE))</f>
        <v>0</v>
      </c>
      <c r="F194">
        <f>IF($Q194="","",VLOOKUP($Q194,'Adopted vs YTD acct'!$A$5:$M$257,7,FALSE))</f>
        <v>0</v>
      </c>
      <c r="G194" t="str">
        <f>IF($Q194="","",VLOOKUP($Q194,'Adopted vs YTD acct'!$A$5:$Q$257,COUNTA('Adopted vs YTD acct'!$A$4:H$4),FALSE))</f>
        <v>1525</v>
      </c>
      <c r="H194" t="str">
        <f>IF($Q194="","",VLOOKUP($Q194,'Adopted vs YTD acct'!$A$5:$Q$257,COUNTA('Adopted vs YTD acct'!$A$4:I$4),FALSE))</f>
        <v>MISC. JAIL REVENUE</v>
      </c>
      <c r="I194" s="9">
        <f>IF($Q194="","",VLOOKUP($Q194,'Adopted vs YTD acct'!$A$5:$Q$257,COUNTA('Adopted vs YTD acct'!$A$4:J$4),FALSE))</f>
        <v>0</v>
      </c>
      <c r="J194" s="9">
        <f>IF($Q194="","",VLOOKUP($Q194,'Adopted vs YTD acct'!$A$5:$Q$257,COUNTA('Adopted vs YTD acct'!$A$4:K$4),FALSE))</f>
        <v>0</v>
      </c>
      <c r="K194" s="9">
        <f>IF($Q194="","",VLOOKUP($Q194,'Adopted vs YTD acct'!$A$5:$Q$257,COUNTA('Adopted vs YTD acct'!$A$4:L$4),FALSE))</f>
        <v>0</v>
      </c>
      <c r="L194" s="9">
        <f>IF($Q194="","",VLOOKUP($Q194,'Adopted vs YTD acct'!$A$5:$Q$257,COUNTA('Adopted vs YTD acct'!$A$4:M$4),FALSE))</f>
        <v>0</v>
      </c>
      <c r="M194" s="9">
        <f>IF($Q194="","",VLOOKUP($Q194,'Adopted vs YTD acct'!$A$5:$Q$257,COUNTA('Adopted vs YTD acct'!$A$4:N$4),FALSE))</f>
        <v>0</v>
      </c>
      <c r="N194" s="9">
        <f>IF($Q194="","",VLOOKUP($Q194,'Adopted vs YTD acct'!$A$5:$Q$257,COUNTA('Adopted vs YTD acct'!$A$4:O$4),FALSE))</f>
        <v>-9469.9500000000007</v>
      </c>
      <c r="O194" s="9">
        <f>IF($Q194="","",VLOOKUP($Q194,'Adopted vs YTD acct'!$A$5:$Q$257,COUNTA('Adopted vs YTD acct'!$A$4:P$4),FALSE))</f>
        <v>-17048.32</v>
      </c>
      <c r="P194" s="9">
        <f t="shared" si="2"/>
        <v>-26518.27</v>
      </c>
      <c r="Q194">
        <f>IF((MAX($Q$4:Q193)+1)&gt;Data!$A$1,"",MAX($Q$4:Q193)+1)</f>
        <v>190</v>
      </c>
    </row>
    <row r="195" spans="1:17" x14ac:dyDescent="0.2">
      <c r="A195" t="str">
        <f>IF($Q195="","",VLOOKUP($Q195,'Adopted vs YTD acct'!$A$5:$Q$257,COUNTA('Adopted vs YTD acct'!$A$4:B$4),FALSE))</f>
        <v>A</v>
      </c>
      <c r="B195">
        <f>IF($Q195="","",VLOOKUP($Q195,'Adopted vs YTD acct'!$A$5:$M$257,3,FALSE))</f>
        <v>0</v>
      </c>
      <c r="C195">
        <f>IF($Q195="","",VLOOKUP($Q195,'Adopted vs YTD acct'!$A$5:$M$257,4,FALSE))</f>
        <v>0</v>
      </c>
      <c r="D195">
        <f>IF($Q195="","",VLOOKUP($Q195,'Adopted vs YTD acct'!$A$5:$M$257,5,FALSE))</f>
        <v>0</v>
      </c>
      <c r="E195">
        <f>IF($Q195="","",VLOOKUP($Q195,'Adopted vs YTD acct'!$A$5:$M$257,6,FALSE))</f>
        <v>0</v>
      </c>
      <c r="F195">
        <f>IF($Q195="","",VLOOKUP($Q195,'Adopted vs YTD acct'!$A$5:$M$257,7,FALSE))</f>
        <v>0</v>
      </c>
      <c r="G195" t="str">
        <f>IF($Q195="","",VLOOKUP($Q195,'Adopted vs YTD acct'!$A$5:$Q$257,COUNTA('Adopted vs YTD acct'!$A$4:H$4),FALSE))</f>
        <v>3982</v>
      </c>
      <c r="H195" t="str">
        <f>IF($Q195="","",VLOOKUP($Q195,'Adopted vs YTD acct'!$A$5:$Q$257,COUNTA('Adopted vs YTD acct'!$A$4:I$4),FALSE))</f>
        <v>MISC. PLANNING GRANTS</v>
      </c>
      <c r="I195" s="9">
        <f>IF($Q195="","",VLOOKUP($Q195,'Adopted vs YTD acct'!$A$5:$Q$257,COUNTA('Adopted vs YTD acct'!$A$4:J$4),FALSE))</f>
        <v>0</v>
      </c>
      <c r="J195" s="9">
        <f>IF($Q195="","",VLOOKUP($Q195,'Adopted vs YTD acct'!$A$5:$Q$257,COUNTA('Adopted vs YTD acct'!$A$4:K$4),FALSE))</f>
        <v>0</v>
      </c>
      <c r="K195" s="9">
        <f>IF($Q195="","",VLOOKUP($Q195,'Adopted vs YTD acct'!$A$5:$Q$257,COUNTA('Adopted vs YTD acct'!$A$4:L$4),FALSE))</f>
        <v>0</v>
      </c>
      <c r="L195" s="9">
        <f>IF($Q195="","",VLOOKUP($Q195,'Adopted vs YTD acct'!$A$5:$Q$257,COUNTA('Adopted vs YTD acct'!$A$4:M$4),FALSE))</f>
        <v>0</v>
      </c>
      <c r="M195" s="9">
        <f>IF($Q195="","",VLOOKUP($Q195,'Adopted vs YTD acct'!$A$5:$Q$257,COUNTA('Adopted vs YTD acct'!$A$4:N$4),FALSE))</f>
        <v>0</v>
      </c>
      <c r="N195" s="9">
        <f>IF($Q195="","",VLOOKUP($Q195,'Adopted vs YTD acct'!$A$5:$Q$257,COUNTA('Adopted vs YTD acct'!$A$4:O$4),FALSE))</f>
        <v>-19402.75</v>
      </c>
      <c r="O195" s="9">
        <f>IF($Q195="","",VLOOKUP($Q195,'Adopted vs YTD acct'!$A$5:$Q$257,COUNTA('Adopted vs YTD acct'!$A$4:P$4),FALSE))</f>
        <v>-8100</v>
      </c>
      <c r="P195" s="9">
        <f t="shared" si="2"/>
        <v>-27502.75</v>
      </c>
      <c r="Q195">
        <f>IF((MAX($Q$4:Q194)+1)&gt;Data!$A$1,"",MAX($Q$4:Q194)+1)</f>
        <v>191</v>
      </c>
    </row>
    <row r="196" spans="1:17" x14ac:dyDescent="0.2">
      <c r="A196" t="str">
        <f>IF($Q196="","",VLOOKUP($Q196,'Adopted vs YTD acct'!$A$5:$Q$257,COUNTA('Adopted vs YTD acct'!$A$4:B$4),FALSE))</f>
        <v>A</v>
      </c>
      <c r="B196">
        <f>IF($Q196="","",VLOOKUP($Q196,'Adopted vs YTD acct'!$A$5:$M$257,3,FALSE))</f>
        <v>0</v>
      </c>
      <c r="C196">
        <f>IF($Q196="","",VLOOKUP($Q196,'Adopted vs YTD acct'!$A$5:$M$257,4,FALSE))</f>
        <v>0</v>
      </c>
      <c r="D196">
        <f>IF($Q196="","",VLOOKUP($Q196,'Adopted vs YTD acct'!$A$5:$M$257,5,FALSE))</f>
        <v>0</v>
      </c>
      <c r="E196">
        <f>IF($Q196="","",VLOOKUP($Q196,'Adopted vs YTD acct'!$A$5:$M$257,6,FALSE))</f>
        <v>0</v>
      </c>
      <c r="F196">
        <f>IF($Q196="","",VLOOKUP($Q196,'Adopted vs YTD acct'!$A$5:$M$257,7,FALSE))</f>
        <v>0</v>
      </c>
      <c r="G196" t="str">
        <f>IF($Q196="","",VLOOKUP($Q196,'Adopted vs YTD acct'!$A$5:$Q$257,COUNTA('Adopted vs YTD acct'!$A$4:H$4),FALSE))</f>
        <v>2626</v>
      </c>
      <c r="H196" t="str">
        <f>IF($Q196="","",VLOOKUP($Q196,'Adopted vs YTD acct'!$A$5:$Q$257,COUNTA('Adopted vs YTD acct'!$A$4:I$4),FALSE))</f>
        <v>SEIZED ASSETS</v>
      </c>
      <c r="I196" s="9">
        <f>IF($Q196="","",VLOOKUP($Q196,'Adopted vs YTD acct'!$A$5:$Q$257,COUNTA('Adopted vs YTD acct'!$A$4:J$4),FALSE))</f>
        <v>0</v>
      </c>
      <c r="J196" s="9">
        <f>IF($Q196="","",VLOOKUP($Q196,'Adopted vs YTD acct'!$A$5:$Q$257,COUNTA('Adopted vs YTD acct'!$A$4:K$4),FALSE))</f>
        <v>-18028.77</v>
      </c>
      <c r="K196" s="9">
        <f>IF($Q196="","",VLOOKUP($Q196,'Adopted vs YTD acct'!$A$5:$Q$257,COUNTA('Adopted vs YTD acct'!$A$4:L$4),FALSE))</f>
        <v>0</v>
      </c>
      <c r="L196" s="9">
        <f>IF($Q196="","",VLOOKUP($Q196,'Adopted vs YTD acct'!$A$5:$Q$257,COUNTA('Adopted vs YTD acct'!$A$4:M$4),FALSE))</f>
        <v>0</v>
      </c>
      <c r="M196" s="9">
        <f>IF($Q196="","",VLOOKUP($Q196,'Adopted vs YTD acct'!$A$5:$Q$257,COUNTA('Adopted vs YTD acct'!$A$4:N$4),FALSE))</f>
        <v>-7518.5</v>
      </c>
      <c r="N196" s="9">
        <f>IF($Q196="","",VLOOKUP($Q196,'Adopted vs YTD acct'!$A$5:$Q$257,COUNTA('Adopted vs YTD acct'!$A$4:O$4),FALSE))</f>
        <v>-4958</v>
      </c>
      <c r="O196" s="9">
        <f>IF($Q196="","",VLOOKUP($Q196,'Adopted vs YTD acct'!$A$5:$Q$257,COUNTA('Adopted vs YTD acct'!$A$4:P$4),FALSE))</f>
        <v>0</v>
      </c>
      <c r="P196" s="9">
        <f t="shared" si="2"/>
        <v>-30505.27</v>
      </c>
      <c r="Q196">
        <f>IF((MAX($Q$4:Q195)+1)&gt;Data!$A$1,"",MAX($Q$4:Q195)+1)</f>
        <v>192</v>
      </c>
    </row>
    <row r="197" spans="1:17" x14ac:dyDescent="0.2">
      <c r="A197" t="str">
        <f>IF($Q197="","",VLOOKUP($Q197,'Adopted vs YTD acct'!$A$5:$Q$257,COUNTA('Adopted vs YTD acct'!$A$4:B$4),FALSE))</f>
        <v>A</v>
      </c>
      <c r="B197">
        <f>IF($Q197="","",VLOOKUP($Q197,'Adopted vs YTD acct'!$A$5:$M$257,3,FALSE))</f>
        <v>0</v>
      </c>
      <c r="C197">
        <f>IF($Q197="","",VLOOKUP($Q197,'Adopted vs YTD acct'!$A$5:$M$257,4,FALSE))</f>
        <v>0</v>
      </c>
      <c r="D197">
        <f>IF($Q197="","",VLOOKUP($Q197,'Adopted vs YTD acct'!$A$5:$M$257,5,FALSE))</f>
        <v>0</v>
      </c>
      <c r="E197">
        <f>IF($Q197="","",VLOOKUP($Q197,'Adopted vs YTD acct'!$A$5:$M$257,6,FALSE))</f>
        <v>0</v>
      </c>
      <c r="F197">
        <f>IF($Q197="","",VLOOKUP($Q197,'Adopted vs YTD acct'!$A$5:$M$257,7,FALSE))</f>
        <v>0</v>
      </c>
      <c r="G197" t="str">
        <f>IF($Q197="","",VLOOKUP($Q197,'Adopted vs YTD acct'!$A$5:$Q$257,COUNTA('Adopted vs YTD acct'!$A$4:H$4),FALSE))</f>
        <v>4451</v>
      </c>
      <c r="H197" t="str">
        <f>IF($Q197="","",VLOOKUP($Q197,'Adopted vs YTD acct'!$A$5:$Q$257,COUNTA('Adopted vs YTD acct'!$A$4:I$4),FALSE))</f>
        <v>EARLY INTERVENTION FEDERAL</v>
      </c>
      <c r="I197" s="9">
        <f>IF($Q197="","",VLOOKUP($Q197,'Adopted vs YTD acct'!$A$5:$Q$257,COUNTA('Adopted vs YTD acct'!$A$4:J$4),FALSE))</f>
        <v>-3762</v>
      </c>
      <c r="J197" s="9">
        <f>IF($Q197="","",VLOOKUP($Q197,'Adopted vs YTD acct'!$A$5:$Q$257,COUNTA('Adopted vs YTD acct'!$A$4:K$4),FALSE))</f>
        <v>-11297.75</v>
      </c>
      <c r="K197" s="9">
        <f>IF($Q197="","",VLOOKUP($Q197,'Adopted vs YTD acct'!$A$5:$Q$257,COUNTA('Adopted vs YTD acct'!$A$4:L$4),FALSE))</f>
        <v>-9558</v>
      </c>
      <c r="L197" s="9">
        <f>IF($Q197="","",VLOOKUP($Q197,'Adopted vs YTD acct'!$A$5:$Q$257,COUNTA('Adopted vs YTD acct'!$A$4:M$4),FALSE))</f>
        <v>574</v>
      </c>
      <c r="M197" s="9">
        <f>IF($Q197="","",VLOOKUP($Q197,'Adopted vs YTD acct'!$A$5:$Q$257,COUNTA('Adopted vs YTD acct'!$A$4:N$4),FALSE))</f>
        <v>2665</v>
      </c>
      <c r="N197" s="9">
        <f>IF($Q197="","",VLOOKUP($Q197,'Adopted vs YTD acct'!$A$5:$Q$257,COUNTA('Adopted vs YTD acct'!$A$4:O$4),FALSE))</f>
        <v>-1096</v>
      </c>
      <c r="O197" s="9">
        <f>IF($Q197="","",VLOOKUP($Q197,'Adopted vs YTD acct'!$A$5:$Q$257,COUNTA('Adopted vs YTD acct'!$A$4:P$4),FALSE))</f>
        <v>-10051</v>
      </c>
      <c r="P197" s="9">
        <f t="shared" si="2"/>
        <v>-32525.75</v>
      </c>
      <c r="Q197">
        <f>IF((MAX($Q$4:Q196)+1)&gt;Data!$A$1,"",MAX($Q$4:Q196)+1)</f>
        <v>193</v>
      </c>
    </row>
    <row r="198" spans="1:17" x14ac:dyDescent="0.2">
      <c r="A198" t="str">
        <f>IF($Q198="","",VLOOKUP($Q198,'Adopted vs YTD acct'!$A$5:$Q$257,COUNTA('Adopted vs YTD acct'!$A$4:B$4),FALSE))</f>
        <v>A</v>
      </c>
      <c r="B198">
        <f>IF($Q198="","",VLOOKUP($Q198,'Adopted vs YTD acct'!$A$5:$M$257,3,FALSE))</f>
        <v>0</v>
      </c>
      <c r="C198">
        <f>IF($Q198="","",VLOOKUP($Q198,'Adopted vs YTD acct'!$A$5:$M$257,4,FALSE))</f>
        <v>0</v>
      </c>
      <c r="D198">
        <f>IF($Q198="","",VLOOKUP($Q198,'Adopted vs YTD acct'!$A$5:$M$257,5,FALSE))</f>
        <v>0</v>
      </c>
      <c r="E198">
        <f>IF($Q198="","",VLOOKUP($Q198,'Adopted vs YTD acct'!$A$5:$M$257,6,FALSE))</f>
        <v>0</v>
      </c>
      <c r="F198">
        <f>IF($Q198="","",VLOOKUP($Q198,'Adopted vs YTD acct'!$A$5:$M$257,7,FALSE))</f>
        <v>0</v>
      </c>
      <c r="G198" t="str">
        <f>IF($Q198="","",VLOOKUP($Q198,'Adopted vs YTD acct'!$A$5:$Q$257,COUNTA('Adopted vs YTD acct'!$A$4:H$4),FALSE))</f>
        <v>2706</v>
      </c>
      <c r="H198" t="str">
        <f>IF($Q198="","",VLOOKUP($Q198,'Adopted vs YTD acct'!$A$5:$Q$257,COUNTA('Adopted vs YTD acct'!$A$4:I$4),FALSE))</f>
        <v>OFA / GIFTS AND DONATIONS</v>
      </c>
      <c r="I198" s="9">
        <f>IF($Q198="","",VLOOKUP($Q198,'Adopted vs YTD acct'!$A$5:$Q$257,COUNTA('Adopted vs YTD acct'!$A$4:J$4),FALSE))</f>
        <v>-1000</v>
      </c>
      <c r="J198" s="9">
        <f>IF($Q198="","",VLOOKUP($Q198,'Adopted vs YTD acct'!$A$5:$Q$257,COUNTA('Adopted vs YTD acct'!$A$4:K$4),FALSE))</f>
        <v>0</v>
      </c>
      <c r="K198" s="9">
        <f>IF($Q198="","",VLOOKUP($Q198,'Adopted vs YTD acct'!$A$5:$Q$257,COUNTA('Adopted vs YTD acct'!$A$4:L$4),FALSE))</f>
        <v>-1000</v>
      </c>
      <c r="L198" s="9">
        <f>IF($Q198="","",VLOOKUP($Q198,'Adopted vs YTD acct'!$A$5:$Q$257,COUNTA('Adopted vs YTD acct'!$A$4:M$4),FALSE))</f>
        <v>-5428.66</v>
      </c>
      <c r="M198" s="9">
        <f>IF($Q198="","",VLOOKUP($Q198,'Adopted vs YTD acct'!$A$5:$Q$257,COUNTA('Adopted vs YTD acct'!$A$4:N$4),FALSE))</f>
        <v>-2100</v>
      </c>
      <c r="N198" s="9">
        <f>IF($Q198="","",VLOOKUP($Q198,'Adopted vs YTD acct'!$A$5:$Q$257,COUNTA('Adopted vs YTD acct'!$A$4:O$4),FALSE))</f>
        <v>-2750</v>
      </c>
      <c r="O198" s="9">
        <f>IF($Q198="","",VLOOKUP($Q198,'Adopted vs YTD acct'!$A$5:$Q$257,COUNTA('Adopted vs YTD acct'!$A$4:P$4),FALSE))</f>
        <v>-20306.939999999999</v>
      </c>
      <c r="P198" s="9">
        <f t="shared" ref="P198:P257" si="3">SUM(I198:O198)</f>
        <v>-32585.599999999999</v>
      </c>
      <c r="Q198">
        <f>IF((MAX($Q$4:Q197)+1)&gt;Data!$A$1,"",MAX($Q$4:Q197)+1)</f>
        <v>194</v>
      </c>
    </row>
    <row r="199" spans="1:17" x14ac:dyDescent="0.2">
      <c r="A199" t="str">
        <f>IF($Q199="","",VLOOKUP($Q199,'Adopted vs YTD acct'!$A$5:$Q$257,COUNTA('Adopted vs YTD acct'!$A$4:B$4),FALSE))</f>
        <v>A</v>
      </c>
      <c r="B199">
        <f>IF($Q199="","",VLOOKUP($Q199,'Adopted vs YTD acct'!$A$5:$M$257,3,FALSE))</f>
        <v>0</v>
      </c>
      <c r="C199">
        <f>IF($Q199="","",VLOOKUP($Q199,'Adopted vs YTD acct'!$A$5:$M$257,4,FALSE))</f>
        <v>0</v>
      </c>
      <c r="D199">
        <f>IF($Q199="","",VLOOKUP($Q199,'Adopted vs YTD acct'!$A$5:$M$257,5,FALSE))</f>
        <v>0</v>
      </c>
      <c r="E199">
        <f>IF($Q199="","",VLOOKUP($Q199,'Adopted vs YTD acct'!$A$5:$M$257,6,FALSE))</f>
        <v>0</v>
      </c>
      <c r="F199">
        <f>IF($Q199="","",VLOOKUP($Q199,'Adopted vs YTD acct'!$A$5:$M$257,7,FALSE))</f>
        <v>0</v>
      </c>
      <c r="G199" t="str">
        <f>IF($Q199="","",VLOOKUP($Q199,'Adopted vs YTD acct'!$A$5:$Q$257,COUNTA('Adopted vs YTD acct'!$A$4:H$4),FALSE))</f>
        <v>3810</v>
      </c>
      <c r="H199" t="str">
        <f>IF($Q199="","",VLOOKUP($Q199,'Adopted vs YTD acct'!$A$5:$Q$257,COUNTA('Adopted vs YTD acct'!$A$4:I$4),FALSE))</f>
        <v>YOUTH PROGRAMS</v>
      </c>
      <c r="I199" s="9">
        <f>IF($Q199="","",VLOOKUP($Q199,'Adopted vs YTD acct'!$A$5:$Q$257,COUNTA('Adopted vs YTD acct'!$A$4:J$4),FALSE))</f>
        <v>0</v>
      </c>
      <c r="J199" s="9">
        <f>IF($Q199="","",VLOOKUP($Q199,'Adopted vs YTD acct'!$A$5:$Q$257,COUNTA('Adopted vs YTD acct'!$A$4:K$4),FALSE))</f>
        <v>-808</v>
      </c>
      <c r="K199" s="9">
        <f>IF($Q199="","",VLOOKUP($Q199,'Adopted vs YTD acct'!$A$5:$Q$257,COUNTA('Adopted vs YTD acct'!$A$4:L$4),FALSE))</f>
        <v>385</v>
      </c>
      <c r="L199" s="9">
        <f>IF($Q199="","",VLOOKUP($Q199,'Adopted vs YTD acct'!$A$5:$Q$257,COUNTA('Adopted vs YTD acct'!$A$4:M$4),FALSE))</f>
        <v>-2</v>
      </c>
      <c r="M199" s="9">
        <f>IF($Q199="","",VLOOKUP($Q199,'Adopted vs YTD acct'!$A$5:$Q$257,COUNTA('Adopted vs YTD acct'!$A$4:N$4),FALSE))</f>
        <v>-30002</v>
      </c>
      <c r="N199" s="9">
        <f>IF($Q199="","",VLOOKUP($Q199,'Adopted vs YTD acct'!$A$5:$Q$257,COUNTA('Adopted vs YTD acct'!$A$4:O$4),FALSE))</f>
        <v>18769.510000000002</v>
      </c>
      <c r="O199" s="9">
        <f>IF($Q199="","",VLOOKUP($Q199,'Adopted vs YTD acct'!$A$5:$Q$257,COUNTA('Adopted vs YTD acct'!$A$4:P$4),FALSE))</f>
        <v>-23991.46</v>
      </c>
      <c r="P199" s="9">
        <f t="shared" si="3"/>
        <v>-35648.949999999997</v>
      </c>
      <c r="Q199">
        <f>IF((MAX($Q$4:Q198)+1)&gt;Data!$A$1,"",MAX($Q$4:Q198)+1)</f>
        <v>195</v>
      </c>
    </row>
    <row r="200" spans="1:17" x14ac:dyDescent="0.2">
      <c r="A200" t="str">
        <f>IF($Q200="","",VLOOKUP($Q200,'Adopted vs YTD acct'!$A$5:$Q$257,COUNTA('Adopted vs YTD acct'!$A$4:B$4),FALSE))</f>
        <v>A</v>
      </c>
      <c r="B200">
        <f>IF($Q200="","",VLOOKUP($Q200,'Adopted vs YTD acct'!$A$5:$M$257,3,FALSE))</f>
        <v>0</v>
      </c>
      <c r="C200">
        <f>IF($Q200="","",VLOOKUP($Q200,'Adopted vs YTD acct'!$A$5:$M$257,4,FALSE))</f>
        <v>0</v>
      </c>
      <c r="D200">
        <f>IF($Q200="","",VLOOKUP($Q200,'Adopted vs YTD acct'!$A$5:$M$257,5,FALSE))</f>
        <v>0</v>
      </c>
      <c r="E200">
        <f>IF($Q200="","",VLOOKUP($Q200,'Adopted vs YTD acct'!$A$5:$M$257,6,FALSE))</f>
        <v>0</v>
      </c>
      <c r="F200">
        <f>IF($Q200="","",VLOOKUP($Q200,'Adopted vs YTD acct'!$A$5:$M$257,7,FALSE))</f>
        <v>0</v>
      </c>
      <c r="G200" t="str">
        <f>IF($Q200="","",VLOOKUP($Q200,'Adopted vs YTD acct'!$A$5:$Q$257,COUNTA('Adopted vs YTD acct'!$A$4:H$4),FALSE))</f>
        <v>1613</v>
      </c>
      <c r="H200" t="str">
        <f>IF($Q200="","",VLOOKUP($Q200,'Adopted vs YTD acct'!$A$5:$Q$257,COUNTA('Adopted vs YTD acct'!$A$4:I$4),FALSE))</f>
        <v>MEDICAID - AGE 3-5 YEARS</v>
      </c>
      <c r="I200" s="9">
        <f>IF($Q200="","",VLOOKUP($Q200,'Adopted vs YTD acct'!$A$5:$Q$257,COUNTA('Adopted vs YTD acct'!$A$4:J$4),FALSE))</f>
        <v>64751.640000000014</v>
      </c>
      <c r="J200" s="9">
        <f>IF($Q200="","",VLOOKUP($Q200,'Adopted vs YTD acct'!$A$5:$Q$257,COUNTA('Adopted vs YTD acct'!$A$4:K$4),FALSE))</f>
        <v>-51546.040000000008</v>
      </c>
      <c r="K200" s="9">
        <f>IF($Q200="","",VLOOKUP($Q200,'Adopted vs YTD acct'!$A$5:$Q$257,COUNTA('Adopted vs YTD acct'!$A$4:L$4),FALSE))</f>
        <v>-21097.690000000002</v>
      </c>
      <c r="L200" s="9">
        <f>IF($Q200="","",VLOOKUP($Q200,'Adopted vs YTD acct'!$A$5:$Q$257,COUNTA('Adopted vs YTD acct'!$A$4:M$4),FALSE))</f>
        <v>-114506.65999999997</v>
      </c>
      <c r="M200" s="9">
        <f>IF($Q200="","",VLOOKUP($Q200,'Adopted vs YTD acct'!$A$5:$Q$257,COUNTA('Adopted vs YTD acct'!$A$4:N$4),FALSE))</f>
        <v>-22086.200000000012</v>
      </c>
      <c r="N200" s="9">
        <f>IF($Q200="","",VLOOKUP($Q200,'Adopted vs YTD acct'!$A$5:$Q$257,COUNTA('Adopted vs YTD acct'!$A$4:O$4),FALSE))</f>
        <v>64226.990000000005</v>
      </c>
      <c r="O200" s="9">
        <f>IF($Q200="","",VLOOKUP($Q200,'Adopted vs YTD acct'!$A$5:$Q$257,COUNTA('Adopted vs YTD acct'!$A$4:P$4),FALSE))</f>
        <v>38856.600000000006</v>
      </c>
      <c r="P200" s="9">
        <f t="shared" si="3"/>
        <v>-41401.359999999971</v>
      </c>
      <c r="Q200">
        <f>IF((MAX($Q$4:Q199)+1)&gt;Data!$A$1,"",MAX($Q$4:Q199)+1)</f>
        <v>196</v>
      </c>
    </row>
    <row r="201" spans="1:17" x14ac:dyDescent="0.2">
      <c r="A201" t="str">
        <f>IF($Q201="","",VLOOKUP($Q201,'Adopted vs YTD acct'!$A$5:$Q$257,COUNTA('Adopted vs YTD acct'!$A$4:B$4),FALSE))</f>
        <v>A</v>
      </c>
      <c r="B201">
        <f>IF($Q201="","",VLOOKUP($Q201,'Adopted vs YTD acct'!$A$5:$M$257,3,FALSE))</f>
        <v>0</v>
      </c>
      <c r="C201">
        <f>IF($Q201="","",VLOOKUP($Q201,'Adopted vs YTD acct'!$A$5:$M$257,4,FALSE))</f>
        <v>0</v>
      </c>
      <c r="D201">
        <f>IF($Q201="","",VLOOKUP($Q201,'Adopted vs YTD acct'!$A$5:$M$257,5,FALSE))</f>
        <v>0</v>
      </c>
      <c r="E201">
        <f>IF($Q201="","",VLOOKUP($Q201,'Adopted vs YTD acct'!$A$5:$M$257,6,FALSE))</f>
        <v>0</v>
      </c>
      <c r="F201">
        <f>IF($Q201="","",VLOOKUP($Q201,'Adopted vs YTD acct'!$A$5:$M$257,7,FALSE))</f>
        <v>0</v>
      </c>
      <c r="G201" t="str">
        <f>IF($Q201="","",VLOOKUP($Q201,'Adopted vs YTD acct'!$A$5:$Q$257,COUNTA('Adopted vs YTD acct'!$A$4:H$4),FALSE))</f>
        <v>3093</v>
      </c>
      <c r="H201" t="str">
        <f>IF($Q201="","",VLOOKUP($Q201,'Adopted vs YTD acct'!$A$5:$Q$257,COUNTA('Adopted vs YTD acct'!$A$4:I$4),FALSE))</f>
        <v>LOCAL GOVT REC IMPROVEMENT</v>
      </c>
      <c r="I201" s="9">
        <f>IF($Q201="","",VLOOKUP($Q201,'Adopted vs YTD acct'!$A$5:$Q$257,COUNTA('Adopted vs YTD acct'!$A$4:J$4),FALSE))</f>
        <v>0</v>
      </c>
      <c r="J201" s="9">
        <f>IF($Q201="","",VLOOKUP($Q201,'Adopted vs YTD acct'!$A$5:$Q$257,COUNTA('Adopted vs YTD acct'!$A$4:K$4),FALSE))</f>
        <v>0</v>
      </c>
      <c r="K201" s="9">
        <f>IF($Q201="","",VLOOKUP($Q201,'Adopted vs YTD acct'!$A$5:$Q$257,COUNTA('Adopted vs YTD acct'!$A$4:L$4),FALSE))</f>
        <v>-24560.31</v>
      </c>
      <c r="L201" s="9">
        <f>IF($Q201="","",VLOOKUP($Q201,'Adopted vs YTD acct'!$A$5:$Q$257,COUNTA('Adopted vs YTD acct'!$A$4:M$4),FALSE))</f>
        <v>-22885.69</v>
      </c>
      <c r="M201" s="9">
        <f>IF($Q201="","",VLOOKUP($Q201,'Adopted vs YTD acct'!$A$5:$Q$257,COUNTA('Adopted vs YTD acct'!$A$4:N$4),FALSE))</f>
        <v>0</v>
      </c>
      <c r="N201" s="9">
        <f>IF($Q201="","",VLOOKUP($Q201,'Adopted vs YTD acct'!$A$5:$Q$257,COUNTA('Adopted vs YTD acct'!$A$4:O$4),FALSE))</f>
        <v>0</v>
      </c>
      <c r="O201" s="9">
        <f>IF($Q201="","",VLOOKUP($Q201,'Adopted vs YTD acct'!$A$5:$Q$257,COUNTA('Adopted vs YTD acct'!$A$4:P$4),FALSE))</f>
        <v>0</v>
      </c>
      <c r="P201" s="9">
        <f t="shared" si="3"/>
        <v>-47446</v>
      </c>
      <c r="Q201">
        <f>IF((MAX($Q$4:Q200)+1)&gt;Data!$A$1,"",MAX($Q$4:Q200)+1)</f>
        <v>197</v>
      </c>
    </row>
    <row r="202" spans="1:17" x14ac:dyDescent="0.2">
      <c r="A202" t="str">
        <f>IF($Q202="","",VLOOKUP($Q202,'Adopted vs YTD acct'!$A$5:$Q$257,COUNTA('Adopted vs YTD acct'!$A$4:B$4),FALSE))</f>
        <v>A</v>
      </c>
      <c r="B202">
        <f>IF($Q202="","",VLOOKUP($Q202,'Adopted vs YTD acct'!$A$5:$M$257,3,FALSE))</f>
        <v>0</v>
      </c>
      <c r="C202">
        <f>IF($Q202="","",VLOOKUP($Q202,'Adopted vs YTD acct'!$A$5:$M$257,4,FALSE))</f>
        <v>0</v>
      </c>
      <c r="D202">
        <f>IF($Q202="","",VLOOKUP($Q202,'Adopted vs YTD acct'!$A$5:$M$257,5,FALSE))</f>
        <v>0</v>
      </c>
      <c r="E202">
        <f>IF($Q202="","",VLOOKUP($Q202,'Adopted vs YTD acct'!$A$5:$M$257,6,FALSE))</f>
        <v>0</v>
      </c>
      <c r="F202">
        <f>IF($Q202="","",VLOOKUP($Q202,'Adopted vs YTD acct'!$A$5:$M$257,7,FALSE))</f>
        <v>0</v>
      </c>
      <c r="G202" t="str">
        <f>IF($Q202="","",VLOOKUP($Q202,'Adopted vs YTD acct'!$A$5:$Q$257,COUNTA('Adopted vs YTD acct'!$A$4:H$4),FALSE))</f>
        <v>2655</v>
      </c>
      <c r="H202" t="str">
        <f>IF($Q202="","",VLOOKUP($Q202,'Adopted vs YTD acct'!$A$5:$Q$257,COUNTA('Adopted vs YTD acct'!$A$4:I$4),FALSE))</f>
        <v>MINOR SALES</v>
      </c>
      <c r="I202" s="9">
        <f>IF($Q202="","",VLOOKUP($Q202,'Adopted vs YTD acct'!$A$5:$Q$257,COUNTA('Adopted vs YTD acct'!$A$4:J$4),FALSE))</f>
        <v>-8217.5</v>
      </c>
      <c r="J202" s="9">
        <f>IF($Q202="","",VLOOKUP($Q202,'Adopted vs YTD acct'!$A$5:$Q$257,COUNTA('Adopted vs YTD acct'!$A$4:K$4),FALSE))</f>
        <v>-21896.5</v>
      </c>
      <c r="K202" s="9">
        <f>IF($Q202="","",VLOOKUP($Q202,'Adopted vs YTD acct'!$A$5:$Q$257,COUNTA('Adopted vs YTD acct'!$A$4:L$4),FALSE))</f>
        <v>5960.63</v>
      </c>
      <c r="L202" s="9">
        <f>IF($Q202="","",VLOOKUP($Q202,'Adopted vs YTD acct'!$A$5:$Q$257,COUNTA('Adopted vs YTD acct'!$A$4:M$4),FALSE))</f>
        <v>-2208.75</v>
      </c>
      <c r="M202" s="9">
        <f>IF($Q202="","",VLOOKUP($Q202,'Adopted vs YTD acct'!$A$5:$Q$257,COUNTA('Adopted vs YTD acct'!$A$4:N$4),FALSE))</f>
        <v>-9086.25</v>
      </c>
      <c r="N202" s="9">
        <f>IF($Q202="","",VLOOKUP($Q202,'Adopted vs YTD acct'!$A$5:$Q$257,COUNTA('Adopted vs YTD acct'!$A$4:O$4),FALSE))</f>
        <v>-8953.75</v>
      </c>
      <c r="O202" s="9">
        <f>IF($Q202="","",VLOOKUP($Q202,'Adopted vs YTD acct'!$A$5:$Q$257,COUNTA('Adopted vs YTD acct'!$A$4:P$4),FALSE))</f>
        <v>-3230</v>
      </c>
      <c r="P202" s="9">
        <f t="shared" si="3"/>
        <v>-47632.119999999995</v>
      </c>
      <c r="Q202">
        <f>IF((MAX($Q$4:Q201)+1)&gt;Data!$A$1,"",MAX($Q$4:Q201)+1)</f>
        <v>198</v>
      </c>
    </row>
    <row r="203" spans="1:17" x14ac:dyDescent="0.2">
      <c r="A203" t="str">
        <f>IF($Q203="","",VLOOKUP($Q203,'Adopted vs YTD acct'!$A$5:$Q$257,COUNTA('Adopted vs YTD acct'!$A$4:B$4),FALSE))</f>
        <v>A</v>
      </c>
      <c r="B203">
        <f>IF($Q203="","",VLOOKUP($Q203,'Adopted vs YTD acct'!$A$5:$M$257,3,FALSE))</f>
        <v>0</v>
      </c>
      <c r="C203">
        <f>IF($Q203="","",VLOOKUP($Q203,'Adopted vs YTD acct'!$A$5:$M$257,4,FALSE))</f>
        <v>0</v>
      </c>
      <c r="D203">
        <f>IF($Q203="","",VLOOKUP($Q203,'Adopted vs YTD acct'!$A$5:$M$257,5,FALSE))</f>
        <v>0</v>
      </c>
      <c r="E203">
        <f>IF($Q203="","",VLOOKUP($Q203,'Adopted vs YTD acct'!$A$5:$M$257,6,FALSE))</f>
        <v>0</v>
      </c>
      <c r="F203">
        <f>IF($Q203="","",VLOOKUP($Q203,'Adopted vs YTD acct'!$A$5:$M$257,7,FALSE))</f>
        <v>0</v>
      </c>
      <c r="G203" t="str">
        <f>IF($Q203="","",VLOOKUP($Q203,'Adopted vs YTD acct'!$A$5:$Q$257,COUNTA('Adopted vs YTD acct'!$A$4:H$4),FALSE))</f>
        <v>2130</v>
      </c>
      <c r="H203" t="str">
        <f>IF($Q203="","",VLOOKUP($Q203,'Adopted vs YTD acct'!$A$5:$Q$257,COUNTA('Adopted vs YTD acct'!$A$4:I$4),FALSE))</f>
        <v>TIPPING FEE REVENUE</v>
      </c>
      <c r="I203" s="9">
        <f>IF($Q203="","",VLOOKUP($Q203,'Adopted vs YTD acct'!$A$5:$Q$257,COUNTA('Adopted vs YTD acct'!$A$4:J$4),FALSE))</f>
        <v>13640.649999999994</v>
      </c>
      <c r="J203" s="9">
        <f>IF($Q203="","",VLOOKUP($Q203,'Adopted vs YTD acct'!$A$5:$Q$257,COUNTA('Adopted vs YTD acct'!$A$4:K$4),FALSE))</f>
        <v>5543.3999999999942</v>
      </c>
      <c r="K203" s="9">
        <f>IF($Q203="","",VLOOKUP($Q203,'Adopted vs YTD acct'!$A$5:$Q$257,COUNTA('Adopted vs YTD acct'!$A$4:L$4),FALSE))</f>
        <v>-4362.75</v>
      </c>
      <c r="L203" s="9">
        <f>IF($Q203="","",VLOOKUP($Q203,'Adopted vs YTD acct'!$A$5:$Q$257,COUNTA('Adopted vs YTD acct'!$A$4:M$4),FALSE))</f>
        <v>11945.330000000002</v>
      </c>
      <c r="M203" s="9">
        <f>IF($Q203="","",VLOOKUP($Q203,'Adopted vs YTD acct'!$A$5:$Q$257,COUNTA('Adopted vs YTD acct'!$A$4:N$4),FALSE))</f>
        <v>4584.1000000000058</v>
      </c>
      <c r="N203" s="9">
        <f>IF($Q203="","",VLOOKUP($Q203,'Adopted vs YTD acct'!$A$5:$Q$257,COUNTA('Adopted vs YTD acct'!$A$4:O$4),FALSE))</f>
        <v>-17607.809999999998</v>
      </c>
      <c r="O203" s="9">
        <f>IF($Q203="","",VLOOKUP($Q203,'Adopted vs YTD acct'!$A$5:$Q$257,COUNTA('Adopted vs YTD acct'!$A$4:P$4),FALSE))</f>
        <v>-62280.959999999992</v>
      </c>
      <c r="P203" s="9">
        <f t="shared" si="3"/>
        <v>-48538.039999999994</v>
      </c>
      <c r="Q203">
        <f>IF((MAX($Q$4:Q202)+1)&gt;Data!$A$1,"",MAX($Q$4:Q202)+1)</f>
        <v>199</v>
      </c>
    </row>
    <row r="204" spans="1:17" x14ac:dyDescent="0.2">
      <c r="A204" t="str">
        <f>IF($Q204="","",VLOOKUP($Q204,'Adopted vs YTD acct'!$A$5:$Q$257,COUNTA('Adopted vs YTD acct'!$A$4:B$4),FALSE))</f>
        <v>A</v>
      </c>
      <c r="B204">
        <f>IF($Q204="","",VLOOKUP($Q204,'Adopted vs YTD acct'!$A$5:$M$257,3,FALSE))</f>
        <v>0</v>
      </c>
      <c r="C204">
        <f>IF($Q204="","",VLOOKUP($Q204,'Adopted vs YTD acct'!$A$5:$M$257,4,FALSE))</f>
        <v>0</v>
      </c>
      <c r="D204">
        <f>IF($Q204="","",VLOOKUP($Q204,'Adopted vs YTD acct'!$A$5:$M$257,5,FALSE))</f>
        <v>0</v>
      </c>
      <c r="E204">
        <f>IF($Q204="","",VLOOKUP($Q204,'Adopted vs YTD acct'!$A$5:$M$257,6,FALSE))</f>
        <v>0</v>
      </c>
      <c r="F204">
        <f>IF($Q204="","",VLOOKUP($Q204,'Adopted vs YTD acct'!$A$5:$M$257,7,FALSE))</f>
        <v>0</v>
      </c>
      <c r="G204" t="str">
        <f>IF($Q204="","",VLOOKUP($Q204,'Adopted vs YTD acct'!$A$5:$Q$257,COUNTA('Adopted vs YTD acct'!$A$4:H$4),FALSE))</f>
        <v>4090</v>
      </c>
      <c r="H204" t="str">
        <f>IF($Q204="","",VLOOKUP($Q204,'Adopted vs YTD acct'!$A$5:$Q$257,COUNTA('Adopted vs YTD acct'!$A$4:I$4),FALSE))</f>
        <v>DHSES I.T. CYBER GRANT</v>
      </c>
      <c r="I204" s="9">
        <f>IF($Q204="","",VLOOKUP($Q204,'Adopted vs YTD acct'!$A$5:$Q$257,COUNTA('Adopted vs YTD acct'!$A$4:J$4),FALSE))</f>
        <v>0</v>
      </c>
      <c r="J204" s="9">
        <f>IF($Q204="","",VLOOKUP($Q204,'Adopted vs YTD acct'!$A$5:$Q$257,COUNTA('Adopted vs YTD acct'!$A$4:K$4),FALSE))</f>
        <v>0</v>
      </c>
      <c r="K204" s="9">
        <f>IF($Q204="","",VLOOKUP($Q204,'Adopted vs YTD acct'!$A$5:$Q$257,COUNTA('Adopted vs YTD acct'!$A$4:L$4),FALSE))</f>
        <v>0</v>
      </c>
      <c r="L204" s="9">
        <f>IF($Q204="","",VLOOKUP($Q204,'Adopted vs YTD acct'!$A$5:$Q$257,COUNTA('Adopted vs YTD acct'!$A$4:M$4),FALSE))</f>
        <v>0</v>
      </c>
      <c r="M204" s="9">
        <f>IF($Q204="","",VLOOKUP($Q204,'Adopted vs YTD acct'!$A$5:$Q$257,COUNTA('Adopted vs YTD acct'!$A$4:N$4),FALSE))</f>
        <v>0</v>
      </c>
      <c r="N204" s="9">
        <f>IF($Q204="","",VLOOKUP($Q204,'Adopted vs YTD acct'!$A$5:$Q$257,COUNTA('Adopted vs YTD acct'!$A$4:O$4),FALSE))</f>
        <v>-7125.54</v>
      </c>
      <c r="O204" s="9">
        <f>IF($Q204="","",VLOOKUP($Q204,'Adopted vs YTD acct'!$A$5:$Q$257,COUNTA('Adopted vs YTD acct'!$A$4:P$4),FALSE))</f>
        <v>-42374.45</v>
      </c>
      <c r="P204" s="9">
        <f t="shared" si="3"/>
        <v>-49499.99</v>
      </c>
      <c r="Q204">
        <f>IF((MAX($Q$4:Q203)+1)&gt;Data!$A$1,"",MAX($Q$4:Q203)+1)</f>
        <v>200</v>
      </c>
    </row>
    <row r="205" spans="1:17" x14ac:dyDescent="0.2">
      <c r="A205" t="str">
        <f>IF($Q205="","",VLOOKUP($Q205,'Adopted vs YTD acct'!$A$5:$Q$257,COUNTA('Adopted vs YTD acct'!$A$4:B$4),FALSE))</f>
        <v>A</v>
      </c>
      <c r="B205">
        <f>IF($Q205="","",VLOOKUP($Q205,'Adopted vs YTD acct'!$A$5:$M$257,3,FALSE))</f>
        <v>0</v>
      </c>
      <c r="C205">
        <f>IF($Q205="","",VLOOKUP($Q205,'Adopted vs YTD acct'!$A$5:$M$257,4,FALSE))</f>
        <v>0</v>
      </c>
      <c r="D205">
        <f>IF($Q205="","",VLOOKUP($Q205,'Adopted vs YTD acct'!$A$5:$M$257,5,FALSE))</f>
        <v>0</v>
      </c>
      <c r="E205">
        <f>IF($Q205="","",VLOOKUP($Q205,'Adopted vs YTD acct'!$A$5:$M$257,6,FALSE))</f>
        <v>0</v>
      </c>
      <c r="F205">
        <f>IF($Q205="","",VLOOKUP($Q205,'Adopted vs YTD acct'!$A$5:$M$257,7,FALSE))</f>
        <v>0</v>
      </c>
      <c r="G205" t="str">
        <f>IF($Q205="","",VLOOKUP($Q205,'Adopted vs YTD acct'!$A$5:$Q$257,COUNTA('Adopted vs YTD acct'!$A$4:H$4),FALSE))</f>
        <v>1801</v>
      </c>
      <c r="H205" t="str">
        <f>IF($Q205="","",VLOOKUP($Q205,'Adopted vs YTD acct'!$A$5:$Q$257,COUNTA('Adopted vs YTD acct'!$A$4:I$4),FALSE))</f>
        <v>REPAYMENTS OF MED. ASSIST.</v>
      </c>
      <c r="I205" s="9">
        <f>IF($Q205="","",VLOOKUP($Q205,'Adopted vs YTD acct'!$A$5:$Q$257,COUNTA('Adopted vs YTD acct'!$A$4:J$4),FALSE))</f>
        <v>25253.09</v>
      </c>
      <c r="J205" s="9">
        <f>IF($Q205="","",VLOOKUP($Q205,'Adopted vs YTD acct'!$A$5:$Q$257,COUNTA('Adopted vs YTD acct'!$A$4:K$4),FALSE))</f>
        <v>-162613.10999999999</v>
      </c>
      <c r="K205" s="9">
        <f>IF($Q205="","",VLOOKUP($Q205,'Adopted vs YTD acct'!$A$5:$Q$257,COUNTA('Adopted vs YTD acct'!$A$4:L$4),FALSE))</f>
        <v>179705.4</v>
      </c>
      <c r="L205" s="9">
        <f>IF($Q205="","",VLOOKUP($Q205,'Adopted vs YTD acct'!$A$5:$Q$257,COUNTA('Adopted vs YTD acct'!$A$4:M$4),FALSE))</f>
        <v>38387.9</v>
      </c>
      <c r="M205" s="9">
        <f>IF($Q205="","",VLOOKUP($Q205,'Adopted vs YTD acct'!$A$5:$Q$257,COUNTA('Adopted vs YTD acct'!$A$4:N$4),FALSE))</f>
        <v>-39524.83</v>
      </c>
      <c r="N205" s="9">
        <f>IF($Q205="","",VLOOKUP($Q205,'Adopted vs YTD acct'!$A$5:$Q$257,COUNTA('Adopted vs YTD acct'!$A$4:O$4),FALSE))</f>
        <v>-40547.86</v>
      </c>
      <c r="O205" s="9">
        <f>IF($Q205="","",VLOOKUP($Q205,'Adopted vs YTD acct'!$A$5:$Q$257,COUNTA('Adopted vs YTD acct'!$A$4:P$4),FALSE))</f>
        <v>-53927.05</v>
      </c>
      <c r="P205" s="9">
        <f t="shared" si="3"/>
        <v>-53266.460000000006</v>
      </c>
      <c r="Q205">
        <f>IF((MAX($Q$4:Q204)+1)&gt;Data!$A$1,"",MAX($Q$4:Q204)+1)</f>
        <v>201</v>
      </c>
    </row>
    <row r="206" spans="1:17" x14ac:dyDescent="0.2">
      <c r="A206" t="str">
        <f>IF($Q206="","",VLOOKUP($Q206,'Adopted vs YTD acct'!$A$5:$Q$257,COUNTA('Adopted vs YTD acct'!$A$4:B$4),FALSE))</f>
        <v>A</v>
      </c>
      <c r="B206">
        <f>IF($Q206="","",VLOOKUP($Q206,'Adopted vs YTD acct'!$A$5:$M$257,3,FALSE))</f>
        <v>0</v>
      </c>
      <c r="C206">
        <f>IF($Q206="","",VLOOKUP($Q206,'Adopted vs YTD acct'!$A$5:$M$257,4,FALSE))</f>
        <v>0</v>
      </c>
      <c r="D206">
        <f>IF($Q206="","",VLOOKUP($Q206,'Adopted vs YTD acct'!$A$5:$M$257,5,FALSE))</f>
        <v>0</v>
      </c>
      <c r="E206">
        <f>IF($Q206="","",VLOOKUP($Q206,'Adopted vs YTD acct'!$A$5:$M$257,6,FALSE))</f>
        <v>0</v>
      </c>
      <c r="F206">
        <f>IF($Q206="","",VLOOKUP($Q206,'Adopted vs YTD acct'!$A$5:$M$257,7,FALSE))</f>
        <v>0</v>
      </c>
      <c r="G206" t="str">
        <f>IF($Q206="","",VLOOKUP($Q206,'Adopted vs YTD acct'!$A$5:$Q$257,COUNTA('Adopted vs YTD acct'!$A$4:H$4),FALSE))</f>
        <v>3089</v>
      </c>
      <c r="H206" t="str">
        <f>IF($Q206="","",VLOOKUP($Q206,'Adopted vs YTD acct'!$A$5:$Q$257,COUNTA('Adopted vs YTD acct'!$A$4:I$4),FALSE))</f>
        <v>UNCLASSIFIED STATE AID-GEN</v>
      </c>
      <c r="I206" s="9">
        <f>IF($Q206="","",VLOOKUP($Q206,'Adopted vs YTD acct'!$A$5:$Q$257,COUNTA('Adopted vs YTD acct'!$A$4:J$4),FALSE))</f>
        <v>3254</v>
      </c>
      <c r="J206" s="9">
        <f>IF($Q206="","",VLOOKUP($Q206,'Adopted vs YTD acct'!$A$5:$Q$257,COUNTA('Adopted vs YTD acct'!$A$4:K$4),FALSE))</f>
        <v>0</v>
      </c>
      <c r="K206" s="9">
        <f>IF($Q206="","",VLOOKUP($Q206,'Adopted vs YTD acct'!$A$5:$Q$257,COUNTA('Adopted vs YTD acct'!$A$4:L$4),FALSE))</f>
        <v>-297.51</v>
      </c>
      <c r="L206" s="9">
        <f>IF($Q206="","",VLOOKUP($Q206,'Adopted vs YTD acct'!$A$5:$Q$257,COUNTA('Adopted vs YTD acct'!$A$4:M$4),FALSE))</f>
        <v>0</v>
      </c>
      <c r="M206" s="9">
        <f>IF($Q206="","",VLOOKUP($Q206,'Adopted vs YTD acct'!$A$5:$Q$257,COUNTA('Adopted vs YTD acct'!$A$4:N$4),FALSE))</f>
        <v>-21968.95</v>
      </c>
      <c r="N206" s="9">
        <f>IF($Q206="","",VLOOKUP($Q206,'Adopted vs YTD acct'!$A$5:$Q$257,COUNTA('Adopted vs YTD acct'!$A$4:O$4),FALSE))</f>
        <v>-22002.960000000006</v>
      </c>
      <c r="O206" s="9">
        <f>IF($Q206="","",VLOOKUP($Q206,'Adopted vs YTD acct'!$A$5:$Q$257,COUNTA('Adopted vs YTD acct'!$A$4:P$4),FALSE))</f>
        <v>-13184.380000000005</v>
      </c>
      <c r="P206" s="9">
        <f t="shared" si="3"/>
        <v>-54199.80000000001</v>
      </c>
      <c r="Q206">
        <f>IF((MAX($Q$4:Q205)+1)&gt;Data!$A$1,"",MAX($Q$4:Q205)+1)</f>
        <v>202</v>
      </c>
    </row>
    <row r="207" spans="1:17" x14ac:dyDescent="0.2">
      <c r="A207" t="str">
        <f>IF($Q207="","",VLOOKUP($Q207,'Adopted vs YTD acct'!$A$5:$Q$257,COUNTA('Adopted vs YTD acct'!$A$4:B$4),FALSE))</f>
        <v>A</v>
      </c>
      <c r="B207">
        <f>IF($Q207="","",VLOOKUP($Q207,'Adopted vs YTD acct'!$A$5:$M$257,3,FALSE))</f>
        <v>0</v>
      </c>
      <c r="C207">
        <f>IF($Q207="","",VLOOKUP($Q207,'Adopted vs YTD acct'!$A$5:$M$257,4,FALSE))</f>
        <v>0</v>
      </c>
      <c r="D207">
        <f>IF($Q207="","",VLOOKUP($Q207,'Adopted vs YTD acct'!$A$5:$M$257,5,FALSE))</f>
        <v>0</v>
      </c>
      <c r="E207">
        <f>IF($Q207="","",VLOOKUP($Q207,'Adopted vs YTD acct'!$A$5:$M$257,6,FALSE))</f>
        <v>0</v>
      </c>
      <c r="F207">
        <f>IF($Q207="","",VLOOKUP($Q207,'Adopted vs YTD acct'!$A$5:$M$257,7,FALSE))</f>
        <v>0</v>
      </c>
      <c r="G207" t="str">
        <f>IF($Q207="","",VLOOKUP($Q207,'Adopted vs YTD acct'!$A$5:$Q$257,COUNTA('Adopted vs YTD acct'!$A$4:H$4),FALSE))</f>
        <v>3410</v>
      </c>
      <c r="H207" t="str">
        <f>IF($Q207="","",VLOOKUP($Q207,'Adopted vs YTD acct'!$A$5:$Q$257,COUNTA('Adopted vs YTD acct'!$A$4:I$4),FALSE))</f>
        <v>IMMUNIZATION</v>
      </c>
      <c r="I207" s="9">
        <f>IF($Q207="","",VLOOKUP($Q207,'Adopted vs YTD acct'!$A$5:$Q$257,COUNTA('Adopted vs YTD acct'!$A$4:J$4),FALSE))</f>
        <v>3622.7999999999993</v>
      </c>
      <c r="J207" s="9">
        <f>IF($Q207="","",VLOOKUP($Q207,'Adopted vs YTD acct'!$A$5:$Q$257,COUNTA('Adopted vs YTD acct'!$A$4:K$4),FALSE))</f>
        <v>1491.7599999999984</v>
      </c>
      <c r="K207" s="9">
        <f>IF($Q207="","",VLOOKUP($Q207,'Adopted vs YTD acct'!$A$5:$Q$257,COUNTA('Adopted vs YTD acct'!$A$4:L$4),FALSE))</f>
        <v>-6504.0800000000017</v>
      </c>
      <c r="L207" s="9">
        <f>IF($Q207="","",VLOOKUP($Q207,'Adopted vs YTD acct'!$A$5:$Q$257,COUNTA('Adopted vs YTD acct'!$A$4:M$4),FALSE))</f>
        <v>-25.080000000001746</v>
      </c>
      <c r="M207" s="9">
        <f>IF($Q207="","",VLOOKUP($Q207,'Adopted vs YTD acct'!$A$5:$Q$257,COUNTA('Adopted vs YTD acct'!$A$4:N$4),FALSE))</f>
        <v>-1635.0099999999984</v>
      </c>
      <c r="N207" s="9">
        <f>IF($Q207="","",VLOOKUP($Q207,'Adopted vs YTD acct'!$A$5:$Q$257,COUNTA('Adopted vs YTD acct'!$A$4:O$4),FALSE))</f>
        <v>-16544.54</v>
      </c>
      <c r="O207" s="9">
        <f>IF($Q207="","",VLOOKUP($Q207,'Adopted vs YTD acct'!$A$5:$Q$257,COUNTA('Adopted vs YTD acct'!$A$4:P$4),FALSE))</f>
        <v>-42146.619999999995</v>
      </c>
      <c r="P207" s="9">
        <f t="shared" si="3"/>
        <v>-61740.770000000004</v>
      </c>
      <c r="Q207">
        <f>IF((MAX($Q$4:Q206)+1)&gt;Data!$A$1,"",MAX($Q$4:Q206)+1)</f>
        <v>203</v>
      </c>
    </row>
    <row r="208" spans="1:17" x14ac:dyDescent="0.2">
      <c r="A208" t="str">
        <f>IF($Q208="","",VLOOKUP($Q208,'Adopted vs YTD acct'!$A$5:$Q$257,COUNTA('Adopted vs YTD acct'!$A$4:B$4),FALSE))</f>
        <v>A</v>
      </c>
      <c r="B208">
        <f>IF($Q208="","",VLOOKUP($Q208,'Adopted vs YTD acct'!$A$5:$M$257,3,FALSE))</f>
        <v>0</v>
      </c>
      <c r="C208">
        <f>IF($Q208="","",VLOOKUP($Q208,'Adopted vs YTD acct'!$A$5:$M$257,4,FALSE))</f>
        <v>0</v>
      </c>
      <c r="D208">
        <f>IF($Q208="","",VLOOKUP($Q208,'Adopted vs YTD acct'!$A$5:$M$257,5,FALSE))</f>
        <v>0</v>
      </c>
      <c r="E208">
        <f>IF($Q208="","",VLOOKUP($Q208,'Adopted vs YTD acct'!$A$5:$M$257,6,FALSE))</f>
        <v>0</v>
      </c>
      <c r="F208">
        <f>IF($Q208="","",VLOOKUP($Q208,'Adopted vs YTD acct'!$A$5:$M$257,7,FALSE))</f>
        <v>0</v>
      </c>
      <c r="G208" t="str">
        <f>IF($Q208="","",VLOOKUP($Q208,'Adopted vs YTD acct'!$A$5:$Q$257,COUNTA('Adopted vs YTD acct'!$A$4:H$4),FALSE))</f>
        <v>2230</v>
      </c>
      <c r="H208" t="str">
        <f>IF($Q208="","",VLOOKUP($Q208,'Adopted vs YTD acct'!$A$5:$Q$257,COUNTA('Adopted vs YTD acct'!$A$4:I$4),FALSE))</f>
        <v>GENERAL SERVICE/OTHER GOVTS.</v>
      </c>
      <c r="I208" s="9">
        <f>IF($Q208="","",VLOOKUP($Q208,'Adopted vs YTD acct'!$A$5:$Q$257,COUNTA('Adopted vs YTD acct'!$A$4:J$4),FALSE))</f>
        <v>-7061.27</v>
      </c>
      <c r="J208" s="9">
        <f>IF($Q208="","",VLOOKUP($Q208,'Adopted vs YTD acct'!$A$5:$Q$257,COUNTA('Adopted vs YTD acct'!$A$4:K$4),FALSE))</f>
        <v>-2913.2700000000004</v>
      </c>
      <c r="K208" s="9">
        <f>IF($Q208="","",VLOOKUP($Q208,'Adopted vs YTD acct'!$A$5:$Q$257,COUNTA('Adopted vs YTD acct'!$A$4:L$4),FALSE))</f>
        <v>-4071.13</v>
      </c>
      <c r="L208" s="9">
        <f>IF($Q208="","",VLOOKUP($Q208,'Adopted vs YTD acct'!$A$5:$Q$257,COUNTA('Adopted vs YTD acct'!$A$4:M$4),FALSE))</f>
        <v>-12145.87</v>
      </c>
      <c r="M208" s="9">
        <f>IF($Q208="","",VLOOKUP($Q208,'Adopted vs YTD acct'!$A$5:$Q$257,COUNTA('Adopted vs YTD acct'!$A$4:N$4),FALSE))</f>
        <v>-10198.51</v>
      </c>
      <c r="N208" s="9">
        <f>IF($Q208="","",VLOOKUP($Q208,'Adopted vs YTD acct'!$A$5:$Q$257,COUNTA('Adopted vs YTD acct'!$A$4:O$4),FALSE))</f>
        <v>-12409.53</v>
      </c>
      <c r="O208" s="9">
        <f>IF($Q208="","",VLOOKUP($Q208,'Adopted vs YTD acct'!$A$5:$Q$257,COUNTA('Adopted vs YTD acct'!$A$4:P$4),FALSE))</f>
        <v>-14410.470000000001</v>
      </c>
      <c r="P208" s="9">
        <f t="shared" si="3"/>
        <v>-63210.05</v>
      </c>
      <c r="Q208">
        <f>IF((MAX($Q$4:Q207)+1)&gt;Data!$A$1,"",MAX($Q$4:Q207)+1)</f>
        <v>204</v>
      </c>
    </row>
    <row r="209" spans="1:17" x14ac:dyDescent="0.2">
      <c r="A209" t="str">
        <f>IF($Q209="","",VLOOKUP($Q209,'Adopted vs YTD acct'!$A$5:$Q$257,COUNTA('Adopted vs YTD acct'!$A$4:B$4),FALSE))</f>
        <v>A</v>
      </c>
      <c r="B209">
        <f>IF($Q209="","",VLOOKUP($Q209,'Adopted vs YTD acct'!$A$5:$M$257,3,FALSE))</f>
        <v>0</v>
      </c>
      <c r="C209">
        <f>IF($Q209="","",VLOOKUP($Q209,'Adopted vs YTD acct'!$A$5:$M$257,4,FALSE))</f>
        <v>0</v>
      </c>
      <c r="D209">
        <f>IF($Q209="","",VLOOKUP($Q209,'Adopted vs YTD acct'!$A$5:$M$257,5,FALSE))</f>
        <v>0</v>
      </c>
      <c r="E209">
        <f>IF($Q209="","",VLOOKUP($Q209,'Adopted vs YTD acct'!$A$5:$M$257,6,FALSE))</f>
        <v>0</v>
      </c>
      <c r="F209">
        <f>IF($Q209="","",VLOOKUP($Q209,'Adopted vs YTD acct'!$A$5:$M$257,7,FALSE))</f>
        <v>0</v>
      </c>
      <c r="G209" t="str">
        <f>IF($Q209="","",VLOOKUP($Q209,'Adopted vs YTD acct'!$A$5:$Q$257,COUNTA('Adopted vs YTD acct'!$A$4:H$4),FALSE))</f>
        <v>1640</v>
      </c>
      <c r="H209" t="str">
        <f>IF($Q209="","",VLOOKUP($Q209,'Adopted vs YTD acct'!$A$5:$Q$257,COUNTA('Adopted vs YTD acct'!$A$4:I$4),FALSE))</f>
        <v>EMS FEES</v>
      </c>
      <c r="I209" s="9">
        <f>IF($Q209="","",VLOOKUP($Q209,'Adopted vs YTD acct'!$A$5:$Q$257,COUNTA('Adopted vs YTD acct'!$A$4:J$4),FALSE))</f>
        <v>12166.990000000005</v>
      </c>
      <c r="J209" s="9">
        <f>IF($Q209="","",VLOOKUP($Q209,'Adopted vs YTD acct'!$A$5:$Q$257,COUNTA('Adopted vs YTD acct'!$A$4:K$4),FALSE))</f>
        <v>17315.28</v>
      </c>
      <c r="K209" s="9">
        <f>IF($Q209="","",VLOOKUP($Q209,'Adopted vs YTD acct'!$A$5:$Q$257,COUNTA('Adopted vs YTD acct'!$A$4:L$4),FALSE))</f>
        <v>42491.360000000001</v>
      </c>
      <c r="L209" s="9">
        <f>IF($Q209="","",VLOOKUP($Q209,'Adopted vs YTD acct'!$A$5:$Q$257,COUNTA('Adopted vs YTD acct'!$A$4:M$4),FALSE))</f>
        <v>-5986.8500000000058</v>
      </c>
      <c r="M209" s="9">
        <f>IF($Q209="","",VLOOKUP($Q209,'Adopted vs YTD acct'!$A$5:$Q$257,COUNTA('Adopted vs YTD acct'!$A$4:N$4),FALSE))</f>
        <v>-14301.079999999987</v>
      </c>
      <c r="N209" s="9">
        <f>IF($Q209="","",VLOOKUP($Q209,'Adopted vs YTD acct'!$A$5:$Q$257,COUNTA('Adopted vs YTD acct'!$A$4:O$4),FALSE))</f>
        <v>-53210.25</v>
      </c>
      <c r="O209" s="9">
        <f>IF($Q209="","",VLOOKUP($Q209,'Adopted vs YTD acct'!$A$5:$Q$257,COUNTA('Adopted vs YTD acct'!$A$4:P$4),FALSE))</f>
        <v>-67346.31</v>
      </c>
      <c r="P209" s="9">
        <f t="shared" si="3"/>
        <v>-68870.859999999986</v>
      </c>
      <c r="Q209">
        <f>IF((MAX($Q$4:Q208)+1)&gt;Data!$A$1,"",MAX($Q$4:Q208)+1)</f>
        <v>205</v>
      </c>
    </row>
    <row r="210" spans="1:17" x14ac:dyDescent="0.2">
      <c r="A210" t="str">
        <f>IF($Q210="","",VLOOKUP($Q210,'Adopted vs YTD acct'!$A$5:$Q$257,COUNTA('Adopted vs YTD acct'!$A$4:B$4),FALSE))</f>
        <v>A</v>
      </c>
      <c r="B210">
        <f>IF($Q210="","",VLOOKUP($Q210,'Adopted vs YTD acct'!$A$5:$M$257,3,FALSE))</f>
        <v>0</v>
      </c>
      <c r="C210">
        <f>IF($Q210="","",VLOOKUP($Q210,'Adopted vs YTD acct'!$A$5:$M$257,4,FALSE))</f>
        <v>0</v>
      </c>
      <c r="D210">
        <f>IF($Q210="","",VLOOKUP($Q210,'Adopted vs YTD acct'!$A$5:$M$257,5,FALSE))</f>
        <v>0</v>
      </c>
      <c r="E210">
        <f>IF($Q210="","",VLOOKUP($Q210,'Adopted vs YTD acct'!$A$5:$M$257,6,FALSE))</f>
        <v>0</v>
      </c>
      <c r="F210">
        <f>IF($Q210="","",VLOOKUP($Q210,'Adopted vs YTD acct'!$A$5:$M$257,7,FALSE))</f>
        <v>0</v>
      </c>
      <c r="G210" t="str">
        <f>IF($Q210="","",VLOOKUP($Q210,'Adopted vs YTD acct'!$A$5:$Q$257,COUNTA('Adopted vs YTD acct'!$A$4:H$4),FALSE))</f>
        <v>1840</v>
      </c>
      <c r="H210" t="str">
        <f>IF($Q210="","",VLOOKUP($Q210,'Adopted vs YTD acct'!$A$5:$Q$257,COUNTA('Adopted vs YTD acct'!$A$4:I$4),FALSE))</f>
        <v>REPAYMENTS OF HOME RELIEF</v>
      </c>
      <c r="I210" s="9">
        <f>IF($Q210="","",VLOOKUP($Q210,'Adopted vs YTD acct'!$A$5:$Q$257,COUNTA('Adopted vs YTD acct'!$A$4:J$4),FALSE))</f>
        <v>866.4800000000032</v>
      </c>
      <c r="J210" s="9">
        <f>IF($Q210="","",VLOOKUP($Q210,'Adopted vs YTD acct'!$A$5:$Q$257,COUNTA('Adopted vs YTD acct'!$A$4:K$4),FALSE))</f>
        <v>-21080.230000000003</v>
      </c>
      <c r="K210" s="9">
        <f>IF($Q210="","",VLOOKUP($Q210,'Adopted vs YTD acct'!$A$5:$Q$257,COUNTA('Adopted vs YTD acct'!$A$4:L$4),FALSE))</f>
        <v>-39564.460000000006</v>
      </c>
      <c r="L210" s="9">
        <f>IF($Q210="","",VLOOKUP($Q210,'Adopted vs YTD acct'!$A$5:$Q$257,COUNTA('Adopted vs YTD acct'!$A$4:M$4),FALSE))</f>
        <v>3784.4300000000003</v>
      </c>
      <c r="M210" s="9">
        <f>IF($Q210="","",VLOOKUP($Q210,'Adopted vs YTD acct'!$A$5:$Q$257,COUNTA('Adopted vs YTD acct'!$A$4:N$4),FALSE))</f>
        <v>-22234.229999999996</v>
      </c>
      <c r="N210" s="9">
        <f>IF($Q210="","",VLOOKUP($Q210,'Adopted vs YTD acct'!$A$5:$Q$257,COUNTA('Adopted vs YTD acct'!$A$4:O$4),FALSE))</f>
        <v>9053.9700000000012</v>
      </c>
      <c r="O210" s="9">
        <f>IF($Q210="","",VLOOKUP($Q210,'Adopted vs YTD acct'!$A$5:$Q$257,COUNTA('Adopted vs YTD acct'!$A$4:P$4),FALSE))</f>
        <v>-11252.479999999996</v>
      </c>
      <c r="P210" s="9">
        <f t="shared" si="3"/>
        <v>-80426.52</v>
      </c>
      <c r="Q210">
        <f>IF((MAX($Q$4:Q209)+1)&gt;Data!$A$1,"",MAX($Q$4:Q209)+1)</f>
        <v>206</v>
      </c>
    </row>
    <row r="211" spans="1:17" x14ac:dyDescent="0.2">
      <c r="A211" t="str">
        <f>IF($Q211="","",VLOOKUP($Q211,'Adopted vs YTD acct'!$A$5:$Q$257,COUNTA('Adopted vs YTD acct'!$A$4:B$4),FALSE))</f>
        <v>A</v>
      </c>
      <c r="B211">
        <f>IF($Q211="","",VLOOKUP($Q211,'Adopted vs YTD acct'!$A$5:$M$257,3,FALSE))</f>
        <v>0</v>
      </c>
      <c r="C211">
        <f>IF($Q211="","",VLOOKUP($Q211,'Adopted vs YTD acct'!$A$5:$M$257,4,FALSE))</f>
        <v>0</v>
      </c>
      <c r="D211">
        <f>IF($Q211="","",VLOOKUP($Q211,'Adopted vs YTD acct'!$A$5:$M$257,5,FALSE))</f>
        <v>0</v>
      </c>
      <c r="E211">
        <f>IF($Q211="","",VLOOKUP($Q211,'Adopted vs YTD acct'!$A$5:$M$257,6,FALSE))</f>
        <v>0</v>
      </c>
      <c r="F211">
        <f>IF($Q211="","",VLOOKUP($Q211,'Adopted vs YTD acct'!$A$5:$M$257,7,FALSE))</f>
        <v>0</v>
      </c>
      <c r="G211" t="str">
        <f>IF($Q211="","",VLOOKUP($Q211,'Adopted vs YTD acct'!$A$5:$Q$257,COUNTA('Adopted vs YTD acct'!$A$4:H$4),FALSE))</f>
        <v>4661</v>
      </c>
      <c r="H211" t="str">
        <f>IF($Q211="","",VLOOKUP($Q211,'Adopted vs YTD acct'!$A$5:$Q$257,COUNTA('Adopted vs YTD acct'!$A$4:I$4),FALSE))</f>
        <v>BLOCK GRANT</v>
      </c>
      <c r="I211" s="9">
        <f>IF($Q211="","",VLOOKUP($Q211,'Adopted vs YTD acct'!$A$5:$Q$257,COUNTA('Adopted vs YTD acct'!$A$4:J$4),FALSE))</f>
        <v>-48870</v>
      </c>
      <c r="J211" s="9">
        <f>IF($Q211="","",VLOOKUP($Q211,'Adopted vs YTD acct'!$A$5:$Q$257,COUNTA('Adopted vs YTD acct'!$A$4:K$4),FALSE))</f>
        <v>-25575</v>
      </c>
      <c r="K211" s="9">
        <f>IF($Q211="","",VLOOKUP($Q211,'Adopted vs YTD acct'!$A$5:$Q$257,COUNTA('Adopted vs YTD acct'!$A$4:L$4),FALSE))</f>
        <v>36879</v>
      </c>
      <c r="L211" s="9">
        <f>IF($Q211="","",VLOOKUP($Q211,'Adopted vs YTD acct'!$A$5:$Q$257,COUNTA('Adopted vs YTD acct'!$A$4:M$4),FALSE))</f>
        <v>-33270</v>
      </c>
      <c r="M211" s="9">
        <f>IF($Q211="","",VLOOKUP($Q211,'Adopted vs YTD acct'!$A$5:$Q$257,COUNTA('Adopted vs YTD acct'!$A$4:N$4),FALSE))</f>
        <v>-38250</v>
      </c>
      <c r="N211" s="9">
        <f>IF($Q211="","",VLOOKUP($Q211,'Adopted vs YTD acct'!$A$5:$Q$257,COUNTA('Adopted vs YTD acct'!$A$4:O$4),FALSE))</f>
        <v>9207</v>
      </c>
      <c r="O211" s="9">
        <f>IF($Q211="","",VLOOKUP($Q211,'Adopted vs YTD acct'!$A$5:$Q$257,COUNTA('Adopted vs YTD acct'!$A$4:P$4),FALSE))</f>
        <v>16843</v>
      </c>
      <c r="P211" s="9">
        <f t="shared" si="3"/>
        <v>-83036</v>
      </c>
      <c r="Q211">
        <f>IF((MAX($Q$4:Q210)+1)&gt;Data!$A$1,"",MAX($Q$4:Q210)+1)</f>
        <v>207</v>
      </c>
    </row>
    <row r="212" spans="1:17" x14ac:dyDescent="0.2">
      <c r="A212" t="str">
        <f>IF($Q212="","",VLOOKUP($Q212,'Adopted vs YTD acct'!$A$5:$Q$257,COUNTA('Adopted vs YTD acct'!$A$4:B$4),FALSE))</f>
        <v>A</v>
      </c>
      <c r="B212">
        <f>IF($Q212="","",VLOOKUP($Q212,'Adopted vs YTD acct'!$A$5:$M$257,3,FALSE))</f>
        <v>0</v>
      </c>
      <c r="C212">
        <f>IF($Q212="","",VLOOKUP($Q212,'Adopted vs YTD acct'!$A$5:$M$257,4,FALSE))</f>
        <v>0</v>
      </c>
      <c r="D212">
        <f>IF($Q212="","",VLOOKUP($Q212,'Adopted vs YTD acct'!$A$5:$M$257,5,FALSE))</f>
        <v>0</v>
      </c>
      <c r="E212">
        <f>IF($Q212="","",VLOOKUP($Q212,'Adopted vs YTD acct'!$A$5:$M$257,6,FALSE))</f>
        <v>0</v>
      </c>
      <c r="F212">
        <f>IF($Q212="","",VLOOKUP($Q212,'Adopted vs YTD acct'!$A$5:$M$257,7,FALSE))</f>
        <v>0</v>
      </c>
      <c r="G212" t="str">
        <f>IF($Q212="","",VLOOKUP($Q212,'Adopted vs YTD acct'!$A$5:$Q$257,COUNTA('Adopted vs YTD acct'!$A$4:H$4),FALSE))</f>
        <v>2652</v>
      </c>
      <c r="H212" t="str">
        <f>IF($Q212="","",VLOOKUP($Q212,'Adopted vs YTD acct'!$A$5:$Q$257,COUNTA('Adopted vs YTD acct'!$A$4:I$4),FALSE))</f>
        <v>SALE OF TIMBER PRODUCTS</v>
      </c>
      <c r="I212" s="9">
        <f>IF($Q212="","",VLOOKUP($Q212,'Adopted vs YTD acct'!$A$5:$Q$257,COUNTA('Adopted vs YTD acct'!$A$4:J$4),FALSE))</f>
        <v>-3026.74</v>
      </c>
      <c r="J212" s="9">
        <f>IF($Q212="","",VLOOKUP($Q212,'Adopted vs YTD acct'!$A$5:$Q$257,COUNTA('Adopted vs YTD acct'!$A$4:K$4),FALSE))</f>
        <v>-14055.49</v>
      </c>
      <c r="K212" s="9">
        <f>IF($Q212="","",VLOOKUP($Q212,'Adopted vs YTD acct'!$A$5:$Q$257,COUNTA('Adopted vs YTD acct'!$A$4:L$4),FALSE))</f>
        <v>-8497.61</v>
      </c>
      <c r="L212" s="9">
        <f>IF($Q212="","",VLOOKUP($Q212,'Adopted vs YTD acct'!$A$5:$Q$257,COUNTA('Adopted vs YTD acct'!$A$4:M$4),FALSE))</f>
        <v>-13013.199999999997</v>
      </c>
      <c r="M212" s="9">
        <f>IF($Q212="","",VLOOKUP($Q212,'Adopted vs YTD acct'!$A$5:$Q$257,COUNTA('Adopted vs YTD acct'!$A$4:N$4),FALSE))</f>
        <v>-38834.339999999997</v>
      </c>
      <c r="N212" s="9">
        <f>IF($Q212="","",VLOOKUP($Q212,'Adopted vs YTD acct'!$A$5:$Q$257,COUNTA('Adopted vs YTD acct'!$A$4:O$4),FALSE))</f>
        <v>-3450.98</v>
      </c>
      <c r="O212" s="9">
        <f>IF($Q212="","",VLOOKUP($Q212,'Adopted vs YTD acct'!$A$5:$Q$257,COUNTA('Adopted vs YTD acct'!$A$4:P$4),FALSE))</f>
        <v>-4084.82</v>
      </c>
      <c r="P212" s="9">
        <f t="shared" si="3"/>
        <v>-84963.18</v>
      </c>
      <c r="Q212">
        <f>IF((MAX($Q$4:Q211)+1)&gt;Data!$A$1,"",MAX($Q$4:Q211)+1)</f>
        <v>208</v>
      </c>
    </row>
    <row r="213" spans="1:17" x14ac:dyDescent="0.2">
      <c r="A213" t="str">
        <f>IF($Q213="","",VLOOKUP($Q213,'Adopted vs YTD acct'!$A$5:$Q$257,COUNTA('Adopted vs YTD acct'!$A$4:B$4),FALSE))</f>
        <v>A</v>
      </c>
      <c r="B213">
        <f>IF($Q213="","",VLOOKUP($Q213,'Adopted vs YTD acct'!$A$5:$M$257,3,FALSE))</f>
        <v>0</v>
      </c>
      <c r="C213">
        <f>IF($Q213="","",VLOOKUP($Q213,'Adopted vs YTD acct'!$A$5:$M$257,4,FALSE))</f>
        <v>0</v>
      </c>
      <c r="D213">
        <f>IF($Q213="","",VLOOKUP($Q213,'Adopted vs YTD acct'!$A$5:$M$257,5,FALSE))</f>
        <v>0</v>
      </c>
      <c r="E213">
        <f>IF($Q213="","",VLOOKUP($Q213,'Adopted vs YTD acct'!$A$5:$M$257,6,FALSE))</f>
        <v>0</v>
      </c>
      <c r="F213">
        <f>IF($Q213="","",VLOOKUP($Q213,'Adopted vs YTD acct'!$A$5:$M$257,7,FALSE))</f>
        <v>0</v>
      </c>
      <c r="G213" t="str">
        <f>IF($Q213="","",VLOOKUP($Q213,'Adopted vs YTD acct'!$A$5:$Q$257,COUNTA('Adopted vs YTD acct'!$A$4:H$4),FALSE))</f>
        <v>1255</v>
      </c>
      <c r="H213" t="str">
        <f>IF($Q213="","",VLOOKUP($Q213,'Adopted vs YTD acct'!$A$5:$Q$257,COUNTA('Adopted vs YTD acct'!$A$4:I$4),FALSE))</f>
        <v>CLERK FEES</v>
      </c>
      <c r="I213" s="9">
        <f>IF($Q213="","",VLOOKUP($Q213,'Adopted vs YTD acct'!$A$5:$Q$257,COUNTA('Adopted vs YTD acct'!$A$4:J$4),FALSE))</f>
        <v>-19638.020000000019</v>
      </c>
      <c r="J213" s="9">
        <f>IF($Q213="","",VLOOKUP($Q213,'Adopted vs YTD acct'!$A$5:$Q$257,COUNTA('Adopted vs YTD acct'!$A$4:K$4),FALSE))</f>
        <v>-26129.320000000007</v>
      </c>
      <c r="K213" s="9">
        <f>IF($Q213="","",VLOOKUP($Q213,'Adopted vs YTD acct'!$A$5:$Q$257,COUNTA('Adopted vs YTD acct'!$A$4:L$4),FALSE))</f>
        <v>-28585.049999999988</v>
      </c>
      <c r="L213" s="9">
        <f>IF($Q213="","",VLOOKUP($Q213,'Adopted vs YTD acct'!$A$5:$Q$257,COUNTA('Adopted vs YTD acct'!$A$4:M$4),FALSE))</f>
        <v>-14106.840000000026</v>
      </c>
      <c r="M213" s="9">
        <f>IF($Q213="","",VLOOKUP($Q213,'Adopted vs YTD acct'!$A$5:$Q$257,COUNTA('Adopted vs YTD acct'!$A$4:N$4),FALSE))</f>
        <v>14262.950000000012</v>
      </c>
      <c r="N213" s="9">
        <f>IF($Q213="","",VLOOKUP($Q213,'Adopted vs YTD acct'!$A$5:$Q$257,COUNTA('Adopted vs YTD acct'!$A$4:O$4),FALSE))</f>
        <v>16202.210000000021</v>
      </c>
      <c r="O213" s="9">
        <f>IF($Q213="","",VLOOKUP($Q213,'Adopted vs YTD acct'!$A$5:$Q$257,COUNTA('Adopted vs YTD acct'!$A$4:P$4),FALSE))</f>
        <v>-35817.75</v>
      </c>
      <c r="P213" s="9">
        <f t="shared" si="3"/>
        <v>-93811.82</v>
      </c>
      <c r="Q213">
        <f>IF((MAX($Q$4:Q212)+1)&gt;Data!$A$1,"",MAX($Q$4:Q212)+1)</f>
        <v>209</v>
      </c>
    </row>
    <row r="214" spans="1:17" x14ac:dyDescent="0.2">
      <c r="A214" t="str">
        <f>IF($Q214="","",VLOOKUP($Q214,'Adopted vs YTD acct'!$A$5:$Q$257,COUNTA('Adopted vs YTD acct'!$A$4:B$4),FALSE))</f>
        <v>A</v>
      </c>
      <c r="B214">
        <f>IF($Q214="","",VLOOKUP($Q214,'Adopted vs YTD acct'!$A$5:$M$257,3,FALSE))</f>
        <v>0</v>
      </c>
      <c r="C214">
        <f>IF($Q214="","",VLOOKUP($Q214,'Adopted vs YTD acct'!$A$5:$M$257,4,FALSE))</f>
        <v>0</v>
      </c>
      <c r="D214">
        <f>IF($Q214="","",VLOOKUP($Q214,'Adopted vs YTD acct'!$A$5:$M$257,5,FALSE))</f>
        <v>0</v>
      </c>
      <c r="E214">
        <f>IF($Q214="","",VLOOKUP($Q214,'Adopted vs YTD acct'!$A$5:$M$257,6,FALSE))</f>
        <v>0</v>
      </c>
      <c r="F214">
        <f>IF($Q214="","",VLOOKUP($Q214,'Adopted vs YTD acct'!$A$5:$M$257,7,FALSE))</f>
        <v>0</v>
      </c>
      <c r="G214" t="str">
        <f>IF($Q214="","",VLOOKUP($Q214,'Adopted vs YTD acct'!$A$5:$Q$257,COUNTA('Adopted vs YTD acct'!$A$4:H$4),FALSE))</f>
        <v>2085</v>
      </c>
      <c r="H214" t="str">
        <f>IF($Q214="","",VLOOKUP($Q214,'Adopted vs YTD acct'!$A$5:$Q$257,COUNTA('Adopted vs YTD acct'!$A$4:I$4),FALSE))</f>
        <v>OFA PROGRAM INCOME</v>
      </c>
      <c r="I214" s="9">
        <f>IF($Q214="","",VLOOKUP($Q214,'Adopted vs YTD acct'!$A$5:$Q$257,COUNTA('Adopted vs YTD acct'!$A$4:J$4),FALSE))</f>
        <v>-8603.6000000000058</v>
      </c>
      <c r="J214" s="9">
        <f>IF($Q214="","",VLOOKUP($Q214,'Adopted vs YTD acct'!$A$5:$Q$257,COUNTA('Adopted vs YTD acct'!$A$4:K$4),FALSE))</f>
        <v>-32649.440000000002</v>
      </c>
      <c r="K214" s="9">
        <f>IF($Q214="","",VLOOKUP($Q214,'Adopted vs YTD acct'!$A$5:$Q$257,COUNTA('Adopted vs YTD acct'!$A$4:L$4),FALSE))</f>
        <v>-8630.4600000000064</v>
      </c>
      <c r="L214" s="9">
        <f>IF($Q214="","",VLOOKUP($Q214,'Adopted vs YTD acct'!$A$5:$Q$257,COUNTA('Adopted vs YTD acct'!$A$4:M$4),FALSE))</f>
        <v>-16714.03</v>
      </c>
      <c r="M214" s="9">
        <f>IF($Q214="","",VLOOKUP($Q214,'Adopted vs YTD acct'!$A$5:$Q$257,COUNTA('Adopted vs YTD acct'!$A$4:N$4),FALSE))</f>
        <v>-21755.670000000013</v>
      </c>
      <c r="N214" s="9">
        <f>IF($Q214="","",VLOOKUP($Q214,'Adopted vs YTD acct'!$A$5:$Q$257,COUNTA('Adopted vs YTD acct'!$A$4:O$4),FALSE))</f>
        <v>-4666.25</v>
      </c>
      <c r="O214" s="9">
        <f>IF($Q214="","",VLOOKUP($Q214,'Adopted vs YTD acct'!$A$5:$Q$257,COUNTA('Adopted vs YTD acct'!$A$4:P$4),FALSE))</f>
        <v>-7314.5299999999988</v>
      </c>
      <c r="P214" s="9">
        <f t="shared" si="3"/>
        <v>-100333.98000000003</v>
      </c>
      <c r="Q214">
        <f>IF((MAX($Q$4:Q213)+1)&gt;Data!$A$1,"",MAX($Q$4:Q213)+1)</f>
        <v>210</v>
      </c>
    </row>
    <row r="215" spans="1:17" x14ac:dyDescent="0.2">
      <c r="A215" t="str">
        <f>IF($Q215="","",VLOOKUP($Q215,'Adopted vs YTD acct'!$A$5:$Q$257,COUNTA('Adopted vs YTD acct'!$A$4:B$4),FALSE))</f>
        <v>A</v>
      </c>
      <c r="B215">
        <f>IF($Q215="","",VLOOKUP($Q215,'Adopted vs YTD acct'!$A$5:$M$257,3,FALSE))</f>
        <v>0</v>
      </c>
      <c r="C215">
        <f>IF($Q215="","",VLOOKUP($Q215,'Adopted vs YTD acct'!$A$5:$M$257,4,FALSE))</f>
        <v>0</v>
      </c>
      <c r="D215">
        <f>IF($Q215="","",VLOOKUP($Q215,'Adopted vs YTD acct'!$A$5:$M$257,5,FALSE))</f>
        <v>0</v>
      </c>
      <c r="E215">
        <f>IF($Q215="","",VLOOKUP($Q215,'Adopted vs YTD acct'!$A$5:$M$257,6,FALSE))</f>
        <v>0</v>
      </c>
      <c r="F215">
        <f>IF($Q215="","",VLOOKUP($Q215,'Adopted vs YTD acct'!$A$5:$M$257,7,FALSE))</f>
        <v>0</v>
      </c>
      <c r="G215" t="str">
        <f>IF($Q215="","",VLOOKUP($Q215,'Adopted vs YTD acct'!$A$5:$Q$257,COUNTA('Adopted vs YTD acct'!$A$4:H$4),FALSE))</f>
        <v>1842</v>
      </c>
      <c r="H215" t="str">
        <f>IF($Q215="","",VLOOKUP($Q215,'Adopted vs YTD acct'!$A$5:$Q$257,COUNTA('Adopted vs YTD acct'!$A$4:I$4),FALSE))</f>
        <v>EAA</v>
      </c>
      <c r="I215" s="9">
        <f>IF($Q215="","",VLOOKUP($Q215,'Adopted vs YTD acct'!$A$5:$Q$257,COUNTA('Adopted vs YTD acct'!$A$4:J$4),FALSE))</f>
        <v>517.14</v>
      </c>
      <c r="J215" s="9">
        <f>IF($Q215="","",VLOOKUP($Q215,'Adopted vs YTD acct'!$A$5:$Q$257,COUNTA('Adopted vs YTD acct'!$A$4:K$4),FALSE))</f>
        <v>379.42999999999995</v>
      </c>
      <c r="K215" s="9">
        <f>IF($Q215="","",VLOOKUP($Q215,'Adopted vs YTD acct'!$A$5:$Q$257,COUNTA('Adopted vs YTD acct'!$A$4:L$4),FALSE))</f>
        <v>918.59</v>
      </c>
      <c r="L215" s="9">
        <f>IF($Q215="","",VLOOKUP($Q215,'Adopted vs YTD acct'!$A$5:$Q$257,COUNTA('Adopted vs YTD acct'!$A$4:M$4),FALSE))</f>
        <v>0</v>
      </c>
      <c r="M215" s="9">
        <f>IF($Q215="","",VLOOKUP($Q215,'Adopted vs YTD acct'!$A$5:$Q$257,COUNTA('Adopted vs YTD acct'!$A$4:N$4),FALSE))</f>
        <v>0</v>
      </c>
      <c r="N215" s="9">
        <f>IF($Q215="","",VLOOKUP($Q215,'Adopted vs YTD acct'!$A$5:$Q$257,COUNTA('Adopted vs YTD acct'!$A$4:O$4),FALSE))</f>
        <v>-40</v>
      </c>
      <c r="O215" s="9">
        <f>IF($Q215="","",VLOOKUP($Q215,'Adopted vs YTD acct'!$A$5:$Q$257,COUNTA('Adopted vs YTD acct'!$A$4:P$4),FALSE))</f>
        <v>-103020.05</v>
      </c>
      <c r="P215" s="9">
        <f t="shared" si="3"/>
        <v>-101244.89</v>
      </c>
      <c r="Q215">
        <f>IF((MAX($Q$4:Q214)+1)&gt;Data!$A$1,"",MAX($Q$4:Q214)+1)</f>
        <v>211</v>
      </c>
    </row>
    <row r="216" spans="1:17" x14ac:dyDescent="0.2">
      <c r="A216" t="str">
        <f>IF($Q216="","",VLOOKUP($Q216,'Adopted vs YTD acct'!$A$5:$Q$257,COUNTA('Adopted vs YTD acct'!$A$4:B$4),FALSE))</f>
        <v>A</v>
      </c>
      <c r="B216">
        <f>IF($Q216="","",VLOOKUP($Q216,'Adopted vs YTD acct'!$A$5:$M$257,3,FALSE))</f>
        <v>0</v>
      </c>
      <c r="C216">
        <f>IF($Q216="","",VLOOKUP($Q216,'Adopted vs YTD acct'!$A$5:$M$257,4,FALSE))</f>
        <v>0</v>
      </c>
      <c r="D216">
        <f>IF($Q216="","",VLOOKUP($Q216,'Adopted vs YTD acct'!$A$5:$M$257,5,FALSE))</f>
        <v>0</v>
      </c>
      <c r="E216">
        <f>IF($Q216="","",VLOOKUP($Q216,'Adopted vs YTD acct'!$A$5:$M$257,6,FALSE))</f>
        <v>0</v>
      </c>
      <c r="F216">
        <f>IF($Q216="","",VLOOKUP($Q216,'Adopted vs YTD acct'!$A$5:$M$257,7,FALSE))</f>
        <v>0</v>
      </c>
      <c r="G216" t="str">
        <f>IF($Q216="","",VLOOKUP($Q216,'Adopted vs YTD acct'!$A$5:$Q$257,COUNTA('Adopted vs YTD acct'!$A$4:H$4),FALSE))</f>
        <v>3788</v>
      </c>
      <c r="H216" t="str">
        <f>IF($Q216="","",VLOOKUP($Q216,'Adopted vs YTD acct'!$A$5:$Q$257,COUNTA('Adopted vs YTD acct'!$A$4:I$4),FALSE))</f>
        <v>NYS AGRICULTURE &amp; MKTS GRANT</v>
      </c>
      <c r="I216" s="9">
        <f>IF($Q216="","",VLOOKUP($Q216,'Adopted vs YTD acct'!$A$5:$Q$257,COUNTA('Adopted vs YTD acct'!$A$4:J$4),FALSE))</f>
        <v>6000</v>
      </c>
      <c r="J216" s="9">
        <f>IF($Q216="","",VLOOKUP($Q216,'Adopted vs YTD acct'!$A$5:$Q$257,COUNTA('Adopted vs YTD acct'!$A$4:K$4),FALSE))</f>
        <v>-86413.14</v>
      </c>
      <c r="K216" s="9">
        <f>IF($Q216="","",VLOOKUP($Q216,'Adopted vs YTD acct'!$A$5:$Q$257,COUNTA('Adopted vs YTD acct'!$A$4:L$4),FALSE))</f>
        <v>0</v>
      </c>
      <c r="L216" s="9">
        <f>IF($Q216="","",VLOOKUP($Q216,'Adopted vs YTD acct'!$A$5:$Q$257,COUNTA('Adopted vs YTD acct'!$A$4:M$4),FALSE))</f>
        <v>-25000</v>
      </c>
      <c r="M216" s="9">
        <f>IF($Q216="","",VLOOKUP($Q216,'Adopted vs YTD acct'!$A$5:$Q$257,COUNTA('Adopted vs YTD acct'!$A$4:N$4),FALSE))</f>
        <v>0</v>
      </c>
      <c r="N216" s="9">
        <f>IF($Q216="","",VLOOKUP($Q216,'Adopted vs YTD acct'!$A$5:$Q$257,COUNTA('Adopted vs YTD acct'!$A$4:O$4),FALSE))</f>
        <v>0</v>
      </c>
      <c r="O216" s="9">
        <f>IF($Q216="","",VLOOKUP($Q216,'Adopted vs YTD acct'!$A$5:$Q$257,COUNTA('Adopted vs YTD acct'!$A$4:P$4),FALSE))</f>
        <v>0</v>
      </c>
      <c r="P216" s="9">
        <f t="shared" si="3"/>
        <v>-105413.14</v>
      </c>
      <c r="Q216">
        <f>IF((MAX($Q$4:Q215)+1)&gt;Data!$A$1,"",MAX($Q$4:Q215)+1)</f>
        <v>212</v>
      </c>
    </row>
    <row r="217" spans="1:17" x14ac:dyDescent="0.2">
      <c r="A217" t="str">
        <f>IF($Q217="","",VLOOKUP($Q217,'Adopted vs YTD acct'!$A$5:$Q$257,COUNTA('Adopted vs YTD acct'!$A$4:B$4),FALSE))</f>
        <v>A</v>
      </c>
      <c r="B217">
        <f>IF($Q217="","",VLOOKUP($Q217,'Adopted vs YTD acct'!$A$5:$M$257,3,FALSE))</f>
        <v>0</v>
      </c>
      <c r="C217">
        <f>IF($Q217="","",VLOOKUP($Q217,'Adopted vs YTD acct'!$A$5:$M$257,4,FALSE))</f>
        <v>0</v>
      </c>
      <c r="D217">
        <f>IF($Q217="","",VLOOKUP($Q217,'Adopted vs YTD acct'!$A$5:$M$257,5,FALSE))</f>
        <v>0</v>
      </c>
      <c r="E217">
        <f>IF($Q217="","",VLOOKUP($Q217,'Adopted vs YTD acct'!$A$5:$M$257,6,FALSE))</f>
        <v>0</v>
      </c>
      <c r="F217">
        <f>IF($Q217="","",VLOOKUP($Q217,'Adopted vs YTD acct'!$A$5:$M$257,7,FALSE))</f>
        <v>0</v>
      </c>
      <c r="G217" t="str">
        <f>IF($Q217="","",VLOOKUP($Q217,'Adopted vs YTD acct'!$A$5:$Q$257,COUNTA('Adopted vs YTD acct'!$A$4:H$4),FALSE))</f>
        <v>4611</v>
      </c>
      <c r="H217" t="str">
        <f>IF($Q217="","",VLOOKUP($Q217,'Adopted vs YTD acct'!$A$5:$Q$257,COUNTA('Adopted vs YTD acct'!$A$4:I$4),FALSE))</f>
        <v>FOOD STAMP ADMINISTRATION</v>
      </c>
      <c r="I217" s="9">
        <f>IF($Q217="","",VLOOKUP($Q217,'Adopted vs YTD acct'!$A$5:$Q$257,COUNTA('Adopted vs YTD acct'!$A$4:J$4),FALSE))</f>
        <v>86159</v>
      </c>
      <c r="J217" s="9">
        <f>IF($Q217="","",VLOOKUP($Q217,'Adopted vs YTD acct'!$A$5:$Q$257,COUNTA('Adopted vs YTD acct'!$A$4:K$4),FALSE))</f>
        <v>-17397</v>
      </c>
      <c r="K217" s="9">
        <f>IF($Q217="","",VLOOKUP($Q217,'Adopted vs YTD acct'!$A$5:$Q$257,COUNTA('Adopted vs YTD acct'!$A$4:L$4),FALSE))</f>
        <v>-30648</v>
      </c>
      <c r="L217" s="9">
        <f>IF($Q217="","",VLOOKUP($Q217,'Adopted vs YTD acct'!$A$5:$Q$257,COUNTA('Adopted vs YTD acct'!$A$4:M$4),FALSE))</f>
        <v>-125032</v>
      </c>
      <c r="M217" s="9">
        <f>IF($Q217="","",VLOOKUP($Q217,'Adopted vs YTD acct'!$A$5:$Q$257,COUNTA('Adopted vs YTD acct'!$A$4:N$4),FALSE))</f>
        <v>16478</v>
      </c>
      <c r="N217" s="9">
        <f>IF($Q217="","",VLOOKUP($Q217,'Adopted vs YTD acct'!$A$5:$Q$257,COUNTA('Adopted vs YTD acct'!$A$4:O$4),FALSE))</f>
        <v>-7082</v>
      </c>
      <c r="O217" s="9">
        <f>IF($Q217="","",VLOOKUP($Q217,'Adopted vs YTD acct'!$A$5:$Q$257,COUNTA('Adopted vs YTD acct'!$A$4:P$4),FALSE))</f>
        <v>-28428</v>
      </c>
      <c r="P217" s="9">
        <f t="shared" si="3"/>
        <v>-105950</v>
      </c>
      <c r="Q217">
        <f>IF((MAX($Q$4:Q216)+1)&gt;Data!$A$1,"",MAX($Q$4:Q216)+1)</f>
        <v>213</v>
      </c>
    </row>
    <row r="218" spans="1:17" x14ac:dyDescent="0.2">
      <c r="A218" t="str">
        <f>IF($Q218="","",VLOOKUP($Q218,'Adopted vs YTD acct'!$A$5:$Q$257,COUNTA('Adopted vs YTD acct'!$A$4:B$4),FALSE))</f>
        <v>A</v>
      </c>
      <c r="B218">
        <f>IF($Q218="","",VLOOKUP($Q218,'Adopted vs YTD acct'!$A$5:$M$257,3,FALSE))</f>
        <v>0</v>
      </c>
      <c r="C218">
        <f>IF($Q218="","",VLOOKUP($Q218,'Adopted vs YTD acct'!$A$5:$M$257,4,FALSE))</f>
        <v>0</v>
      </c>
      <c r="D218">
        <f>IF($Q218="","",VLOOKUP($Q218,'Adopted vs YTD acct'!$A$5:$M$257,5,FALSE))</f>
        <v>0</v>
      </c>
      <c r="E218">
        <f>IF($Q218="","",VLOOKUP($Q218,'Adopted vs YTD acct'!$A$5:$M$257,6,FALSE))</f>
        <v>0</v>
      </c>
      <c r="F218">
        <f>IF($Q218="","",VLOOKUP($Q218,'Adopted vs YTD acct'!$A$5:$M$257,7,FALSE))</f>
        <v>0</v>
      </c>
      <c r="G218" t="str">
        <f>IF($Q218="","",VLOOKUP($Q218,'Adopted vs YTD acct'!$A$5:$Q$257,COUNTA('Adopted vs YTD acct'!$A$4:H$4),FALSE))</f>
        <v>2390</v>
      </c>
      <c r="H218" t="str">
        <f>IF($Q218="","",VLOOKUP($Q218,'Adopted vs YTD acct'!$A$5:$Q$257,COUNTA('Adopted vs YTD acct'!$A$4:I$4),FALSE))</f>
        <v>SHARE OF JOINT ACT/OTHER GV</v>
      </c>
      <c r="I218" s="9">
        <f>IF($Q218="","",VLOOKUP($Q218,'Adopted vs YTD acct'!$A$5:$Q$257,COUNTA('Adopted vs YTD acct'!$A$4:J$4),FALSE))</f>
        <v>0</v>
      </c>
      <c r="J218" s="9">
        <f>IF($Q218="","",VLOOKUP($Q218,'Adopted vs YTD acct'!$A$5:$Q$257,COUNTA('Adopted vs YTD acct'!$A$4:K$4),FALSE))</f>
        <v>0</v>
      </c>
      <c r="K218" s="9">
        <f>IF($Q218="","",VLOOKUP($Q218,'Adopted vs YTD acct'!$A$5:$Q$257,COUNTA('Adopted vs YTD acct'!$A$4:L$4),FALSE))</f>
        <v>-138488.4</v>
      </c>
      <c r="L218" s="9">
        <f>IF($Q218="","",VLOOKUP($Q218,'Adopted vs YTD acct'!$A$5:$Q$257,COUNTA('Adopted vs YTD acct'!$A$4:M$4),FALSE))</f>
        <v>0</v>
      </c>
      <c r="M218" s="9">
        <f>IF($Q218="","",VLOOKUP($Q218,'Adopted vs YTD acct'!$A$5:$Q$257,COUNTA('Adopted vs YTD acct'!$A$4:N$4),FALSE))</f>
        <v>0</v>
      </c>
      <c r="N218" s="9">
        <f>IF($Q218="","",VLOOKUP($Q218,'Adopted vs YTD acct'!$A$5:$Q$257,COUNTA('Adopted vs YTD acct'!$A$4:O$4),FALSE))</f>
        <v>0</v>
      </c>
      <c r="O218" s="9">
        <f>IF($Q218="","",VLOOKUP($Q218,'Adopted vs YTD acct'!$A$5:$Q$257,COUNTA('Adopted vs YTD acct'!$A$4:P$4),FALSE))</f>
        <v>-911.4</v>
      </c>
      <c r="P218" s="9">
        <f t="shared" si="3"/>
        <v>-139399.79999999999</v>
      </c>
      <c r="Q218">
        <f>IF((MAX($Q$4:Q217)+1)&gt;Data!$A$1,"",MAX($Q$4:Q217)+1)</f>
        <v>214</v>
      </c>
    </row>
    <row r="219" spans="1:17" x14ac:dyDescent="0.2">
      <c r="A219" t="str">
        <f>IF($Q219="","",VLOOKUP($Q219,'Adopted vs YTD acct'!$A$5:$Q$257,COUNTA('Adopted vs YTD acct'!$A$4:B$4),FALSE))</f>
        <v>A</v>
      </c>
      <c r="B219">
        <f>IF($Q219="","",VLOOKUP($Q219,'Adopted vs YTD acct'!$A$5:$M$257,3,FALSE))</f>
        <v>0</v>
      </c>
      <c r="C219">
        <f>IF($Q219="","",VLOOKUP($Q219,'Adopted vs YTD acct'!$A$5:$M$257,4,FALSE))</f>
        <v>0</v>
      </c>
      <c r="D219">
        <f>IF($Q219="","",VLOOKUP($Q219,'Adopted vs YTD acct'!$A$5:$M$257,5,FALSE))</f>
        <v>0</v>
      </c>
      <c r="E219">
        <f>IF($Q219="","",VLOOKUP($Q219,'Adopted vs YTD acct'!$A$5:$M$257,6,FALSE))</f>
        <v>0</v>
      </c>
      <c r="F219">
        <f>IF($Q219="","",VLOOKUP($Q219,'Adopted vs YTD acct'!$A$5:$M$257,7,FALSE))</f>
        <v>0</v>
      </c>
      <c r="G219" t="str">
        <f>IF($Q219="","",VLOOKUP($Q219,'Adopted vs YTD acct'!$A$5:$Q$257,COUNTA('Adopted vs YTD acct'!$A$4:H$4),FALSE))</f>
        <v>1140</v>
      </c>
      <c r="H219" t="str">
        <f>IF($Q219="","",VLOOKUP($Q219,'Adopted vs YTD acct'!$A$5:$Q$257,COUNTA('Adopted vs YTD acct'!$A$4:I$4),FALSE))</f>
        <v>EMERGENCY TELEPHONE CHARGES</v>
      </c>
      <c r="I219" s="9">
        <f>IF($Q219="","",VLOOKUP($Q219,'Adopted vs YTD acct'!$A$5:$Q$257,COUNTA('Adopted vs YTD acct'!$A$4:J$4),FALSE))</f>
        <v>1318.9199999999983</v>
      </c>
      <c r="J219" s="9">
        <f>IF($Q219="","",VLOOKUP($Q219,'Adopted vs YTD acct'!$A$5:$Q$257,COUNTA('Adopted vs YTD acct'!$A$4:K$4),FALSE))</f>
        <v>-5051</v>
      </c>
      <c r="K219" s="9">
        <f>IF($Q219="","",VLOOKUP($Q219,'Adopted vs YTD acct'!$A$5:$Q$257,COUNTA('Adopted vs YTD acct'!$A$4:L$4),FALSE))</f>
        <v>-16753.809999999998</v>
      </c>
      <c r="L219" s="9">
        <f>IF($Q219="","",VLOOKUP($Q219,'Adopted vs YTD acct'!$A$5:$Q$257,COUNTA('Adopted vs YTD acct'!$A$4:M$4),FALSE))</f>
        <v>-37551.570000000007</v>
      </c>
      <c r="M219" s="9">
        <f>IF($Q219="","",VLOOKUP($Q219,'Adopted vs YTD acct'!$A$5:$Q$257,COUNTA('Adopted vs YTD acct'!$A$4:N$4),FALSE))</f>
        <v>-73708.48000000001</v>
      </c>
      <c r="N219" s="9">
        <f>IF($Q219="","",VLOOKUP($Q219,'Adopted vs YTD acct'!$A$5:$Q$257,COUNTA('Adopted vs YTD acct'!$A$4:O$4),FALSE))</f>
        <v>-4500.7799999999988</v>
      </c>
      <c r="O219" s="9">
        <f>IF($Q219="","",VLOOKUP($Q219,'Adopted vs YTD acct'!$A$5:$Q$257,COUNTA('Adopted vs YTD acct'!$A$4:P$4),FALSE))</f>
        <v>-8343.3699999999953</v>
      </c>
      <c r="P219" s="9">
        <f t="shared" si="3"/>
        <v>-144590.09</v>
      </c>
      <c r="Q219">
        <f>IF((MAX($Q$4:Q218)+1)&gt;Data!$A$1,"",MAX($Q$4:Q218)+1)</f>
        <v>215</v>
      </c>
    </row>
    <row r="220" spans="1:17" x14ac:dyDescent="0.2">
      <c r="A220" t="str">
        <f>IF($Q220="","",VLOOKUP($Q220,'Adopted vs YTD acct'!$A$5:$Q$257,COUNTA('Adopted vs YTD acct'!$A$4:B$4),FALSE))</f>
        <v>A</v>
      </c>
      <c r="B220">
        <f>IF($Q220="","",VLOOKUP($Q220,'Adopted vs YTD acct'!$A$5:$M$257,3,FALSE))</f>
        <v>0</v>
      </c>
      <c r="C220">
        <f>IF($Q220="","",VLOOKUP($Q220,'Adopted vs YTD acct'!$A$5:$M$257,4,FALSE))</f>
        <v>0</v>
      </c>
      <c r="D220">
        <f>IF($Q220="","",VLOOKUP($Q220,'Adopted vs YTD acct'!$A$5:$M$257,5,FALSE))</f>
        <v>0</v>
      </c>
      <c r="E220">
        <f>IF($Q220="","",VLOOKUP($Q220,'Adopted vs YTD acct'!$A$5:$M$257,6,FALSE))</f>
        <v>0</v>
      </c>
      <c r="F220">
        <f>IF($Q220="","",VLOOKUP($Q220,'Adopted vs YTD acct'!$A$5:$M$257,7,FALSE))</f>
        <v>0</v>
      </c>
      <c r="G220" t="str">
        <f>IF($Q220="","",VLOOKUP($Q220,'Adopted vs YTD acct'!$A$5:$Q$257,COUNTA('Adopted vs YTD acct'!$A$4:H$4),FALSE))</f>
        <v>3447</v>
      </c>
      <c r="H220" t="str">
        <f>IF($Q220="","",VLOOKUP($Q220,'Adopted vs YTD acct'!$A$5:$Q$257,COUNTA('Adopted vs YTD acct'!$A$4:I$4),FALSE))</f>
        <v>ED PHC (ADMIN)</v>
      </c>
      <c r="I220" s="9">
        <f>IF($Q220="","",VLOOKUP($Q220,'Adopted vs YTD acct'!$A$5:$Q$257,COUNTA('Adopted vs YTD acct'!$A$4:J$4),FALSE))</f>
        <v>-31013.870000000003</v>
      </c>
      <c r="J220" s="9">
        <f>IF($Q220="","",VLOOKUP($Q220,'Adopted vs YTD acct'!$A$5:$Q$257,COUNTA('Adopted vs YTD acct'!$A$4:K$4),FALSE))</f>
        <v>-26950.699999999997</v>
      </c>
      <c r="K220" s="9">
        <f>IF($Q220="","",VLOOKUP($Q220,'Adopted vs YTD acct'!$A$5:$Q$257,COUNTA('Adopted vs YTD acct'!$A$4:L$4),FALSE))</f>
        <v>6075</v>
      </c>
      <c r="L220" s="9">
        <f>IF($Q220="","",VLOOKUP($Q220,'Adopted vs YTD acct'!$A$5:$Q$257,COUNTA('Adopted vs YTD acct'!$A$4:M$4),FALSE))</f>
        <v>-71777.240000000005</v>
      </c>
      <c r="M220" s="9">
        <f>IF($Q220="","",VLOOKUP($Q220,'Adopted vs YTD acct'!$A$5:$Q$257,COUNTA('Adopted vs YTD acct'!$A$4:N$4),FALSE))</f>
        <v>-16114.75</v>
      </c>
      <c r="N220" s="9">
        <f>IF($Q220="","",VLOOKUP($Q220,'Adopted vs YTD acct'!$A$5:$Q$257,COUNTA('Adopted vs YTD acct'!$A$4:O$4),FALSE))</f>
        <v>-2817.7099999999991</v>
      </c>
      <c r="O220" s="9">
        <f>IF($Q220="","",VLOOKUP($Q220,'Adopted vs YTD acct'!$A$5:$Q$257,COUNTA('Adopted vs YTD acct'!$A$4:P$4),FALSE))</f>
        <v>-6496.68</v>
      </c>
      <c r="P220" s="9">
        <f t="shared" si="3"/>
        <v>-149095.94999999998</v>
      </c>
      <c r="Q220">
        <f>IF((MAX($Q$4:Q219)+1)&gt;Data!$A$1,"",MAX($Q$4:Q219)+1)</f>
        <v>216</v>
      </c>
    </row>
    <row r="221" spans="1:17" x14ac:dyDescent="0.2">
      <c r="A221" t="str">
        <f>IF($Q221="","",VLOOKUP($Q221,'Adopted vs YTD acct'!$A$5:$Q$257,COUNTA('Adopted vs YTD acct'!$A$4:B$4),FALSE))</f>
        <v>A</v>
      </c>
      <c r="B221">
        <f>IF($Q221="","",VLOOKUP($Q221,'Adopted vs YTD acct'!$A$5:$M$257,3,FALSE))</f>
        <v>0</v>
      </c>
      <c r="C221">
        <f>IF($Q221="","",VLOOKUP($Q221,'Adopted vs YTD acct'!$A$5:$M$257,4,FALSE))</f>
        <v>0</v>
      </c>
      <c r="D221">
        <f>IF($Q221="","",VLOOKUP($Q221,'Adopted vs YTD acct'!$A$5:$M$257,5,FALSE))</f>
        <v>0</v>
      </c>
      <c r="E221">
        <f>IF($Q221="","",VLOOKUP($Q221,'Adopted vs YTD acct'!$A$5:$M$257,6,FALSE))</f>
        <v>0</v>
      </c>
      <c r="F221">
        <f>IF($Q221="","",VLOOKUP($Q221,'Adopted vs YTD acct'!$A$5:$M$257,7,FALSE))</f>
        <v>0</v>
      </c>
      <c r="G221" t="str">
        <f>IF($Q221="","",VLOOKUP($Q221,'Adopted vs YTD acct'!$A$5:$Q$257,COUNTA('Adopted vs YTD acct'!$A$4:H$4),FALSE))</f>
        <v>1621</v>
      </c>
      <c r="H221" t="str">
        <f>IF($Q221="","",VLOOKUP($Q221,'Adopted vs YTD acct'!$A$5:$Q$257,COUNTA('Adopted vs YTD acct'!$A$4:I$4),FALSE))</f>
        <v>EARLY INTERVENTION FEES</v>
      </c>
      <c r="I221" s="9">
        <f>IF($Q221="","",VLOOKUP($Q221,'Adopted vs YTD acct'!$A$5:$Q$257,COUNTA('Adopted vs YTD acct'!$A$4:J$4),FALSE))</f>
        <v>20000</v>
      </c>
      <c r="J221" s="9">
        <f>IF($Q221="","",VLOOKUP($Q221,'Adopted vs YTD acct'!$A$5:$Q$257,COUNTA('Adopted vs YTD acct'!$A$4:K$4),FALSE))</f>
        <v>-93148.28</v>
      </c>
      <c r="K221" s="9">
        <f>IF($Q221="","",VLOOKUP($Q221,'Adopted vs YTD acct'!$A$5:$Q$257,COUNTA('Adopted vs YTD acct'!$A$4:L$4),FALSE))</f>
        <v>16039.75</v>
      </c>
      <c r="L221" s="9">
        <f>IF($Q221="","",VLOOKUP($Q221,'Adopted vs YTD acct'!$A$5:$Q$257,COUNTA('Adopted vs YTD acct'!$A$4:M$4),FALSE))</f>
        <v>5112.5</v>
      </c>
      <c r="M221" s="9">
        <f>IF($Q221="","",VLOOKUP($Q221,'Adopted vs YTD acct'!$A$5:$Q$257,COUNTA('Adopted vs YTD acct'!$A$4:N$4),FALSE))</f>
        <v>-9329</v>
      </c>
      <c r="N221" s="9">
        <f>IF($Q221="","",VLOOKUP($Q221,'Adopted vs YTD acct'!$A$5:$Q$257,COUNTA('Adopted vs YTD acct'!$A$4:O$4),FALSE))</f>
        <v>-70106.5</v>
      </c>
      <c r="O221" s="9">
        <f>IF($Q221="","",VLOOKUP($Q221,'Adopted vs YTD acct'!$A$5:$Q$257,COUNTA('Adopted vs YTD acct'!$A$4:P$4),FALSE))</f>
        <v>-22080.53</v>
      </c>
      <c r="P221" s="9">
        <f t="shared" si="3"/>
        <v>-153512.06</v>
      </c>
      <c r="Q221">
        <f>IF((MAX($Q$4:Q220)+1)&gt;Data!$A$1,"",MAX($Q$4:Q220)+1)</f>
        <v>217</v>
      </c>
    </row>
    <row r="222" spans="1:17" x14ac:dyDescent="0.2">
      <c r="A222" t="str">
        <f>IF($Q222="","",VLOOKUP($Q222,'Adopted vs YTD acct'!$A$5:$Q$257,COUNTA('Adopted vs YTD acct'!$A$4:B$4),FALSE))</f>
        <v>A</v>
      </c>
      <c r="B222">
        <f>IF($Q222="","",VLOOKUP($Q222,'Adopted vs YTD acct'!$A$5:$M$257,3,FALSE))</f>
        <v>0</v>
      </c>
      <c r="C222">
        <f>IF($Q222="","",VLOOKUP($Q222,'Adopted vs YTD acct'!$A$5:$M$257,4,FALSE))</f>
        <v>0</v>
      </c>
      <c r="D222">
        <f>IF($Q222="","",VLOOKUP($Q222,'Adopted vs YTD acct'!$A$5:$M$257,5,FALSE))</f>
        <v>0</v>
      </c>
      <c r="E222">
        <f>IF($Q222="","",VLOOKUP($Q222,'Adopted vs YTD acct'!$A$5:$M$257,6,FALSE))</f>
        <v>0</v>
      </c>
      <c r="F222">
        <f>IF($Q222="","",VLOOKUP($Q222,'Adopted vs YTD acct'!$A$5:$M$257,7,FALSE))</f>
        <v>0</v>
      </c>
      <c r="G222" t="str">
        <f>IF($Q222="","",VLOOKUP($Q222,'Adopted vs YTD acct'!$A$5:$Q$257,COUNTA('Adopted vs YTD acct'!$A$4:H$4),FALSE))</f>
        <v>4491</v>
      </c>
      <c r="H222" t="str">
        <f>IF($Q222="","",VLOOKUP($Q222,'Adopted vs YTD acct'!$A$5:$Q$257,COUNTA('Adopted vs YTD acct'!$A$4:I$4),FALSE))</f>
        <v>S.O.R. FUNDING</v>
      </c>
      <c r="I222" s="9">
        <f>IF($Q222="","",VLOOKUP($Q222,'Adopted vs YTD acct'!$A$5:$Q$257,COUNTA('Adopted vs YTD acct'!$A$4:J$4),FALSE))</f>
        <v>0</v>
      </c>
      <c r="J222" s="9">
        <f>IF($Q222="","",VLOOKUP($Q222,'Adopted vs YTD acct'!$A$5:$Q$257,COUNTA('Adopted vs YTD acct'!$A$4:K$4),FALSE))</f>
        <v>0</v>
      </c>
      <c r="K222" s="9">
        <f>IF($Q222="","",VLOOKUP($Q222,'Adopted vs YTD acct'!$A$5:$Q$257,COUNTA('Adopted vs YTD acct'!$A$4:L$4),FALSE))</f>
        <v>0</v>
      </c>
      <c r="L222" s="9">
        <f>IF($Q222="","",VLOOKUP($Q222,'Adopted vs YTD acct'!$A$5:$Q$257,COUNTA('Adopted vs YTD acct'!$A$4:M$4),FALSE))</f>
        <v>0</v>
      </c>
      <c r="M222" s="9">
        <f>IF($Q222="","",VLOOKUP($Q222,'Adopted vs YTD acct'!$A$5:$Q$257,COUNTA('Adopted vs YTD acct'!$A$4:N$4),FALSE))</f>
        <v>-56665.77</v>
      </c>
      <c r="N222" s="9">
        <f>IF($Q222="","",VLOOKUP($Q222,'Adopted vs YTD acct'!$A$5:$Q$257,COUNTA('Adopted vs YTD acct'!$A$4:O$4),FALSE))</f>
        <v>-72958.05</v>
      </c>
      <c r="O222" s="9">
        <f>IF($Q222="","",VLOOKUP($Q222,'Adopted vs YTD acct'!$A$5:$Q$257,COUNTA('Adopted vs YTD acct'!$A$4:P$4),FALSE))</f>
        <v>-32668.66</v>
      </c>
      <c r="P222" s="9">
        <f t="shared" si="3"/>
        <v>-162292.48000000001</v>
      </c>
      <c r="Q222">
        <f>IF((MAX($Q$4:Q221)+1)&gt;Data!$A$1,"",MAX($Q$4:Q221)+1)</f>
        <v>218</v>
      </c>
    </row>
    <row r="223" spans="1:17" x14ac:dyDescent="0.2">
      <c r="A223" t="str">
        <f>IF($Q223="","",VLOOKUP($Q223,'Adopted vs YTD acct'!$A$5:$Q$257,COUNTA('Adopted vs YTD acct'!$A$4:B$4),FALSE))</f>
        <v>A</v>
      </c>
      <c r="B223">
        <f>IF($Q223="","",VLOOKUP($Q223,'Adopted vs YTD acct'!$A$5:$M$257,3,FALSE))</f>
        <v>0</v>
      </c>
      <c r="C223">
        <f>IF($Q223="","",VLOOKUP($Q223,'Adopted vs YTD acct'!$A$5:$M$257,4,FALSE))</f>
        <v>0</v>
      </c>
      <c r="D223">
        <f>IF($Q223="","",VLOOKUP($Q223,'Adopted vs YTD acct'!$A$5:$M$257,5,FALSE))</f>
        <v>0</v>
      </c>
      <c r="E223">
        <f>IF($Q223="","",VLOOKUP($Q223,'Adopted vs YTD acct'!$A$5:$M$257,6,FALSE))</f>
        <v>0</v>
      </c>
      <c r="F223">
        <f>IF($Q223="","",VLOOKUP($Q223,'Adopted vs YTD acct'!$A$5:$M$257,7,FALSE))</f>
        <v>0</v>
      </c>
      <c r="G223" t="str">
        <f>IF($Q223="","",VLOOKUP($Q223,'Adopted vs YTD acct'!$A$5:$Q$257,COUNTA('Adopted vs YTD acct'!$A$4:H$4),FALSE))</f>
        <v>1090</v>
      </c>
      <c r="H223" t="str">
        <f>IF($Q223="","",VLOOKUP($Q223,'Adopted vs YTD acct'!$A$5:$Q$257,COUNTA('Adopted vs YTD acct'!$A$4:I$4),FALSE))</f>
        <v>INTEREST &amp; PENALTIES ON TAX</v>
      </c>
      <c r="I223" s="9">
        <f>IF($Q223="","",VLOOKUP($Q223,'Adopted vs YTD acct'!$A$5:$Q$257,COUNTA('Adopted vs YTD acct'!$A$4:J$4),FALSE))</f>
        <v>-146271.68999999994</v>
      </c>
      <c r="J223" s="9">
        <f>IF($Q223="","",VLOOKUP($Q223,'Adopted vs YTD acct'!$A$5:$Q$257,COUNTA('Adopted vs YTD acct'!$A$4:K$4),FALSE))</f>
        <v>-17747.129999999888</v>
      </c>
      <c r="K223" s="9">
        <f>IF($Q223="","",VLOOKUP($Q223,'Adopted vs YTD acct'!$A$5:$Q$257,COUNTA('Adopted vs YTD acct'!$A$4:L$4),FALSE))</f>
        <v>-40986.790000000037</v>
      </c>
      <c r="L223" s="9">
        <f>IF($Q223="","",VLOOKUP($Q223,'Adopted vs YTD acct'!$A$5:$Q$257,COUNTA('Adopted vs YTD acct'!$A$4:M$4),FALSE))</f>
        <v>133315.79000000004</v>
      </c>
      <c r="M223" s="9">
        <f>IF($Q223="","",VLOOKUP($Q223,'Adopted vs YTD acct'!$A$5:$Q$257,COUNTA('Adopted vs YTD acct'!$A$4:N$4),FALSE))</f>
        <v>98497.320000000065</v>
      </c>
      <c r="N223" s="9">
        <f>IF($Q223="","",VLOOKUP($Q223,'Adopted vs YTD acct'!$A$5:$Q$257,COUNTA('Adopted vs YTD acct'!$A$4:O$4),FALSE))</f>
        <v>-97690.959999999963</v>
      </c>
      <c r="O223" s="9">
        <f>IF($Q223="","",VLOOKUP($Q223,'Adopted vs YTD acct'!$A$5:$Q$257,COUNTA('Adopted vs YTD acct'!$A$4:P$4),FALSE))</f>
        <v>-95661.899999999907</v>
      </c>
      <c r="P223" s="9">
        <f t="shared" si="3"/>
        <v>-166545.35999999964</v>
      </c>
      <c r="Q223">
        <f>IF((MAX($Q$4:Q222)+1)&gt;Data!$A$1,"",MAX($Q$4:Q222)+1)</f>
        <v>219</v>
      </c>
    </row>
    <row r="224" spans="1:17" x14ac:dyDescent="0.2">
      <c r="A224" t="str">
        <f>IF($Q224="","",VLOOKUP($Q224,'Adopted vs YTD acct'!$A$5:$Q$257,COUNTA('Adopted vs YTD acct'!$A$4:B$4),FALSE))</f>
        <v>A</v>
      </c>
      <c r="B224">
        <f>IF($Q224="","",VLOOKUP($Q224,'Adopted vs YTD acct'!$A$5:$M$257,3,FALSE))</f>
        <v>0</v>
      </c>
      <c r="C224">
        <f>IF($Q224="","",VLOOKUP($Q224,'Adopted vs YTD acct'!$A$5:$M$257,4,FALSE))</f>
        <v>0</v>
      </c>
      <c r="D224">
        <f>IF($Q224="","",VLOOKUP($Q224,'Adopted vs YTD acct'!$A$5:$M$257,5,FALSE))</f>
        <v>0</v>
      </c>
      <c r="E224">
        <f>IF($Q224="","",VLOOKUP($Q224,'Adopted vs YTD acct'!$A$5:$M$257,6,FALSE))</f>
        <v>0</v>
      </c>
      <c r="F224">
        <f>IF($Q224="","",VLOOKUP($Q224,'Adopted vs YTD acct'!$A$5:$M$257,7,FALSE))</f>
        <v>0</v>
      </c>
      <c r="G224" t="str">
        <f>IF($Q224="","",VLOOKUP($Q224,'Adopted vs YTD acct'!$A$5:$Q$257,COUNTA('Adopted vs YTD acct'!$A$4:H$4),FALSE))</f>
        <v>4493</v>
      </c>
      <c r="H224" t="str">
        <f>IF($Q224="","",VLOOKUP($Q224,'Adopted vs YTD acct'!$A$5:$Q$257,COUNTA('Adopted vs YTD acct'!$A$4:I$4),FALSE))</f>
        <v>MH CLINIC UPL</v>
      </c>
      <c r="I224" s="9">
        <f>IF($Q224="","",VLOOKUP($Q224,'Adopted vs YTD acct'!$A$5:$Q$257,COUNTA('Adopted vs YTD acct'!$A$4:J$4),FALSE))</f>
        <v>0</v>
      </c>
      <c r="J224" s="9">
        <f>IF($Q224="","",VLOOKUP($Q224,'Adopted vs YTD acct'!$A$5:$Q$257,COUNTA('Adopted vs YTD acct'!$A$4:K$4),FALSE))</f>
        <v>0</v>
      </c>
      <c r="K224" s="9">
        <f>IF($Q224="","",VLOOKUP($Q224,'Adopted vs YTD acct'!$A$5:$Q$257,COUNTA('Adopted vs YTD acct'!$A$4:L$4),FALSE))</f>
        <v>0</v>
      </c>
      <c r="L224" s="9">
        <f>IF($Q224="","",VLOOKUP($Q224,'Adopted vs YTD acct'!$A$5:$Q$257,COUNTA('Adopted vs YTD acct'!$A$4:M$4),FALSE))</f>
        <v>0</v>
      </c>
      <c r="M224" s="9">
        <f>IF($Q224="","",VLOOKUP($Q224,'Adopted vs YTD acct'!$A$5:$Q$257,COUNTA('Adopted vs YTD acct'!$A$4:N$4),FALSE))</f>
        <v>0</v>
      </c>
      <c r="N224" s="9">
        <f>IF($Q224="","",VLOOKUP($Q224,'Adopted vs YTD acct'!$A$5:$Q$257,COUNTA('Adopted vs YTD acct'!$A$4:O$4),FALSE))</f>
        <v>-86558.65</v>
      </c>
      <c r="O224" s="9">
        <f>IF($Q224="","",VLOOKUP($Q224,'Adopted vs YTD acct'!$A$5:$Q$257,COUNTA('Adopted vs YTD acct'!$A$4:P$4),FALSE))</f>
        <v>-86558.65</v>
      </c>
      <c r="P224" s="9">
        <f t="shared" si="3"/>
        <v>-173117.3</v>
      </c>
      <c r="Q224">
        <f>IF((MAX($Q$4:Q223)+1)&gt;Data!$A$1,"",MAX($Q$4:Q223)+1)</f>
        <v>220</v>
      </c>
    </row>
    <row r="225" spans="1:17" x14ac:dyDescent="0.2">
      <c r="A225" t="str">
        <f>IF($Q225="","",VLOOKUP($Q225,'Adopted vs YTD acct'!$A$5:$Q$257,COUNTA('Adopted vs YTD acct'!$A$4:B$4),FALSE))</f>
        <v>A</v>
      </c>
      <c r="B225">
        <f>IF($Q225="","",VLOOKUP($Q225,'Adopted vs YTD acct'!$A$5:$M$257,3,FALSE))</f>
        <v>0</v>
      </c>
      <c r="C225">
        <f>IF($Q225="","",VLOOKUP($Q225,'Adopted vs YTD acct'!$A$5:$M$257,4,FALSE))</f>
        <v>0</v>
      </c>
      <c r="D225">
        <f>IF($Q225="","",VLOOKUP($Q225,'Adopted vs YTD acct'!$A$5:$M$257,5,FALSE))</f>
        <v>0</v>
      </c>
      <c r="E225">
        <f>IF($Q225="","",VLOOKUP($Q225,'Adopted vs YTD acct'!$A$5:$M$257,6,FALSE))</f>
        <v>0</v>
      </c>
      <c r="F225">
        <f>IF($Q225="","",VLOOKUP($Q225,'Adopted vs YTD acct'!$A$5:$M$257,7,FALSE))</f>
        <v>0</v>
      </c>
      <c r="G225" t="str">
        <f>IF($Q225="","",VLOOKUP($Q225,'Adopted vs YTD acct'!$A$5:$Q$257,COUNTA('Adopted vs YTD acct'!$A$4:H$4),FALSE))</f>
        <v>3399</v>
      </c>
      <c r="H225" t="str">
        <f>IF($Q225="","",VLOOKUP($Q225,'Adopted vs YTD acct'!$A$5:$Q$257,COUNTA('Adopted vs YTD acct'!$A$4:I$4),FALSE))</f>
        <v>P.S.A.P. GRANT</v>
      </c>
      <c r="I225" s="9">
        <f>IF($Q225="","",VLOOKUP($Q225,'Adopted vs YTD acct'!$A$5:$Q$257,COUNTA('Adopted vs YTD acct'!$A$4:J$4),FALSE))</f>
        <v>47.619999999995343</v>
      </c>
      <c r="J225" s="9">
        <f>IF($Q225="","",VLOOKUP($Q225,'Adopted vs YTD acct'!$A$5:$Q$257,COUNTA('Adopted vs YTD acct'!$A$4:K$4),FALSE))</f>
        <v>-149000.42000000001</v>
      </c>
      <c r="K225" s="9">
        <f>IF($Q225="","",VLOOKUP($Q225,'Adopted vs YTD acct'!$A$5:$Q$257,COUNTA('Adopted vs YTD acct'!$A$4:L$4),FALSE))</f>
        <v>59030.58</v>
      </c>
      <c r="L225" s="9">
        <f>IF($Q225="","",VLOOKUP($Q225,'Adopted vs YTD acct'!$A$5:$Q$257,COUNTA('Adopted vs YTD acct'!$A$4:M$4),FALSE))</f>
        <v>-113600</v>
      </c>
      <c r="M225" s="9">
        <f>IF($Q225="","",VLOOKUP($Q225,'Adopted vs YTD acct'!$A$5:$Q$257,COUNTA('Adopted vs YTD acct'!$A$4:N$4),FALSE))</f>
        <v>0</v>
      </c>
      <c r="N225" s="9">
        <f>IF($Q225="","",VLOOKUP($Q225,'Adopted vs YTD acct'!$A$5:$Q$257,COUNTA('Adopted vs YTD acct'!$A$4:O$4),FALSE))</f>
        <v>10110</v>
      </c>
      <c r="O225" s="9">
        <f>IF($Q225="","",VLOOKUP($Q225,'Adopted vs YTD acct'!$A$5:$Q$257,COUNTA('Adopted vs YTD acct'!$A$4:P$4),FALSE))</f>
        <v>19700</v>
      </c>
      <c r="P225" s="9">
        <f t="shared" si="3"/>
        <v>-173712.22000000003</v>
      </c>
      <c r="Q225">
        <f>IF((MAX($Q$4:Q224)+1)&gt;Data!$A$1,"",MAX($Q$4:Q224)+1)</f>
        <v>221</v>
      </c>
    </row>
    <row r="226" spans="1:17" x14ac:dyDescent="0.2">
      <c r="A226" t="str">
        <f>IF($Q226="","",VLOOKUP($Q226,'Adopted vs YTD acct'!$A$5:$Q$257,COUNTA('Adopted vs YTD acct'!$A$4:B$4),FALSE))</f>
        <v>A</v>
      </c>
      <c r="B226">
        <f>IF($Q226="","",VLOOKUP($Q226,'Adopted vs YTD acct'!$A$5:$M$257,3,FALSE))</f>
        <v>0</v>
      </c>
      <c r="C226">
        <f>IF($Q226="","",VLOOKUP($Q226,'Adopted vs YTD acct'!$A$5:$M$257,4,FALSE))</f>
        <v>0</v>
      </c>
      <c r="D226">
        <f>IF($Q226="","",VLOOKUP($Q226,'Adopted vs YTD acct'!$A$5:$M$257,5,FALSE))</f>
        <v>0</v>
      </c>
      <c r="E226">
        <f>IF($Q226="","",VLOOKUP($Q226,'Adopted vs YTD acct'!$A$5:$M$257,6,FALSE))</f>
        <v>0</v>
      </c>
      <c r="F226">
        <f>IF($Q226="","",VLOOKUP($Q226,'Adopted vs YTD acct'!$A$5:$M$257,7,FALSE))</f>
        <v>0</v>
      </c>
      <c r="G226" t="str">
        <f>IF($Q226="","",VLOOKUP($Q226,'Adopted vs YTD acct'!$A$5:$Q$257,COUNTA('Adopted vs YTD acct'!$A$4:H$4),FALSE))</f>
        <v>3609</v>
      </c>
      <c r="H226" t="str">
        <f>IF($Q226="","",VLOOKUP($Q226,'Adopted vs YTD acct'!$A$5:$Q$257,COUNTA('Adopted vs YTD acct'!$A$4:I$4),FALSE))</f>
        <v>FAMILY ASSISTANCE</v>
      </c>
      <c r="I226" s="9">
        <f>IF($Q226="","",VLOOKUP($Q226,'Adopted vs YTD acct'!$A$5:$Q$257,COUNTA('Adopted vs YTD acct'!$A$4:J$4),FALSE))</f>
        <v>-155071</v>
      </c>
      <c r="J226" s="9">
        <f>IF($Q226="","",VLOOKUP($Q226,'Adopted vs YTD acct'!$A$5:$Q$257,COUNTA('Adopted vs YTD acct'!$A$4:K$4),FALSE))</f>
        <v>-1184</v>
      </c>
      <c r="K226" s="9">
        <f>IF($Q226="","",VLOOKUP($Q226,'Adopted vs YTD acct'!$A$5:$Q$257,COUNTA('Adopted vs YTD acct'!$A$4:L$4),FALSE))</f>
        <v>-1177</v>
      </c>
      <c r="L226" s="9">
        <f>IF($Q226="","",VLOOKUP($Q226,'Adopted vs YTD acct'!$A$5:$Q$257,COUNTA('Adopted vs YTD acct'!$A$4:M$4),FALSE))</f>
        <v>-404</v>
      </c>
      <c r="M226" s="9">
        <f>IF($Q226="","",VLOOKUP($Q226,'Adopted vs YTD acct'!$A$5:$Q$257,COUNTA('Adopted vs YTD acct'!$A$4:N$4),FALSE))</f>
        <v>-304</v>
      </c>
      <c r="N226" s="9">
        <f>IF($Q226="","",VLOOKUP($Q226,'Adopted vs YTD acct'!$A$5:$Q$257,COUNTA('Adopted vs YTD acct'!$A$4:O$4),FALSE))</f>
        <v>-26030</v>
      </c>
      <c r="O226" s="9">
        <f>IF($Q226="","",VLOOKUP($Q226,'Adopted vs YTD acct'!$A$5:$Q$257,COUNTA('Adopted vs YTD acct'!$A$4:P$4),FALSE))</f>
        <v>320</v>
      </c>
      <c r="P226" s="9">
        <f t="shared" si="3"/>
        <v>-183850</v>
      </c>
      <c r="Q226">
        <f>IF((MAX($Q$4:Q225)+1)&gt;Data!$A$1,"",MAX($Q$4:Q225)+1)</f>
        <v>222</v>
      </c>
    </row>
    <row r="227" spans="1:17" x14ac:dyDescent="0.2">
      <c r="A227" t="str">
        <f>IF($Q227="","",VLOOKUP($Q227,'Adopted vs YTD acct'!$A$5:$Q$257,COUNTA('Adopted vs YTD acct'!$A$4:B$4),FALSE))</f>
        <v>A</v>
      </c>
      <c r="B227">
        <f>IF($Q227="","",VLOOKUP($Q227,'Adopted vs YTD acct'!$A$5:$M$257,3,FALSE))</f>
        <v>0</v>
      </c>
      <c r="C227">
        <f>IF($Q227="","",VLOOKUP($Q227,'Adopted vs YTD acct'!$A$5:$M$257,4,FALSE))</f>
        <v>0</v>
      </c>
      <c r="D227">
        <f>IF($Q227="","",VLOOKUP($Q227,'Adopted vs YTD acct'!$A$5:$M$257,5,FALSE))</f>
        <v>0</v>
      </c>
      <c r="E227">
        <f>IF($Q227="","",VLOOKUP($Q227,'Adopted vs YTD acct'!$A$5:$M$257,6,FALSE))</f>
        <v>0</v>
      </c>
      <c r="F227">
        <f>IF($Q227="","",VLOOKUP($Q227,'Adopted vs YTD acct'!$A$5:$M$257,7,FALSE))</f>
        <v>0</v>
      </c>
      <c r="G227" t="str">
        <f>IF($Q227="","",VLOOKUP($Q227,'Adopted vs YTD acct'!$A$5:$Q$257,COUNTA('Adopted vs YTD acct'!$A$4:H$4),FALSE))</f>
        <v>1113</v>
      </c>
      <c r="H227" t="str">
        <f>IF($Q227="","",VLOOKUP($Q227,'Adopted vs YTD acct'!$A$5:$Q$257,COUNTA('Adopted vs YTD acct'!$A$4:I$4),FALSE))</f>
        <v>OCCUPANCY TAX</v>
      </c>
      <c r="I227" s="9">
        <f>IF($Q227="","",VLOOKUP($Q227,'Adopted vs YTD acct'!$A$5:$Q$257,COUNTA('Adopted vs YTD acct'!$A$4:J$4),FALSE))</f>
        <v>-1065.6300000000047</v>
      </c>
      <c r="J227" s="9">
        <f>IF($Q227="","",VLOOKUP($Q227,'Adopted vs YTD acct'!$A$5:$Q$257,COUNTA('Adopted vs YTD acct'!$A$4:K$4),FALSE))</f>
        <v>-4384.5199999999895</v>
      </c>
      <c r="K227" s="9">
        <f>IF($Q227="","",VLOOKUP($Q227,'Adopted vs YTD acct'!$A$5:$Q$257,COUNTA('Adopted vs YTD acct'!$A$4:L$4),FALSE))</f>
        <v>-17695.929999999993</v>
      </c>
      <c r="L227" s="9">
        <f>IF($Q227="","",VLOOKUP($Q227,'Adopted vs YTD acct'!$A$5:$Q$257,COUNTA('Adopted vs YTD acct'!$A$4:M$4),FALSE))</f>
        <v>22659.449999999997</v>
      </c>
      <c r="M227" s="9">
        <f>IF($Q227="","",VLOOKUP($Q227,'Adopted vs YTD acct'!$A$5:$Q$257,COUNTA('Adopted vs YTD acct'!$A$4:N$4),FALSE))</f>
        <v>-111708.54</v>
      </c>
      <c r="N227" s="9">
        <f>IF($Q227="","",VLOOKUP($Q227,'Adopted vs YTD acct'!$A$5:$Q$257,COUNTA('Adopted vs YTD acct'!$A$4:O$4),FALSE))</f>
        <v>-175.7899999999936</v>
      </c>
      <c r="O227" s="9">
        <f>IF($Q227="","",VLOOKUP($Q227,'Adopted vs YTD acct'!$A$5:$Q$257,COUNTA('Adopted vs YTD acct'!$A$4:P$4),FALSE))</f>
        <v>-75784.290000000008</v>
      </c>
      <c r="P227" s="9">
        <f t="shared" si="3"/>
        <v>-188155.25</v>
      </c>
      <c r="Q227">
        <f>IF((MAX($Q$4:Q226)+1)&gt;Data!$A$1,"",MAX($Q$4:Q226)+1)</f>
        <v>223</v>
      </c>
    </row>
    <row r="228" spans="1:17" x14ac:dyDescent="0.2">
      <c r="A228" t="str">
        <f>IF($Q228="","",VLOOKUP($Q228,'Adopted vs YTD acct'!$A$5:$Q$257,COUNTA('Adopted vs YTD acct'!$A$4:B$4),FALSE))</f>
        <v>A</v>
      </c>
      <c r="B228">
        <f>IF($Q228="","",VLOOKUP($Q228,'Adopted vs YTD acct'!$A$5:$M$257,3,FALSE))</f>
        <v>0</v>
      </c>
      <c r="C228">
        <f>IF($Q228="","",VLOOKUP($Q228,'Adopted vs YTD acct'!$A$5:$M$257,4,FALSE))</f>
        <v>0</v>
      </c>
      <c r="D228">
        <f>IF($Q228="","",VLOOKUP($Q228,'Adopted vs YTD acct'!$A$5:$M$257,5,FALSE))</f>
        <v>0</v>
      </c>
      <c r="E228">
        <f>IF($Q228="","",VLOOKUP($Q228,'Adopted vs YTD acct'!$A$5:$M$257,6,FALSE))</f>
        <v>0</v>
      </c>
      <c r="F228">
        <f>IF($Q228="","",VLOOKUP($Q228,'Adopted vs YTD acct'!$A$5:$M$257,7,FALSE))</f>
        <v>0</v>
      </c>
      <c r="G228" t="str">
        <f>IF($Q228="","",VLOOKUP($Q228,'Adopted vs YTD acct'!$A$5:$Q$257,COUNTA('Adopted vs YTD acct'!$A$4:H$4),FALSE))</f>
        <v>3483</v>
      </c>
      <c r="H228" t="str">
        <f>IF($Q228="","",VLOOKUP($Q228,'Adopted vs YTD acct'!$A$5:$Q$257,COUNTA('Adopted vs YTD acct'!$A$4:I$4),FALSE))</f>
        <v>CHEM. DEPENDENCY PROGRAM</v>
      </c>
      <c r="I228" s="9">
        <f>IF($Q228="","",VLOOKUP($Q228,'Adopted vs YTD acct'!$A$5:$Q$257,COUNTA('Adopted vs YTD acct'!$A$4:J$4),FALSE))</f>
        <v>-4297</v>
      </c>
      <c r="J228" s="9">
        <f>IF($Q228="","",VLOOKUP($Q228,'Adopted vs YTD acct'!$A$5:$Q$257,COUNTA('Adopted vs YTD acct'!$A$4:K$4),FALSE))</f>
        <v>-1204</v>
      </c>
      <c r="K228" s="9">
        <f>IF($Q228="","",VLOOKUP($Q228,'Adopted vs YTD acct'!$A$5:$Q$257,COUNTA('Adopted vs YTD acct'!$A$4:L$4),FALSE))</f>
        <v>-150</v>
      </c>
      <c r="L228" s="9">
        <f>IF($Q228="","",VLOOKUP($Q228,'Adopted vs YTD acct'!$A$5:$Q$257,COUNTA('Adopted vs YTD acct'!$A$4:M$4),FALSE))</f>
        <v>-4010</v>
      </c>
      <c r="M228" s="9">
        <f>IF($Q228="","",VLOOKUP($Q228,'Adopted vs YTD acct'!$A$5:$Q$257,COUNTA('Adopted vs YTD acct'!$A$4:N$4),FALSE))</f>
        <v>-88342</v>
      </c>
      <c r="N228" s="9">
        <f>IF($Q228="","",VLOOKUP($Q228,'Adopted vs YTD acct'!$A$5:$Q$257,COUNTA('Adopted vs YTD acct'!$A$4:O$4),FALSE))</f>
        <v>-16551</v>
      </c>
      <c r="O228" s="9">
        <f>IF($Q228="","",VLOOKUP($Q228,'Adopted vs YTD acct'!$A$5:$Q$257,COUNTA('Adopted vs YTD acct'!$A$4:P$4),FALSE))</f>
        <v>-118940</v>
      </c>
      <c r="P228" s="9">
        <f t="shared" si="3"/>
        <v>-233494</v>
      </c>
      <c r="Q228">
        <f>IF((MAX($Q$4:Q227)+1)&gt;Data!$A$1,"",MAX($Q$4:Q227)+1)</f>
        <v>224</v>
      </c>
    </row>
    <row r="229" spans="1:17" x14ac:dyDescent="0.2">
      <c r="A229" t="str">
        <f>IF($Q229="","",VLOOKUP($Q229,'Adopted vs YTD acct'!$A$5:$Q$257,COUNTA('Adopted vs YTD acct'!$A$4:B$4),FALSE))</f>
        <v>A</v>
      </c>
      <c r="B229">
        <f>IF($Q229="","",VLOOKUP($Q229,'Adopted vs YTD acct'!$A$5:$M$257,3,FALSE))</f>
        <v>0</v>
      </c>
      <c r="C229">
        <f>IF($Q229="","",VLOOKUP($Q229,'Adopted vs YTD acct'!$A$5:$M$257,4,FALSE))</f>
        <v>0</v>
      </c>
      <c r="D229">
        <f>IF($Q229="","",VLOOKUP($Q229,'Adopted vs YTD acct'!$A$5:$M$257,5,FALSE))</f>
        <v>0</v>
      </c>
      <c r="E229">
        <f>IF($Q229="","",VLOOKUP($Q229,'Adopted vs YTD acct'!$A$5:$M$257,6,FALSE))</f>
        <v>0</v>
      </c>
      <c r="F229">
        <f>IF($Q229="","",VLOOKUP($Q229,'Adopted vs YTD acct'!$A$5:$M$257,7,FALSE))</f>
        <v>0</v>
      </c>
      <c r="G229" t="str">
        <f>IF($Q229="","",VLOOKUP($Q229,'Adopted vs YTD acct'!$A$5:$Q$257,COUNTA('Adopted vs YTD acct'!$A$4:H$4),FALSE))</f>
        <v>3449</v>
      </c>
      <c r="H229" t="str">
        <f>IF($Q229="","",VLOOKUP($Q229,'Adopted vs YTD acct'!$A$5:$Q$257,COUNTA('Adopted vs YTD acct'!$A$4:I$4),FALSE))</f>
        <v>EARLY INTERVENTION STATE AID</v>
      </c>
      <c r="I229" s="9">
        <f>IF($Q229="","",VLOOKUP($Q229,'Adopted vs YTD acct'!$A$5:$Q$257,COUNTA('Adopted vs YTD acct'!$A$4:J$4),FALSE))</f>
        <v>-41688.720000000001</v>
      </c>
      <c r="J229" s="9">
        <f>IF($Q229="","",VLOOKUP($Q229,'Adopted vs YTD acct'!$A$5:$Q$257,COUNTA('Adopted vs YTD acct'!$A$4:K$4),FALSE))</f>
        <v>-64148.600000000006</v>
      </c>
      <c r="K229" s="9">
        <f>IF($Q229="","",VLOOKUP($Q229,'Adopted vs YTD acct'!$A$5:$Q$257,COUNTA('Adopted vs YTD acct'!$A$4:L$4),FALSE))</f>
        <v>-105587.59</v>
      </c>
      <c r="L229" s="9">
        <f>IF($Q229="","",VLOOKUP($Q229,'Adopted vs YTD acct'!$A$5:$Q$257,COUNTA('Adopted vs YTD acct'!$A$4:M$4),FALSE))</f>
        <v>-10691.529999999999</v>
      </c>
      <c r="M229" s="9">
        <f>IF($Q229="","",VLOOKUP($Q229,'Adopted vs YTD acct'!$A$5:$Q$257,COUNTA('Adopted vs YTD acct'!$A$4:N$4),FALSE))</f>
        <v>-37468.619999999995</v>
      </c>
      <c r="N229" s="9">
        <f>IF($Q229="","",VLOOKUP($Q229,'Adopted vs YTD acct'!$A$5:$Q$257,COUNTA('Adopted vs YTD acct'!$A$4:O$4),FALSE))</f>
        <v>-21806.1</v>
      </c>
      <c r="O229" s="9">
        <f>IF($Q229="","",VLOOKUP($Q229,'Adopted vs YTD acct'!$A$5:$Q$257,COUNTA('Adopted vs YTD acct'!$A$4:P$4),FALSE))</f>
        <v>-5472.8000000000029</v>
      </c>
      <c r="P229" s="9">
        <f t="shared" si="3"/>
        <v>-286863.95999999996</v>
      </c>
      <c r="Q229">
        <f>IF((MAX($Q$4:Q228)+1)&gt;Data!$A$1,"",MAX($Q$4:Q228)+1)</f>
        <v>225</v>
      </c>
    </row>
    <row r="230" spans="1:17" x14ac:dyDescent="0.2">
      <c r="A230" t="str">
        <f>IF($Q230="","",VLOOKUP($Q230,'Adopted vs YTD acct'!$A$5:$Q$257,COUNTA('Adopted vs YTD acct'!$A$4:B$4),FALSE))</f>
        <v>A</v>
      </c>
      <c r="B230">
        <f>IF($Q230="","",VLOOKUP($Q230,'Adopted vs YTD acct'!$A$5:$M$257,3,FALSE))</f>
        <v>0</v>
      </c>
      <c r="C230">
        <f>IF($Q230="","",VLOOKUP($Q230,'Adopted vs YTD acct'!$A$5:$M$257,4,FALSE))</f>
        <v>0</v>
      </c>
      <c r="D230">
        <f>IF($Q230="","",VLOOKUP($Q230,'Adopted vs YTD acct'!$A$5:$M$257,5,FALSE))</f>
        <v>0</v>
      </c>
      <c r="E230">
        <f>IF($Q230="","",VLOOKUP($Q230,'Adopted vs YTD acct'!$A$5:$M$257,6,FALSE))</f>
        <v>0</v>
      </c>
      <c r="F230">
        <f>IF($Q230="","",VLOOKUP($Q230,'Adopted vs YTD acct'!$A$5:$M$257,7,FALSE))</f>
        <v>0</v>
      </c>
      <c r="G230" t="str">
        <f>IF($Q230="","",VLOOKUP($Q230,'Adopted vs YTD acct'!$A$5:$Q$257,COUNTA('Adopted vs YTD acct'!$A$4:H$4),FALSE))</f>
        <v>1051</v>
      </c>
      <c r="H230" t="str">
        <f>IF($Q230="","",VLOOKUP($Q230,'Adopted vs YTD acct'!$A$5:$Q$257,COUNTA('Adopted vs YTD acct'!$A$4:I$4),FALSE))</f>
        <v>GAIN ON SALE OF TAX ACQ PROP</v>
      </c>
      <c r="I230" s="9">
        <f>IF($Q230="","",VLOOKUP($Q230,'Adopted vs YTD acct'!$A$5:$Q$257,COUNTA('Adopted vs YTD acct'!$A$4:J$4),FALSE))</f>
        <v>-50389.86</v>
      </c>
      <c r="J230" s="9">
        <f>IF($Q230="","",VLOOKUP($Q230,'Adopted vs YTD acct'!$A$5:$Q$257,COUNTA('Adopted vs YTD acct'!$A$4:K$4),FALSE))</f>
        <v>-74929.700000000012</v>
      </c>
      <c r="K230" s="9">
        <f>IF($Q230="","",VLOOKUP($Q230,'Adopted vs YTD acct'!$A$5:$Q$257,COUNTA('Adopted vs YTD acct'!$A$4:L$4),FALSE))</f>
        <v>95887.27</v>
      </c>
      <c r="L230" s="9">
        <f>IF($Q230="","",VLOOKUP($Q230,'Adopted vs YTD acct'!$A$5:$Q$257,COUNTA('Adopted vs YTD acct'!$A$4:M$4),FALSE))</f>
        <v>-242537.93</v>
      </c>
      <c r="M230" s="9">
        <f>IF($Q230="","",VLOOKUP($Q230,'Adopted vs YTD acct'!$A$5:$Q$257,COUNTA('Adopted vs YTD acct'!$A$4:N$4),FALSE))</f>
        <v>-139455.71</v>
      </c>
      <c r="N230" s="9">
        <f>IF($Q230="","",VLOOKUP($Q230,'Adopted vs YTD acct'!$A$5:$Q$257,COUNTA('Adopted vs YTD acct'!$A$4:O$4),FALSE))</f>
        <v>60000</v>
      </c>
      <c r="O230" s="9">
        <f>IF($Q230="","",VLOOKUP($Q230,'Adopted vs YTD acct'!$A$5:$Q$257,COUNTA('Adopted vs YTD acct'!$A$4:P$4),FALSE))</f>
        <v>60000</v>
      </c>
      <c r="P230" s="9">
        <f t="shared" si="3"/>
        <v>-291425.92999999993</v>
      </c>
      <c r="Q230">
        <f>IF((MAX($Q$4:Q229)+1)&gt;Data!$A$1,"",MAX($Q$4:Q229)+1)</f>
        <v>226</v>
      </c>
    </row>
    <row r="231" spans="1:17" x14ac:dyDescent="0.2">
      <c r="A231" t="str">
        <f>IF($Q231="","",VLOOKUP($Q231,'Adopted vs YTD acct'!$A$5:$Q$257,COUNTA('Adopted vs YTD acct'!$A$4:B$4),FALSE))</f>
        <v>A</v>
      </c>
      <c r="B231">
        <f>IF($Q231="","",VLOOKUP($Q231,'Adopted vs YTD acct'!$A$5:$M$257,3,FALSE))</f>
        <v>0</v>
      </c>
      <c r="C231">
        <f>IF($Q231="","",VLOOKUP($Q231,'Adopted vs YTD acct'!$A$5:$M$257,4,FALSE))</f>
        <v>0</v>
      </c>
      <c r="D231">
        <f>IF($Q231="","",VLOOKUP($Q231,'Adopted vs YTD acct'!$A$5:$M$257,5,FALSE))</f>
        <v>0</v>
      </c>
      <c r="E231">
        <f>IF($Q231="","",VLOOKUP($Q231,'Adopted vs YTD acct'!$A$5:$M$257,6,FALSE))</f>
        <v>0</v>
      </c>
      <c r="F231">
        <f>IF($Q231="","",VLOOKUP($Q231,'Adopted vs YTD acct'!$A$5:$M$257,7,FALSE))</f>
        <v>0</v>
      </c>
      <c r="G231" t="str">
        <f>IF($Q231="","",VLOOKUP($Q231,'Adopted vs YTD acct'!$A$5:$Q$257,COUNTA('Adopted vs YTD acct'!$A$4:H$4),FALSE))</f>
        <v>4619</v>
      </c>
      <c r="H231" t="str">
        <f>IF($Q231="","",VLOOKUP($Q231,'Adopted vs YTD acct'!$A$5:$Q$257,COUNTA('Adopted vs YTD acct'!$A$4:I$4),FALSE))</f>
        <v>CHILD CARE  &lt;TITLE IV-E&gt;</v>
      </c>
      <c r="I231" s="9">
        <f>IF($Q231="","",VLOOKUP($Q231,'Adopted vs YTD acct'!$A$5:$Q$257,COUNTA('Adopted vs YTD acct'!$A$4:J$4),FALSE))</f>
        <v>-148624</v>
      </c>
      <c r="J231" s="9">
        <f>IF($Q231="","",VLOOKUP($Q231,'Adopted vs YTD acct'!$A$5:$Q$257,COUNTA('Adopted vs YTD acct'!$A$4:K$4),FALSE))</f>
        <v>-256394</v>
      </c>
      <c r="K231" s="9">
        <f>IF($Q231="","",VLOOKUP($Q231,'Adopted vs YTD acct'!$A$5:$Q$257,COUNTA('Adopted vs YTD acct'!$A$4:L$4),FALSE))</f>
        <v>-165865</v>
      </c>
      <c r="L231" s="9">
        <f>IF($Q231="","",VLOOKUP($Q231,'Adopted vs YTD acct'!$A$5:$Q$257,COUNTA('Adopted vs YTD acct'!$A$4:M$4),FALSE))</f>
        <v>79537</v>
      </c>
      <c r="M231" s="9">
        <f>IF($Q231="","",VLOOKUP($Q231,'Adopted vs YTD acct'!$A$5:$Q$257,COUNTA('Adopted vs YTD acct'!$A$4:N$4),FALSE))</f>
        <v>166984</v>
      </c>
      <c r="N231" s="9">
        <f>IF($Q231="","",VLOOKUP($Q231,'Adopted vs YTD acct'!$A$5:$Q$257,COUNTA('Adopted vs YTD acct'!$A$4:O$4),FALSE))</f>
        <v>81243</v>
      </c>
      <c r="O231" s="9">
        <f>IF($Q231="","",VLOOKUP($Q231,'Adopted vs YTD acct'!$A$5:$Q$257,COUNTA('Adopted vs YTD acct'!$A$4:P$4),FALSE))</f>
        <v>-56622</v>
      </c>
      <c r="P231" s="9">
        <f t="shared" si="3"/>
        <v>-299741</v>
      </c>
      <c r="Q231">
        <f>IF((MAX($Q$4:Q230)+1)&gt;Data!$A$1,"",MAX($Q$4:Q230)+1)</f>
        <v>227</v>
      </c>
    </row>
    <row r="232" spans="1:17" x14ac:dyDescent="0.2">
      <c r="A232" t="str">
        <f>IF($Q232="","",VLOOKUP($Q232,'Adopted vs YTD acct'!$A$5:$Q$257,COUNTA('Adopted vs YTD acct'!$A$4:B$4),FALSE))</f>
        <v>A</v>
      </c>
      <c r="B232">
        <f>IF($Q232="","",VLOOKUP($Q232,'Adopted vs YTD acct'!$A$5:$M$257,3,FALSE))</f>
        <v>0</v>
      </c>
      <c r="C232">
        <f>IF($Q232="","",VLOOKUP($Q232,'Adopted vs YTD acct'!$A$5:$M$257,4,FALSE))</f>
        <v>0</v>
      </c>
      <c r="D232">
        <f>IF($Q232="","",VLOOKUP($Q232,'Adopted vs YTD acct'!$A$5:$M$257,5,FALSE))</f>
        <v>0</v>
      </c>
      <c r="E232">
        <f>IF($Q232="","",VLOOKUP($Q232,'Adopted vs YTD acct'!$A$5:$M$257,6,FALSE))</f>
        <v>0</v>
      </c>
      <c r="F232">
        <f>IF($Q232="","",VLOOKUP($Q232,'Adopted vs YTD acct'!$A$5:$M$257,7,FALSE))</f>
        <v>0</v>
      </c>
      <c r="G232" t="str">
        <f>IF($Q232="","",VLOOKUP($Q232,'Adopted vs YTD acct'!$A$5:$Q$257,COUNTA('Adopted vs YTD acct'!$A$4:H$4),FALSE))</f>
        <v>2680</v>
      </c>
      <c r="H232" t="str">
        <f>IF($Q232="","",VLOOKUP($Q232,'Adopted vs YTD acct'!$A$5:$Q$257,COUNTA('Adopted vs YTD acct'!$A$4:I$4),FALSE))</f>
        <v>INSURANCE RECOVERIES</v>
      </c>
      <c r="I232" s="9">
        <f>IF($Q232="","",VLOOKUP($Q232,'Adopted vs YTD acct'!$A$5:$Q$257,COUNTA('Adopted vs YTD acct'!$A$4:J$4),FALSE))</f>
        <v>-83853.02</v>
      </c>
      <c r="J232" s="9">
        <f>IF($Q232="","",VLOOKUP($Q232,'Adopted vs YTD acct'!$A$5:$Q$257,COUNTA('Adopted vs YTD acct'!$A$4:K$4),FALSE))</f>
        <v>-35285.18</v>
      </c>
      <c r="K232" s="9">
        <f>IF($Q232="","",VLOOKUP($Q232,'Adopted vs YTD acct'!$A$5:$Q$257,COUNTA('Adopted vs YTD acct'!$A$4:L$4),FALSE))</f>
        <v>-29646.81</v>
      </c>
      <c r="L232" s="9">
        <f>IF($Q232="","",VLOOKUP($Q232,'Adopted vs YTD acct'!$A$5:$Q$257,COUNTA('Adopted vs YTD acct'!$A$4:M$4),FALSE))</f>
        <v>-41022.120000000003</v>
      </c>
      <c r="M232" s="9">
        <f>IF($Q232="","",VLOOKUP($Q232,'Adopted vs YTD acct'!$A$5:$Q$257,COUNTA('Adopted vs YTD acct'!$A$4:N$4),FALSE))</f>
        <v>-23258.85</v>
      </c>
      <c r="N232" s="9">
        <f>IF($Q232="","",VLOOKUP($Q232,'Adopted vs YTD acct'!$A$5:$Q$257,COUNTA('Adopted vs YTD acct'!$A$4:O$4),FALSE))</f>
        <v>-58103.32</v>
      </c>
      <c r="O232" s="9">
        <f>IF($Q232="","",VLOOKUP($Q232,'Adopted vs YTD acct'!$A$5:$Q$257,COUNTA('Adopted vs YTD acct'!$A$4:P$4),FALSE))</f>
        <v>-30525.759999999998</v>
      </c>
      <c r="P232" s="9">
        <f t="shared" si="3"/>
        <v>-301695.06</v>
      </c>
      <c r="Q232">
        <f>IF((MAX($Q$4:Q231)+1)&gt;Data!$A$1,"",MAX($Q$4:Q231)+1)</f>
        <v>228</v>
      </c>
    </row>
    <row r="233" spans="1:17" x14ac:dyDescent="0.2">
      <c r="A233" t="str">
        <f>IF($Q233="","",VLOOKUP($Q233,'Adopted vs YTD acct'!$A$5:$Q$257,COUNTA('Adopted vs YTD acct'!$A$4:B$4),FALSE))</f>
        <v>A</v>
      </c>
      <c r="B233">
        <f>IF($Q233="","",VLOOKUP($Q233,'Adopted vs YTD acct'!$A$5:$M$257,3,FALSE))</f>
        <v>0</v>
      </c>
      <c r="C233">
        <f>IF($Q233="","",VLOOKUP($Q233,'Adopted vs YTD acct'!$A$5:$M$257,4,FALSE))</f>
        <v>0</v>
      </c>
      <c r="D233">
        <f>IF($Q233="","",VLOOKUP($Q233,'Adopted vs YTD acct'!$A$5:$M$257,5,FALSE))</f>
        <v>0</v>
      </c>
      <c r="E233">
        <f>IF($Q233="","",VLOOKUP($Q233,'Adopted vs YTD acct'!$A$5:$M$257,6,FALSE))</f>
        <v>0</v>
      </c>
      <c r="F233">
        <f>IF($Q233="","",VLOOKUP($Q233,'Adopted vs YTD acct'!$A$5:$M$257,7,FALSE))</f>
        <v>0</v>
      </c>
      <c r="G233" t="str">
        <f>IF($Q233="","",VLOOKUP($Q233,'Adopted vs YTD acct'!$A$5:$Q$257,COUNTA('Adopted vs YTD acct'!$A$4:H$4),FALSE))</f>
        <v>2401</v>
      </c>
      <c r="H233" t="str">
        <f>IF($Q233="","",VLOOKUP($Q233,'Adopted vs YTD acct'!$A$5:$Q$257,COUNTA('Adopted vs YTD acct'!$A$4:I$4),FALSE))</f>
        <v>INTEREST ON DEPOSITS</v>
      </c>
      <c r="I233" s="9">
        <f>IF($Q233="","",VLOOKUP($Q233,'Adopted vs YTD acct'!$A$5:$Q$257,COUNTA('Adopted vs YTD acct'!$A$4:J$4),FALSE))</f>
        <v>5246.14</v>
      </c>
      <c r="J233" s="9">
        <f>IF($Q233="","",VLOOKUP($Q233,'Adopted vs YTD acct'!$A$5:$Q$257,COUNTA('Adopted vs YTD acct'!$A$4:K$4),FALSE))</f>
        <v>-6807.1100000000006</v>
      </c>
      <c r="K233" s="9">
        <f>IF($Q233="","",VLOOKUP($Q233,'Adopted vs YTD acct'!$A$5:$Q$257,COUNTA('Adopted vs YTD acct'!$A$4:L$4),FALSE))</f>
        <v>-23923.68</v>
      </c>
      <c r="L233" s="9">
        <f>IF($Q233="","",VLOOKUP($Q233,'Adopted vs YTD acct'!$A$5:$Q$257,COUNTA('Adopted vs YTD acct'!$A$4:M$4),FALSE))</f>
        <v>-174128.22</v>
      </c>
      <c r="M233" s="9">
        <f>IF($Q233="","",VLOOKUP($Q233,'Adopted vs YTD acct'!$A$5:$Q$257,COUNTA('Adopted vs YTD acct'!$A$4:N$4),FALSE))</f>
        <v>-274473.13</v>
      </c>
      <c r="N233" s="9">
        <f>IF($Q233="","",VLOOKUP($Q233,'Adopted vs YTD acct'!$A$5:$Q$257,COUNTA('Adopted vs YTD acct'!$A$4:O$4),FALSE))</f>
        <v>117881.41</v>
      </c>
      <c r="O233" s="9">
        <f>IF($Q233="","",VLOOKUP($Q233,'Adopted vs YTD acct'!$A$5:$Q$257,COUNTA('Adopted vs YTD acct'!$A$4:P$4),FALSE))</f>
        <v>52688.29</v>
      </c>
      <c r="P233" s="9">
        <f t="shared" si="3"/>
        <v>-303516.3</v>
      </c>
      <c r="Q233">
        <f>IF((MAX($Q$4:Q232)+1)&gt;Data!$A$1,"",MAX($Q$4:Q232)+1)</f>
        <v>229</v>
      </c>
    </row>
    <row r="234" spans="1:17" x14ac:dyDescent="0.2">
      <c r="A234" t="str">
        <f>IF($Q234="","",VLOOKUP($Q234,'Adopted vs YTD acct'!$A$5:$Q$257,COUNTA('Adopted vs YTD acct'!$A$4:B$4),FALSE))</f>
        <v>A</v>
      </c>
      <c r="B234">
        <f>IF($Q234="","",VLOOKUP($Q234,'Adopted vs YTD acct'!$A$5:$M$257,3,FALSE))</f>
        <v>0</v>
      </c>
      <c r="C234">
        <f>IF($Q234="","",VLOOKUP($Q234,'Adopted vs YTD acct'!$A$5:$M$257,4,FALSE))</f>
        <v>0</v>
      </c>
      <c r="D234">
        <f>IF($Q234="","",VLOOKUP($Q234,'Adopted vs YTD acct'!$A$5:$M$257,5,FALSE))</f>
        <v>0</v>
      </c>
      <c r="E234">
        <f>IF($Q234="","",VLOOKUP($Q234,'Adopted vs YTD acct'!$A$5:$M$257,6,FALSE))</f>
        <v>0</v>
      </c>
      <c r="F234">
        <f>IF($Q234="","",VLOOKUP($Q234,'Adopted vs YTD acct'!$A$5:$M$257,7,FALSE))</f>
        <v>0</v>
      </c>
      <c r="G234" t="str">
        <f>IF($Q234="","",VLOOKUP($Q234,'Adopted vs YTD acct'!$A$5:$Q$257,COUNTA('Adopted vs YTD acct'!$A$4:H$4),FALSE))</f>
        <v>3383</v>
      </c>
      <c r="H234" t="str">
        <f>IF($Q234="","",VLOOKUP($Q234,'Adopted vs YTD acct'!$A$5:$Q$257,COUNTA('Adopted vs YTD acct'!$A$4:I$4),FALSE))</f>
        <v>DA DCJS GRANTS</v>
      </c>
      <c r="I234" s="9">
        <f>IF($Q234="","",VLOOKUP($Q234,'Adopted vs YTD acct'!$A$5:$Q$257,COUNTA('Adopted vs YTD acct'!$A$4:J$4),FALSE))</f>
        <v>0</v>
      </c>
      <c r="J234" s="9">
        <f>IF($Q234="","",VLOOKUP($Q234,'Adopted vs YTD acct'!$A$5:$Q$257,COUNTA('Adopted vs YTD acct'!$A$4:K$4),FALSE))</f>
        <v>0</v>
      </c>
      <c r="K234" s="9">
        <f>IF($Q234="","",VLOOKUP($Q234,'Adopted vs YTD acct'!$A$5:$Q$257,COUNTA('Adopted vs YTD acct'!$A$4:L$4),FALSE))</f>
        <v>0</v>
      </c>
      <c r="L234" s="9">
        <f>IF($Q234="","",VLOOKUP($Q234,'Adopted vs YTD acct'!$A$5:$Q$257,COUNTA('Adopted vs YTD acct'!$A$4:M$4),FALSE))</f>
        <v>0</v>
      </c>
      <c r="M234" s="9">
        <f>IF($Q234="","",VLOOKUP($Q234,'Adopted vs YTD acct'!$A$5:$Q$257,COUNTA('Adopted vs YTD acct'!$A$4:N$4),FALSE))</f>
        <v>0</v>
      </c>
      <c r="N234" s="9">
        <f>IF($Q234="","",VLOOKUP($Q234,'Adopted vs YTD acct'!$A$5:$Q$257,COUNTA('Adopted vs YTD acct'!$A$4:O$4),FALSE))</f>
        <v>0</v>
      </c>
      <c r="O234" s="9">
        <f>IF($Q234="","",VLOOKUP($Q234,'Adopted vs YTD acct'!$A$5:$Q$257,COUNTA('Adopted vs YTD acct'!$A$4:P$4),FALSE))</f>
        <v>-333309</v>
      </c>
      <c r="P234" s="9">
        <f t="shared" si="3"/>
        <v>-333309</v>
      </c>
      <c r="Q234">
        <f>IF((MAX($Q$4:Q233)+1)&gt;Data!$A$1,"",MAX($Q$4:Q233)+1)</f>
        <v>230</v>
      </c>
    </row>
    <row r="235" spans="1:17" x14ac:dyDescent="0.2">
      <c r="A235" t="str">
        <f>IF($Q235="","",VLOOKUP($Q235,'Adopted vs YTD acct'!$A$5:$Q$257,COUNTA('Adopted vs YTD acct'!$A$4:B$4),FALSE))</f>
        <v>A</v>
      </c>
      <c r="B235">
        <f>IF($Q235="","",VLOOKUP($Q235,'Adopted vs YTD acct'!$A$5:$M$257,3,FALSE))</f>
        <v>0</v>
      </c>
      <c r="C235">
        <f>IF($Q235="","",VLOOKUP($Q235,'Adopted vs YTD acct'!$A$5:$M$257,4,FALSE))</f>
        <v>0</v>
      </c>
      <c r="D235">
        <f>IF($Q235="","",VLOOKUP($Q235,'Adopted vs YTD acct'!$A$5:$M$257,5,FALSE))</f>
        <v>0</v>
      </c>
      <c r="E235">
        <f>IF($Q235="","",VLOOKUP($Q235,'Adopted vs YTD acct'!$A$5:$M$257,6,FALSE))</f>
        <v>0</v>
      </c>
      <c r="F235">
        <f>IF($Q235="","",VLOOKUP($Q235,'Adopted vs YTD acct'!$A$5:$M$257,7,FALSE))</f>
        <v>0</v>
      </c>
      <c r="G235" t="str">
        <f>IF($Q235="","",VLOOKUP($Q235,'Adopted vs YTD acct'!$A$5:$Q$257,COUNTA('Adopted vs YTD acct'!$A$4:H$4),FALSE))</f>
        <v>1623</v>
      </c>
      <c r="H235" t="str">
        <f>IF($Q235="","",VLOOKUP($Q235,'Adopted vs YTD acct'!$A$5:$Q$257,COUNTA('Adopted vs YTD acct'!$A$4:I$4),FALSE))</f>
        <v>CHEM. DEPENDENCY FEES</v>
      </c>
      <c r="I235" s="9">
        <f>IF($Q235="","",VLOOKUP($Q235,'Adopted vs YTD acct'!$A$5:$Q$257,COUNTA('Adopted vs YTD acct'!$A$4:J$4),FALSE))</f>
        <v>-16900.369999999995</v>
      </c>
      <c r="J235" s="9">
        <f>IF($Q235="","",VLOOKUP($Q235,'Adopted vs YTD acct'!$A$5:$Q$257,COUNTA('Adopted vs YTD acct'!$A$4:K$4),FALSE))</f>
        <v>-137269.08000000002</v>
      </c>
      <c r="K235" s="9">
        <f>IF($Q235="","",VLOOKUP($Q235,'Adopted vs YTD acct'!$A$5:$Q$257,COUNTA('Adopted vs YTD acct'!$A$4:L$4),FALSE))</f>
        <v>-24290.090000000026</v>
      </c>
      <c r="L235" s="9">
        <f>IF($Q235="","",VLOOKUP($Q235,'Adopted vs YTD acct'!$A$5:$Q$257,COUNTA('Adopted vs YTD acct'!$A$4:M$4),FALSE))</f>
        <v>-68934.38</v>
      </c>
      <c r="M235" s="9">
        <f>IF($Q235="","",VLOOKUP($Q235,'Adopted vs YTD acct'!$A$5:$Q$257,COUNTA('Adopted vs YTD acct'!$A$4:N$4),FALSE))</f>
        <v>-90344.989999999991</v>
      </c>
      <c r="N235" s="9">
        <f>IF($Q235="","",VLOOKUP($Q235,'Adopted vs YTD acct'!$A$5:$Q$257,COUNTA('Adopted vs YTD acct'!$A$4:O$4),FALSE))</f>
        <v>-3474.5900000000256</v>
      </c>
      <c r="O235" s="9">
        <f>IF($Q235="","",VLOOKUP($Q235,'Adopted vs YTD acct'!$A$5:$Q$257,COUNTA('Adopted vs YTD acct'!$A$4:P$4),FALSE))</f>
        <v>-10610.159999999974</v>
      </c>
      <c r="P235" s="9">
        <f t="shared" si="3"/>
        <v>-351823.66000000003</v>
      </c>
      <c r="Q235">
        <f>IF((MAX($Q$4:Q234)+1)&gt;Data!$A$1,"",MAX($Q$4:Q234)+1)</f>
        <v>231</v>
      </c>
    </row>
    <row r="236" spans="1:17" x14ac:dyDescent="0.2">
      <c r="A236" t="str">
        <f>IF($Q236="","",VLOOKUP($Q236,'Adopted vs YTD acct'!$A$5:$Q$257,COUNTA('Adopted vs YTD acct'!$A$4:B$4),FALSE))</f>
        <v>A</v>
      </c>
      <c r="B236">
        <f>IF($Q236="","",VLOOKUP($Q236,'Adopted vs YTD acct'!$A$5:$M$257,3,FALSE))</f>
        <v>0</v>
      </c>
      <c r="C236">
        <f>IF($Q236="","",VLOOKUP($Q236,'Adopted vs YTD acct'!$A$5:$M$257,4,FALSE))</f>
        <v>0</v>
      </c>
      <c r="D236">
        <f>IF($Q236="","",VLOOKUP($Q236,'Adopted vs YTD acct'!$A$5:$M$257,5,FALSE))</f>
        <v>0</v>
      </c>
      <c r="E236">
        <f>IF($Q236="","",VLOOKUP($Q236,'Adopted vs YTD acct'!$A$5:$M$257,6,FALSE))</f>
        <v>0</v>
      </c>
      <c r="F236">
        <f>IF($Q236="","",VLOOKUP($Q236,'Adopted vs YTD acct'!$A$5:$M$257,7,FALSE))</f>
        <v>0</v>
      </c>
      <c r="G236" t="str">
        <f>IF($Q236="","",VLOOKUP($Q236,'Adopted vs YTD acct'!$A$5:$Q$257,COUNTA('Adopted vs YTD acct'!$A$4:H$4),FALSE))</f>
        <v>1081</v>
      </c>
      <c r="H236" t="str">
        <f>IF($Q236="","",VLOOKUP($Q236,'Adopted vs YTD acct'!$A$5:$Q$257,COUNTA('Adopted vs YTD acct'!$A$4:I$4),FALSE))</f>
        <v>PAYMENTS IN LIEU OF TAXES</v>
      </c>
      <c r="I236" s="9">
        <f>IF($Q236="","",VLOOKUP($Q236,'Adopted vs YTD acct'!$A$5:$Q$257,COUNTA('Adopted vs YTD acct'!$A$4:J$4),FALSE))</f>
        <v>-56288.410000000033</v>
      </c>
      <c r="J236" s="9">
        <f>IF($Q236="","",VLOOKUP($Q236,'Adopted vs YTD acct'!$A$5:$Q$257,COUNTA('Adopted vs YTD acct'!$A$4:K$4),FALSE))</f>
        <v>-11331.290000000037</v>
      </c>
      <c r="K236" s="9">
        <f>IF($Q236="","",VLOOKUP($Q236,'Adopted vs YTD acct'!$A$5:$Q$257,COUNTA('Adopted vs YTD acct'!$A$4:L$4),FALSE))</f>
        <v>-200131.42999999993</v>
      </c>
      <c r="L236" s="9">
        <f>IF($Q236="","",VLOOKUP($Q236,'Adopted vs YTD acct'!$A$5:$Q$257,COUNTA('Adopted vs YTD acct'!$A$4:M$4),FALSE))</f>
        <v>-11809.719999999972</v>
      </c>
      <c r="M236" s="9">
        <f>IF($Q236="","",VLOOKUP($Q236,'Adopted vs YTD acct'!$A$5:$Q$257,COUNTA('Adopted vs YTD acct'!$A$4:N$4),FALSE))</f>
        <v>-4057.7099999999627</v>
      </c>
      <c r="N236" s="9">
        <f>IF($Q236="","",VLOOKUP($Q236,'Adopted vs YTD acct'!$A$5:$Q$257,COUNTA('Adopted vs YTD acct'!$A$4:O$4),FALSE))</f>
        <v>-38447.080000000075</v>
      </c>
      <c r="O236" s="9">
        <f>IF($Q236="","",VLOOKUP($Q236,'Adopted vs YTD acct'!$A$5:$Q$257,COUNTA('Adopted vs YTD acct'!$A$4:P$4),FALSE))</f>
        <v>-33689.389999999898</v>
      </c>
      <c r="P236" s="9">
        <f t="shared" si="3"/>
        <v>-355755.02999999991</v>
      </c>
      <c r="Q236">
        <f>IF((MAX($Q$4:Q235)+1)&gt;Data!$A$1,"",MAX($Q$4:Q235)+1)</f>
        <v>232</v>
      </c>
    </row>
    <row r="237" spans="1:17" x14ac:dyDescent="0.2">
      <c r="A237" t="str">
        <f>IF($Q237="","",VLOOKUP($Q237,'Adopted vs YTD acct'!$A$5:$Q$257,COUNTA('Adopted vs YTD acct'!$A$4:B$4),FALSE))</f>
        <v>A</v>
      </c>
      <c r="B237">
        <f>IF($Q237="","",VLOOKUP($Q237,'Adopted vs YTD acct'!$A$5:$M$257,3,FALSE))</f>
        <v>0</v>
      </c>
      <c r="C237">
        <f>IF($Q237="","",VLOOKUP($Q237,'Adopted vs YTD acct'!$A$5:$M$257,4,FALSE))</f>
        <v>0</v>
      </c>
      <c r="D237">
        <f>IF($Q237="","",VLOOKUP($Q237,'Adopted vs YTD acct'!$A$5:$M$257,5,FALSE))</f>
        <v>0</v>
      </c>
      <c r="E237">
        <f>IF($Q237="","",VLOOKUP($Q237,'Adopted vs YTD acct'!$A$5:$M$257,6,FALSE))</f>
        <v>0</v>
      </c>
      <c r="F237">
        <f>IF($Q237="","",VLOOKUP($Q237,'Adopted vs YTD acct'!$A$5:$M$257,7,FALSE))</f>
        <v>0</v>
      </c>
      <c r="G237" t="str">
        <f>IF($Q237="","",VLOOKUP($Q237,'Adopted vs YTD acct'!$A$5:$Q$257,COUNTA('Adopted vs YTD acct'!$A$4:H$4),FALSE))</f>
        <v>3005</v>
      </c>
      <c r="H237" t="str">
        <f>IF($Q237="","",VLOOKUP($Q237,'Adopted vs YTD acct'!$A$5:$Q$257,COUNTA('Adopted vs YTD acct'!$A$4:I$4),FALSE))</f>
        <v>MORTGAGE TAX</v>
      </c>
      <c r="I237" s="9">
        <f>IF($Q237="","",VLOOKUP($Q237,'Adopted vs YTD acct'!$A$5:$Q$257,COUNTA('Adopted vs YTD acct'!$A$4:J$4),FALSE))</f>
        <v>-22202.440000000002</v>
      </c>
      <c r="J237" s="9">
        <f>IF($Q237="","",VLOOKUP($Q237,'Adopted vs YTD acct'!$A$5:$Q$257,COUNTA('Adopted vs YTD acct'!$A$4:K$4),FALSE))</f>
        <v>-51655.75</v>
      </c>
      <c r="K237" s="9">
        <f>IF($Q237="","",VLOOKUP($Q237,'Adopted vs YTD acct'!$A$5:$Q$257,COUNTA('Adopted vs YTD acct'!$A$4:L$4),FALSE))</f>
        <v>-36162.429999999993</v>
      </c>
      <c r="L237" s="9">
        <f>IF($Q237="","",VLOOKUP($Q237,'Adopted vs YTD acct'!$A$5:$Q$257,COUNTA('Adopted vs YTD acct'!$A$4:M$4),FALSE))</f>
        <v>-40815.040000000008</v>
      </c>
      <c r="M237" s="9">
        <f>IF($Q237="","",VLOOKUP($Q237,'Adopted vs YTD acct'!$A$5:$Q$257,COUNTA('Adopted vs YTD acct'!$A$4:N$4),FALSE))</f>
        <v>-14647.290000000008</v>
      </c>
      <c r="N237" s="9">
        <f>IF($Q237="","",VLOOKUP($Q237,'Adopted vs YTD acct'!$A$5:$Q$257,COUNTA('Adopted vs YTD acct'!$A$4:O$4),FALSE))</f>
        <v>-56829.290000000008</v>
      </c>
      <c r="O237" s="9">
        <f>IF($Q237="","",VLOOKUP($Q237,'Adopted vs YTD acct'!$A$5:$Q$257,COUNTA('Adopted vs YTD acct'!$A$4:P$4),FALSE))</f>
        <v>-152099.44</v>
      </c>
      <c r="P237" s="9">
        <f t="shared" si="3"/>
        <v>-374411.68000000005</v>
      </c>
      <c r="Q237">
        <f>IF((MAX($Q$4:Q236)+1)&gt;Data!$A$1,"",MAX($Q$4:Q236)+1)</f>
        <v>233</v>
      </c>
    </row>
    <row r="238" spans="1:17" x14ac:dyDescent="0.2">
      <c r="A238" t="str">
        <f>IF($Q238="","",VLOOKUP($Q238,'Adopted vs YTD acct'!$A$5:$Q$257,COUNTA('Adopted vs YTD acct'!$A$4:B$4),FALSE))</f>
        <v>A</v>
      </c>
      <c r="B238">
        <f>IF($Q238="","",VLOOKUP($Q238,'Adopted vs YTD acct'!$A$5:$M$257,3,FALSE))</f>
        <v>0</v>
      </c>
      <c r="C238">
        <f>IF($Q238="","",VLOOKUP($Q238,'Adopted vs YTD acct'!$A$5:$M$257,4,FALSE))</f>
        <v>0</v>
      </c>
      <c r="D238">
        <f>IF($Q238="","",VLOOKUP($Q238,'Adopted vs YTD acct'!$A$5:$M$257,5,FALSE))</f>
        <v>0</v>
      </c>
      <c r="E238">
        <f>IF($Q238="","",VLOOKUP($Q238,'Adopted vs YTD acct'!$A$5:$M$257,6,FALSE))</f>
        <v>0</v>
      </c>
      <c r="F238">
        <f>IF($Q238="","",VLOOKUP($Q238,'Adopted vs YTD acct'!$A$5:$M$257,7,FALSE))</f>
        <v>0</v>
      </c>
      <c r="G238" t="str">
        <f>IF($Q238="","",VLOOKUP($Q238,'Adopted vs YTD acct'!$A$5:$Q$257,COUNTA('Adopted vs YTD acct'!$A$4:H$4),FALSE))</f>
        <v>2710</v>
      </c>
      <c r="H238" t="str">
        <f>IF($Q238="","",VLOOKUP($Q238,'Adopted vs YTD acct'!$A$5:$Q$257,COUNTA('Adopted vs YTD acct'!$A$4:I$4),FALSE))</f>
        <v>BOND PREMIUM</v>
      </c>
      <c r="I238" s="9">
        <f>IF($Q238="","",VLOOKUP($Q238,'Adopted vs YTD acct'!$A$5:$Q$257,COUNTA('Adopted vs YTD acct'!$A$4:J$4),FALSE))</f>
        <v>-31860</v>
      </c>
      <c r="J238" s="9">
        <f>IF($Q238="","",VLOOKUP($Q238,'Adopted vs YTD acct'!$A$5:$Q$257,COUNTA('Adopted vs YTD acct'!$A$4:K$4),FALSE))</f>
        <v>-195005</v>
      </c>
      <c r="K238" s="9">
        <f>IF($Q238="","",VLOOKUP($Q238,'Adopted vs YTD acct'!$A$5:$Q$257,COUNTA('Adopted vs YTD acct'!$A$4:L$4),FALSE))</f>
        <v>-403428</v>
      </c>
      <c r="L238" s="9">
        <f>IF($Q238="","",VLOOKUP($Q238,'Adopted vs YTD acct'!$A$5:$Q$257,COUNTA('Adopted vs YTD acct'!$A$4:M$4),FALSE))</f>
        <v>0</v>
      </c>
      <c r="M238" s="9">
        <f>IF($Q238="","",VLOOKUP($Q238,'Adopted vs YTD acct'!$A$5:$Q$257,COUNTA('Adopted vs YTD acct'!$A$4:N$4),FALSE))</f>
        <v>250000</v>
      </c>
      <c r="N238" s="9">
        <f>IF($Q238="","",VLOOKUP($Q238,'Adopted vs YTD acct'!$A$5:$Q$257,COUNTA('Adopted vs YTD acct'!$A$4:O$4),FALSE))</f>
        <v>0</v>
      </c>
      <c r="O238" s="9">
        <f>IF($Q238="","",VLOOKUP($Q238,'Adopted vs YTD acct'!$A$5:$Q$257,COUNTA('Adopted vs YTD acct'!$A$4:P$4),FALSE))</f>
        <v>0</v>
      </c>
      <c r="P238" s="9">
        <f t="shared" si="3"/>
        <v>-380293</v>
      </c>
      <c r="Q238">
        <f>IF((MAX($Q$4:Q237)+1)&gt;Data!$A$1,"",MAX($Q$4:Q237)+1)</f>
        <v>234</v>
      </c>
    </row>
    <row r="239" spans="1:17" x14ac:dyDescent="0.2">
      <c r="A239" t="str">
        <f>IF($Q239="","",VLOOKUP($Q239,'Adopted vs YTD acct'!$A$5:$Q$257,COUNTA('Adopted vs YTD acct'!$A$4:B$4),FALSE))</f>
        <v>A</v>
      </c>
      <c r="B239">
        <f>IF($Q239="","",VLOOKUP($Q239,'Adopted vs YTD acct'!$A$5:$M$257,3,FALSE))</f>
        <v>0</v>
      </c>
      <c r="C239">
        <f>IF($Q239="","",VLOOKUP($Q239,'Adopted vs YTD acct'!$A$5:$M$257,4,FALSE))</f>
        <v>0</v>
      </c>
      <c r="D239">
        <f>IF($Q239="","",VLOOKUP($Q239,'Adopted vs YTD acct'!$A$5:$M$257,5,FALSE))</f>
        <v>0</v>
      </c>
      <c r="E239">
        <f>IF($Q239="","",VLOOKUP($Q239,'Adopted vs YTD acct'!$A$5:$M$257,6,FALSE))</f>
        <v>0</v>
      </c>
      <c r="F239">
        <f>IF($Q239="","",VLOOKUP($Q239,'Adopted vs YTD acct'!$A$5:$M$257,7,FALSE))</f>
        <v>0</v>
      </c>
      <c r="G239" t="str">
        <f>IF($Q239="","",VLOOKUP($Q239,'Adopted vs YTD acct'!$A$5:$Q$257,COUNTA('Adopted vs YTD acct'!$A$4:H$4),FALSE))</f>
        <v>4615</v>
      </c>
      <c r="H239" t="str">
        <f>IF($Q239="","",VLOOKUP($Q239,'Adopted vs YTD acct'!$A$5:$Q$257,COUNTA('Adopted vs YTD acct'!$A$4:I$4),FALSE))</f>
        <v>FLEXIBLE FAMILY FUND SERVICE</v>
      </c>
      <c r="I239" s="9">
        <f>IF($Q239="","",VLOOKUP($Q239,'Adopted vs YTD acct'!$A$5:$Q$257,COUNTA('Adopted vs YTD acct'!$A$4:J$4),FALSE))</f>
        <v>-55858</v>
      </c>
      <c r="J239" s="9">
        <f>IF($Q239="","",VLOOKUP($Q239,'Adopted vs YTD acct'!$A$5:$Q$257,COUNTA('Adopted vs YTD acct'!$A$4:K$4),FALSE))</f>
        <v>56354</v>
      </c>
      <c r="K239" s="9">
        <f>IF($Q239="","",VLOOKUP($Q239,'Adopted vs YTD acct'!$A$5:$Q$257,COUNTA('Adopted vs YTD acct'!$A$4:L$4),FALSE))</f>
        <v>-378366</v>
      </c>
      <c r="L239" s="9">
        <f>IF($Q239="","",VLOOKUP($Q239,'Adopted vs YTD acct'!$A$5:$Q$257,COUNTA('Adopted vs YTD acct'!$A$4:M$4),FALSE))</f>
        <v>-331645</v>
      </c>
      <c r="M239" s="9">
        <f>IF($Q239="","",VLOOKUP($Q239,'Adopted vs YTD acct'!$A$5:$Q$257,COUNTA('Adopted vs YTD acct'!$A$4:N$4),FALSE))</f>
        <v>179316</v>
      </c>
      <c r="N239" s="9">
        <f>IF($Q239="","",VLOOKUP($Q239,'Adopted vs YTD acct'!$A$5:$Q$257,COUNTA('Adopted vs YTD acct'!$A$4:O$4),FALSE))</f>
        <v>71007</v>
      </c>
      <c r="O239" s="9">
        <f>IF($Q239="","",VLOOKUP($Q239,'Adopted vs YTD acct'!$A$5:$Q$257,COUNTA('Adopted vs YTD acct'!$A$4:P$4),FALSE))</f>
        <v>61114</v>
      </c>
      <c r="P239" s="9">
        <f t="shared" si="3"/>
        <v>-398078</v>
      </c>
      <c r="Q239">
        <f>IF((MAX($Q$4:Q238)+1)&gt;Data!$A$1,"",MAX($Q$4:Q238)+1)</f>
        <v>235</v>
      </c>
    </row>
    <row r="240" spans="1:17" x14ac:dyDescent="0.2">
      <c r="A240" t="str">
        <f>IF($Q240="","",VLOOKUP($Q240,'Adopted vs YTD acct'!$A$5:$Q$257,COUNTA('Adopted vs YTD acct'!$A$4:B$4),FALSE))</f>
        <v>A</v>
      </c>
      <c r="B240">
        <f>IF($Q240="","",VLOOKUP($Q240,'Adopted vs YTD acct'!$A$5:$M$257,3,FALSE))</f>
        <v>0</v>
      </c>
      <c r="C240">
        <f>IF($Q240="","",VLOOKUP($Q240,'Adopted vs YTD acct'!$A$5:$M$257,4,FALSE))</f>
        <v>0</v>
      </c>
      <c r="D240">
        <f>IF($Q240="","",VLOOKUP($Q240,'Adopted vs YTD acct'!$A$5:$M$257,5,FALSE))</f>
        <v>0</v>
      </c>
      <c r="E240">
        <f>IF($Q240="","",VLOOKUP($Q240,'Adopted vs YTD acct'!$A$5:$M$257,6,FALSE))</f>
        <v>0</v>
      </c>
      <c r="F240">
        <f>IF($Q240="","",VLOOKUP($Q240,'Adopted vs YTD acct'!$A$5:$M$257,7,FALSE))</f>
        <v>0</v>
      </c>
      <c r="G240" t="str">
        <f>IF($Q240="","",VLOOKUP($Q240,'Adopted vs YTD acct'!$A$5:$Q$257,COUNTA('Adopted vs YTD acct'!$A$4:H$4),FALSE))</f>
        <v>1809</v>
      </c>
      <c r="H240" t="str">
        <f>IF($Q240="","",VLOOKUP($Q240,'Adopted vs YTD acct'!$A$5:$Q$257,COUNTA('Adopted vs YTD acct'!$A$4:I$4),FALSE))</f>
        <v>REPAYMENTS/AID TO DEP. CHILD</v>
      </c>
      <c r="I240" s="9">
        <f>IF($Q240="","",VLOOKUP($Q240,'Adopted vs YTD acct'!$A$5:$Q$257,COUNTA('Adopted vs YTD acct'!$A$4:J$4),FALSE))</f>
        <v>-79116.929999999993</v>
      </c>
      <c r="J240" s="9">
        <f>IF($Q240="","",VLOOKUP($Q240,'Adopted vs YTD acct'!$A$5:$Q$257,COUNTA('Adopted vs YTD acct'!$A$4:K$4),FALSE))</f>
        <v>-49635.540000000008</v>
      </c>
      <c r="K240" s="9">
        <f>IF($Q240="","",VLOOKUP($Q240,'Adopted vs YTD acct'!$A$5:$Q$257,COUNTA('Adopted vs YTD acct'!$A$4:L$4),FALSE))</f>
        <v>-43713.920000000013</v>
      </c>
      <c r="L240" s="9">
        <f>IF($Q240="","",VLOOKUP($Q240,'Adopted vs YTD acct'!$A$5:$Q$257,COUNTA('Adopted vs YTD acct'!$A$4:M$4),FALSE))</f>
        <v>13251.890000000014</v>
      </c>
      <c r="M240" s="9">
        <f>IF($Q240="","",VLOOKUP($Q240,'Adopted vs YTD acct'!$A$5:$Q$257,COUNTA('Adopted vs YTD acct'!$A$4:N$4),FALSE))</f>
        <v>-25399.160000000003</v>
      </c>
      <c r="N240" s="9">
        <f>IF($Q240="","",VLOOKUP($Q240,'Adopted vs YTD acct'!$A$5:$Q$257,COUNTA('Adopted vs YTD acct'!$A$4:O$4),FALSE))</f>
        <v>-82313.049999999988</v>
      </c>
      <c r="O240" s="9">
        <f>IF($Q240="","",VLOOKUP($Q240,'Adopted vs YTD acct'!$A$5:$Q$257,COUNTA('Adopted vs YTD acct'!$A$4:P$4),FALSE))</f>
        <v>-181862.22999999998</v>
      </c>
      <c r="P240" s="9">
        <f t="shared" si="3"/>
        <v>-448788.93999999994</v>
      </c>
      <c r="Q240">
        <f>IF((MAX($Q$4:Q239)+1)&gt;Data!$A$1,"",MAX($Q$4:Q239)+1)</f>
        <v>236</v>
      </c>
    </row>
    <row r="241" spans="1:17" x14ac:dyDescent="0.2">
      <c r="A241" t="str">
        <f>IF($Q241="","",VLOOKUP($Q241,'Adopted vs YTD acct'!$A$5:$Q$257,COUNTA('Adopted vs YTD acct'!$A$4:B$4),FALSE))</f>
        <v>A</v>
      </c>
      <c r="B241">
        <f>IF($Q241="","",VLOOKUP($Q241,'Adopted vs YTD acct'!$A$5:$M$257,3,FALSE))</f>
        <v>0</v>
      </c>
      <c r="C241">
        <f>IF($Q241="","",VLOOKUP($Q241,'Adopted vs YTD acct'!$A$5:$M$257,4,FALSE))</f>
        <v>0</v>
      </c>
      <c r="D241">
        <f>IF($Q241="","",VLOOKUP($Q241,'Adopted vs YTD acct'!$A$5:$M$257,5,FALSE))</f>
        <v>0</v>
      </c>
      <c r="E241">
        <f>IF($Q241="","",VLOOKUP($Q241,'Adopted vs YTD acct'!$A$5:$M$257,6,FALSE))</f>
        <v>0</v>
      </c>
      <c r="F241">
        <f>IF($Q241="","",VLOOKUP($Q241,'Adopted vs YTD acct'!$A$5:$M$257,7,FALSE))</f>
        <v>0</v>
      </c>
      <c r="G241" t="str">
        <f>IF($Q241="","",VLOOKUP($Q241,'Adopted vs YTD acct'!$A$5:$Q$257,COUNTA('Adopted vs YTD acct'!$A$4:H$4),FALSE))</f>
        <v>3472</v>
      </c>
      <c r="H241" t="str">
        <f>IF($Q241="","",VLOOKUP($Q241,'Adopted vs YTD acct'!$A$5:$Q$257,COUNTA('Adopted vs YTD acct'!$A$4:I$4),FALSE))</f>
        <v>COMMUNITY SUPPORT GROUP</v>
      </c>
      <c r="I241" s="9">
        <f>IF($Q241="","",VLOOKUP($Q241,'Adopted vs YTD acct'!$A$5:$Q$257,COUNTA('Adopted vs YTD acct'!$A$4:J$4),FALSE))</f>
        <v>-248550.82000000007</v>
      </c>
      <c r="J241" s="9">
        <f>IF($Q241="","",VLOOKUP($Q241,'Adopted vs YTD acct'!$A$5:$Q$257,COUNTA('Adopted vs YTD acct'!$A$4:K$4),FALSE))</f>
        <v>98300.820000000065</v>
      </c>
      <c r="K241" s="9">
        <f>IF($Q241="","",VLOOKUP($Q241,'Adopted vs YTD acct'!$A$5:$Q$257,COUNTA('Adopted vs YTD acct'!$A$4:L$4),FALSE))</f>
        <v>-43904.5</v>
      </c>
      <c r="L241" s="9">
        <f>IF($Q241="","",VLOOKUP($Q241,'Adopted vs YTD acct'!$A$5:$Q$257,COUNTA('Adopted vs YTD acct'!$A$4:M$4),FALSE))</f>
        <v>-3903</v>
      </c>
      <c r="M241" s="9">
        <f>IF($Q241="","",VLOOKUP($Q241,'Adopted vs YTD acct'!$A$5:$Q$257,COUNTA('Adopted vs YTD acct'!$A$4:N$4),FALSE))</f>
        <v>75872.840000000084</v>
      </c>
      <c r="N241" s="9">
        <f>IF($Q241="","",VLOOKUP($Q241,'Adopted vs YTD acct'!$A$5:$Q$257,COUNTA('Adopted vs YTD acct'!$A$4:O$4),FALSE))</f>
        <v>18470</v>
      </c>
      <c r="O241" s="9">
        <f>IF($Q241="","",VLOOKUP($Q241,'Adopted vs YTD acct'!$A$5:$Q$257,COUNTA('Adopted vs YTD acct'!$A$4:P$4),FALSE))</f>
        <v>-362256</v>
      </c>
      <c r="P241" s="9">
        <f t="shared" si="3"/>
        <v>-465970.65999999992</v>
      </c>
      <c r="Q241">
        <f>IF((MAX($Q$4:Q240)+1)&gt;Data!$A$1,"",MAX($Q$4:Q240)+1)</f>
        <v>237</v>
      </c>
    </row>
    <row r="242" spans="1:17" x14ac:dyDescent="0.2">
      <c r="A242" t="str">
        <f>IF($Q242="","",VLOOKUP($Q242,'Adopted vs YTD acct'!$A$5:$Q$257,COUNTA('Adopted vs YTD acct'!$A$4:B$4),FALSE))</f>
        <v>A</v>
      </c>
      <c r="B242">
        <f>IF($Q242="","",VLOOKUP($Q242,'Adopted vs YTD acct'!$A$5:$M$257,3,FALSE))</f>
        <v>0</v>
      </c>
      <c r="C242">
        <f>IF($Q242="","",VLOOKUP($Q242,'Adopted vs YTD acct'!$A$5:$M$257,4,FALSE))</f>
        <v>0</v>
      </c>
      <c r="D242">
        <f>IF($Q242="","",VLOOKUP($Q242,'Adopted vs YTD acct'!$A$5:$M$257,5,FALSE))</f>
        <v>0</v>
      </c>
      <c r="E242">
        <f>IF($Q242="","",VLOOKUP($Q242,'Adopted vs YTD acct'!$A$5:$M$257,6,FALSE))</f>
        <v>0</v>
      </c>
      <c r="F242">
        <f>IF($Q242="","",VLOOKUP($Q242,'Adopted vs YTD acct'!$A$5:$M$257,7,FALSE))</f>
        <v>0</v>
      </c>
      <c r="G242" t="str">
        <f>IF($Q242="","",VLOOKUP($Q242,'Adopted vs YTD acct'!$A$5:$Q$257,COUNTA('Adopted vs YTD acct'!$A$4:H$4),FALSE))</f>
        <v>3594</v>
      </c>
      <c r="H242" t="str">
        <f>IF($Q242="","",VLOOKUP($Q242,'Adopted vs YTD acct'!$A$5:$Q$257,COUNTA('Adopted vs YTD acct'!$A$4:I$4),FALSE))</f>
        <v>STOA BUSLINE SUBSIDY</v>
      </c>
      <c r="I242" s="9">
        <f>IF($Q242="","",VLOOKUP($Q242,'Adopted vs YTD acct'!$A$5:$Q$257,COUNTA('Adopted vs YTD acct'!$A$4:J$4),FALSE))</f>
        <v>-59303.099999999977</v>
      </c>
      <c r="J242" s="9">
        <f>IF($Q242="","",VLOOKUP($Q242,'Adopted vs YTD acct'!$A$5:$Q$257,COUNTA('Adopted vs YTD acct'!$A$4:K$4),FALSE))</f>
        <v>-88342.43</v>
      </c>
      <c r="K242" s="9">
        <f>IF($Q242="","",VLOOKUP($Q242,'Adopted vs YTD acct'!$A$5:$Q$257,COUNTA('Adopted vs YTD acct'!$A$4:L$4),FALSE))</f>
        <v>-69234.559999999998</v>
      </c>
      <c r="L242" s="9">
        <f>IF($Q242="","",VLOOKUP($Q242,'Adopted vs YTD acct'!$A$5:$Q$257,COUNTA('Adopted vs YTD acct'!$A$4:M$4),FALSE))</f>
        <v>-53928.460000000021</v>
      </c>
      <c r="M242" s="9">
        <f>IF($Q242="","",VLOOKUP($Q242,'Adopted vs YTD acct'!$A$5:$Q$257,COUNTA('Adopted vs YTD acct'!$A$4:N$4),FALSE))</f>
        <v>-106694.55000000005</v>
      </c>
      <c r="N242" s="9">
        <f>IF($Q242="","",VLOOKUP($Q242,'Adopted vs YTD acct'!$A$5:$Q$257,COUNTA('Adopted vs YTD acct'!$A$4:O$4),FALSE))</f>
        <v>85374.669999999984</v>
      </c>
      <c r="O242" s="9">
        <f>IF($Q242="","",VLOOKUP($Q242,'Adopted vs YTD acct'!$A$5:$Q$257,COUNTA('Adopted vs YTD acct'!$A$4:P$4),FALSE))</f>
        <v>-184502.64</v>
      </c>
      <c r="P242" s="9">
        <f t="shared" si="3"/>
        <v>-476631.07000000007</v>
      </c>
      <c r="Q242">
        <f>IF((MAX($Q$4:Q241)+1)&gt;Data!$A$1,"",MAX($Q$4:Q241)+1)</f>
        <v>238</v>
      </c>
    </row>
    <row r="243" spans="1:17" x14ac:dyDescent="0.2">
      <c r="A243" t="str">
        <f>IF($Q243="","",VLOOKUP($Q243,'Adopted vs YTD acct'!$A$5:$Q$257,COUNTA('Adopted vs YTD acct'!$A$4:B$4),FALSE))</f>
        <v>A</v>
      </c>
      <c r="B243">
        <f>IF($Q243="","",VLOOKUP($Q243,'Adopted vs YTD acct'!$A$5:$M$257,3,FALSE))</f>
        <v>0</v>
      </c>
      <c r="C243">
        <f>IF($Q243="","",VLOOKUP($Q243,'Adopted vs YTD acct'!$A$5:$M$257,4,FALSE))</f>
        <v>0</v>
      </c>
      <c r="D243">
        <f>IF($Q243="","",VLOOKUP($Q243,'Adopted vs YTD acct'!$A$5:$M$257,5,FALSE))</f>
        <v>0</v>
      </c>
      <c r="E243">
        <f>IF($Q243="","",VLOOKUP($Q243,'Adopted vs YTD acct'!$A$5:$M$257,6,FALSE))</f>
        <v>0</v>
      </c>
      <c r="F243">
        <f>IF($Q243="","",VLOOKUP($Q243,'Adopted vs YTD acct'!$A$5:$M$257,7,FALSE))</f>
        <v>0</v>
      </c>
      <c r="G243" t="str">
        <f>IF($Q243="","",VLOOKUP($Q243,'Adopted vs YTD acct'!$A$5:$Q$257,COUNTA('Adopted vs YTD acct'!$A$4:H$4),FALSE))</f>
        <v>2690</v>
      </c>
      <c r="H243" t="str">
        <f>IF($Q243="","",VLOOKUP($Q243,'Adopted vs YTD acct'!$A$5:$Q$257,COUNTA('Adopted vs YTD acct'!$A$4:I$4),FALSE))</f>
        <v>TOBACCO SETTLEMENT</v>
      </c>
      <c r="I243" s="9">
        <f>IF($Q243="","",VLOOKUP($Q243,'Adopted vs YTD acct'!$A$5:$Q$257,COUNTA('Adopted vs YTD acct'!$A$4:J$4),FALSE))</f>
        <v>67220.159999999974</v>
      </c>
      <c r="J243" s="9">
        <f>IF($Q243="","",VLOOKUP($Q243,'Adopted vs YTD acct'!$A$5:$Q$257,COUNTA('Adopted vs YTD acct'!$A$4:K$4),FALSE))</f>
        <v>-439054</v>
      </c>
      <c r="K243" s="9">
        <f>IF($Q243="","",VLOOKUP($Q243,'Adopted vs YTD acct'!$A$5:$Q$257,COUNTA('Adopted vs YTD acct'!$A$4:L$4),FALSE))</f>
        <v>46666.150000000023</v>
      </c>
      <c r="L243" s="9">
        <f>IF($Q243="","",VLOOKUP($Q243,'Adopted vs YTD acct'!$A$5:$Q$257,COUNTA('Adopted vs YTD acct'!$A$4:M$4),FALSE))</f>
        <v>-34693.719999999972</v>
      </c>
      <c r="M243" s="9">
        <f>IF($Q243="","",VLOOKUP($Q243,'Adopted vs YTD acct'!$A$5:$Q$257,COUNTA('Adopted vs YTD acct'!$A$4:N$4),FALSE))</f>
        <v>-13174.469999999972</v>
      </c>
      <c r="N243" s="9">
        <f>IF($Q243="","",VLOOKUP($Q243,'Adopted vs YTD acct'!$A$5:$Q$257,COUNTA('Adopted vs YTD acct'!$A$4:O$4),FALSE))</f>
        <v>-55312.229999999981</v>
      </c>
      <c r="O243" s="9">
        <f>IF($Q243="","",VLOOKUP($Q243,'Adopted vs YTD acct'!$A$5:$Q$257,COUNTA('Adopted vs YTD acct'!$A$4:P$4),FALSE))</f>
        <v>-91580.659999999974</v>
      </c>
      <c r="P243" s="9">
        <f t="shared" si="3"/>
        <v>-519928.7699999999</v>
      </c>
      <c r="Q243">
        <f>IF((MAX($Q$4:Q242)+1)&gt;Data!$A$1,"",MAX($Q$4:Q242)+1)</f>
        <v>239</v>
      </c>
    </row>
    <row r="244" spans="1:17" x14ac:dyDescent="0.2">
      <c r="A244" t="str">
        <f>IF($Q244="","",VLOOKUP($Q244,'Adopted vs YTD acct'!$A$5:$Q$257,COUNTA('Adopted vs YTD acct'!$A$4:B$4),FALSE))</f>
        <v>A</v>
      </c>
      <c r="B244">
        <f>IF($Q244="","",VLOOKUP($Q244,'Adopted vs YTD acct'!$A$5:$M$257,3,FALSE))</f>
        <v>0</v>
      </c>
      <c r="C244">
        <f>IF($Q244="","",VLOOKUP($Q244,'Adopted vs YTD acct'!$A$5:$M$257,4,FALSE))</f>
        <v>0</v>
      </c>
      <c r="D244">
        <f>IF($Q244="","",VLOOKUP($Q244,'Adopted vs YTD acct'!$A$5:$M$257,5,FALSE))</f>
        <v>0</v>
      </c>
      <c r="E244">
        <f>IF($Q244="","",VLOOKUP($Q244,'Adopted vs YTD acct'!$A$5:$M$257,6,FALSE))</f>
        <v>0</v>
      </c>
      <c r="F244">
        <f>IF($Q244="","",VLOOKUP($Q244,'Adopted vs YTD acct'!$A$5:$M$257,7,FALSE))</f>
        <v>0</v>
      </c>
      <c r="G244" t="str">
        <f>IF($Q244="","",VLOOKUP($Q244,'Adopted vs YTD acct'!$A$5:$Q$257,COUNTA('Adopted vs YTD acct'!$A$4:H$4),FALSE))</f>
        <v>4091</v>
      </c>
      <c r="H244" t="str">
        <f>IF($Q244="","",VLOOKUP($Q244,'Adopted vs YTD acct'!$A$5:$Q$257,COUNTA('Adopted vs YTD acct'!$A$4:I$4),FALSE))</f>
        <v>A.R.P.A.</v>
      </c>
      <c r="I244" s="9">
        <f>IF($Q244="","",VLOOKUP($Q244,'Adopted vs YTD acct'!$A$5:$Q$257,COUNTA('Adopted vs YTD acct'!$A$4:J$4),FALSE))</f>
        <v>0</v>
      </c>
      <c r="J244" s="9">
        <f>IF($Q244="","",VLOOKUP($Q244,'Adopted vs YTD acct'!$A$5:$Q$257,COUNTA('Adopted vs YTD acct'!$A$4:K$4),FALSE))</f>
        <v>0</v>
      </c>
      <c r="K244" s="9">
        <f>IF($Q244="","",VLOOKUP($Q244,'Adopted vs YTD acct'!$A$5:$Q$257,COUNTA('Adopted vs YTD acct'!$A$4:L$4),FALSE))</f>
        <v>0</v>
      </c>
      <c r="L244" s="9">
        <f>IF($Q244="","",VLOOKUP($Q244,'Adopted vs YTD acct'!$A$5:$Q$257,COUNTA('Adopted vs YTD acct'!$A$4:M$4),FALSE))</f>
        <v>0</v>
      </c>
      <c r="M244" s="9">
        <f>IF($Q244="","",VLOOKUP($Q244,'Adopted vs YTD acct'!$A$5:$Q$257,COUNTA('Adopted vs YTD acct'!$A$4:N$4),FALSE))</f>
        <v>0</v>
      </c>
      <c r="N244" s="9">
        <f>IF($Q244="","",VLOOKUP($Q244,'Adopted vs YTD acct'!$A$5:$Q$257,COUNTA('Adopted vs YTD acct'!$A$4:O$4),FALSE))</f>
        <v>0</v>
      </c>
      <c r="O244" s="9">
        <f>IF($Q244="","",VLOOKUP($Q244,'Adopted vs YTD acct'!$A$5:$Q$257,COUNTA('Adopted vs YTD acct'!$A$4:P$4),FALSE))</f>
        <v>-526072.80000000005</v>
      </c>
      <c r="P244" s="9">
        <f t="shared" si="3"/>
        <v>-526072.80000000005</v>
      </c>
      <c r="Q244">
        <f>IF((MAX($Q$4:Q243)+1)&gt;Data!$A$1,"",MAX($Q$4:Q243)+1)</f>
        <v>240</v>
      </c>
    </row>
    <row r="245" spans="1:17" x14ac:dyDescent="0.2">
      <c r="A245" t="str">
        <f>IF($Q245="","",VLOOKUP($Q245,'Adopted vs YTD acct'!$A$5:$Q$257,COUNTA('Adopted vs YTD acct'!$A$4:B$4),FALSE))</f>
        <v>A</v>
      </c>
      <c r="B245">
        <f>IF($Q245="","",VLOOKUP($Q245,'Adopted vs YTD acct'!$A$5:$M$257,3,FALSE))</f>
        <v>0</v>
      </c>
      <c r="C245">
        <f>IF($Q245="","",VLOOKUP($Q245,'Adopted vs YTD acct'!$A$5:$M$257,4,FALSE))</f>
        <v>0</v>
      </c>
      <c r="D245">
        <f>IF($Q245="","",VLOOKUP($Q245,'Adopted vs YTD acct'!$A$5:$M$257,5,FALSE))</f>
        <v>0</v>
      </c>
      <c r="E245">
        <f>IF($Q245="","",VLOOKUP($Q245,'Adopted vs YTD acct'!$A$5:$M$257,6,FALSE))</f>
        <v>0</v>
      </c>
      <c r="F245">
        <f>IF($Q245="","",VLOOKUP($Q245,'Adopted vs YTD acct'!$A$5:$M$257,7,FALSE))</f>
        <v>0</v>
      </c>
      <c r="G245" t="str">
        <f>IF($Q245="","",VLOOKUP($Q245,'Adopted vs YTD acct'!$A$5:$Q$257,COUNTA('Adopted vs YTD acct'!$A$4:H$4),FALSE))</f>
        <v>3016</v>
      </c>
      <c r="H245" t="str">
        <f>IF($Q245="","",VLOOKUP($Q245,'Adopted vs YTD acct'!$A$5:$Q$257,COUNTA('Adopted vs YTD acct'!$A$4:I$4),FALSE))</f>
        <v>CASINO REVENUE</v>
      </c>
      <c r="I245" s="9">
        <f>IF($Q245="","",VLOOKUP($Q245,'Adopted vs YTD acct'!$A$5:$Q$257,COUNTA('Adopted vs YTD acct'!$A$4:J$4),FALSE))</f>
        <v>0</v>
      </c>
      <c r="J245" s="9">
        <f>IF($Q245="","",VLOOKUP($Q245,'Adopted vs YTD acct'!$A$5:$Q$257,COUNTA('Adopted vs YTD acct'!$A$4:K$4),FALSE))</f>
        <v>-185032.01</v>
      </c>
      <c r="K245" s="9">
        <f>IF($Q245="","",VLOOKUP($Q245,'Adopted vs YTD acct'!$A$5:$Q$257,COUNTA('Adopted vs YTD acct'!$A$4:L$4),FALSE))</f>
        <v>-153983.25</v>
      </c>
      <c r="L245" s="9">
        <f>IF($Q245="","",VLOOKUP($Q245,'Adopted vs YTD acct'!$A$5:$Q$257,COUNTA('Adopted vs YTD acct'!$A$4:M$4),FALSE))</f>
        <v>-73553.320000000007</v>
      </c>
      <c r="M245" s="9">
        <f>IF($Q245="","",VLOOKUP($Q245,'Adopted vs YTD acct'!$A$5:$Q$257,COUNTA('Adopted vs YTD acct'!$A$4:N$4),FALSE))</f>
        <v>-26807.75</v>
      </c>
      <c r="N245" s="9">
        <f>IF($Q245="","",VLOOKUP($Q245,'Adopted vs YTD acct'!$A$5:$Q$257,COUNTA('Adopted vs YTD acct'!$A$4:O$4),FALSE))</f>
        <v>126423.33</v>
      </c>
      <c r="O245" s="9">
        <f>IF($Q245="","",VLOOKUP($Q245,'Adopted vs YTD acct'!$A$5:$Q$257,COUNTA('Adopted vs YTD acct'!$A$4:P$4),FALSE))</f>
        <v>-219441.71</v>
      </c>
      <c r="P245" s="9">
        <f t="shared" si="3"/>
        <v>-532394.71</v>
      </c>
      <c r="Q245">
        <f>IF((MAX($Q$4:Q244)+1)&gt;Data!$A$1,"",MAX($Q$4:Q244)+1)</f>
        <v>241</v>
      </c>
    </row>
    <row r="246" spans="1:17" x14ac:dyDescent="0.2">
      <c r="A246" t="str">
        <f>IF($Q246="","",VLOOKUP($Q246,'Adopted vs YTD acct'!$A$5:$Q$257,COUNTA('Adopted vs YTD acct'!$A$4:B$4),FALSE))</f>
        <v>A</v>
      </c>
      <c r="B246">
        <f>IF($Q246="","",VLOOKUP($Q246,'Adopted vs YTD acct'!$A$5:$M$257,3,FALSE))</f>
        <v>0</v>
      </c>
      <c r="C246">
        <f>IF($Q246="","",VLOOKUP($Q246,'Adopted vs YTD acct'!$A$5:$M$257,4,FALSE))</f>
        <v>0</v>
      </c>
      <c r="D246">
        <f>IF($Q246="","",VLOOKUP($Q246,'Adopted vs YTD acct'!$A$5:$M$257,5,FALSE))</f>
        <v>0</v>
      </c>
      <c r="E246">
        <f>IF($Q246="","",VLOOKUP($Q246,'Adopted vs YTD acct'!$A$5:$M$257,6,FALSE))</f>
        <v>0</v>
      </c>
      <c r="F246">
        <f>IF($Q246="","",VLOOKUP($Q246,'Adopted vs YTD acct'!$A$5:$M$257,7,FALSE))</f>
        <v>0</v>
      </c>
      <c r="G246" t="str">
        <f>IF($Q246="","",VLOOKUP($Q246,'Adopted vs YTD acct'!$A$5:$Q$257,COUNTA('Adopted vs YTD acct'!$A$4:H$4),FALSE))</f>
        <v>3785</v>
      </c>
      <c r="H246" t="str">
        <f>IF($Q246="","",VLOOKUP($Q246,'Adopted vs YTD acct'!$A$5:$Q$257,COUNTA('Adopted vs YTD acct'!$A$4:I$4),FALSE))</f>
        <v>DIASTER ASST STATE AID</v>
      </c>
      <c r="I246" s="9">
        <f>IF($Q246="","",VLOOKUP($Q246,'Adopted vs YTD acct'!$A$5:$Q$257,COUNTA('Adopted vs YTD acct'!$A$4:J$4),FALSE))</f>
        <v>-535079.12</v>
      </c>
      <c r="J246" s="9">
        <f>IF($Q246="","",VLOOKUP($Q246,'Adopted vs YTD acct'!$A$5:$Q$257,COUNTA('Adopted vs YTD acct'!$A$4:K$4),FALSE))</f>
        <v>-20797.300000000003</v>
      </c>
      <c r="K246" s="9">
        <f>IF($Q246="","",VLOOKUP($Q246,'Adopted vs YTD acct'!$A$5:$Q$257,COUNTA('Adopted vs YTD acct'!$A$4:L$4),FALSE))</f>
        <v>120901.68</v>
      </c>
      <c r="L246" s="9">
        <f>IF($Q246="","",VLOOKUP($Q246,'Adopted vs YTD acct'!$A$5:$Q$257,COUNTA('Adopted vs YTD acct'!$A$4:M$4),FALSE))</f>
        <v>-32301.649999999994</v>
      </c>
      <c r="M246" s="9">
        <f>IF($Q246="","",VLOOKUP($Q246,'Adopted vs YTD acct'!$A$5:$Q$257,COUNTA('Adopted vs YTD acct'!$A$4:N$4),FALSE))</f>
        <v>-5260.7599999999948</v>
      </c>
      <c r="N246" s="9">
        <f>IF($Q246="","",VLOOKUP($Q246,'Adopted vs YTD acct'!$A$5:$Q$257,COUNTA('Adopted vs YTD acct'!$A$4:O$4),FALSE))</f>
        <v>-135051.76999999999</v>
      </c>
      <c r="O246" s="9">
        <f>IF($Q246="","",VLOOKUP($Q246,'Adopted vs YTD acct'!$A$5:$Q$257,COUNTA('Adopted vs YTD acct'!$A$4:P$4),FALSE))</f>
        <v>0.01</v>
      </c>
      <c r="P246" s="9">
        <f t="shared" si="3"/>
        <v>-607588.91</v>
      </c>
      <c r="Q246">
        <f>IF((MAX($Q$4:Q245)+1)&gt;Data!$A$1,"",MAX($Q$4:Q245)+1)</f>
        <v>242</v>
      </c>
    </row>
    <row r="247" spans="1:17" x14ac:dyDescent="0.2">
      <c r="A247" t="str">
        <f>IF($Q247="","",VLOOKUP($Q247,'Adopted vs YTD acct'!$A$5:$Q$257,COUNTA('Adopted vs YTD acct'!$A$4:B$4),FALSE))</f>
        <v>A</v>
      </c>
      <c r="B247">
        <f>IF($Q247="","",VLOOKUP($Q247,'Adopted vs YTD acct'!$A$5:$M$257,3,FALSE))</f>
        <v>0</v>
      </c>
      <c r="C247">
        <f>IF($Q247="","",VLOOKUP($Q247,'Adopted vs YTD acct'!$A$5:$M$257,4,FALSE))</f>
        <v>0</v>
      </c>
      <c r="D247">
        <f>IF($Q247="","",VLOOKUP($Q247,'Adopted vs YTD acct'!$A$5:$M$257,5,FALSE))</f>
        <v>0</v>
      </c>
      <c r="E247">
        <f>IF($Q247="","",VLOOKUP($Q247,'Adopted vs YTD acct'!$A$5:$M$257,6,FALSE))</f>
        <v>0</v>
      </c>
      <c r="F247">
        <f>IF($Q247="","",VLOOKUP($Q247,'Adopted vs YTD acct'!$A$5:$M$257,7,FALSE))</f>
        <v>0</v>
      </c>
      <c r="G247" t="str">
        <f>IF($Q247="","",VLOOKUP($Q247,'Adopted vs YTD acct'!$A$5:$Q$257,COUNTA('Adopted vs YTD acct'!$A$4:H$4),FALSE))</f>
        <v>1622</v>
      </c>
      <c r="H247" t="str">
        <f>IF($Q247="","",VLOOKUP($Q247,'Adopted vs YTD acct'!$A$5:$Q$257,COUNTA('Adopted vs YTD acct'!$A$4:I$4),FALSE))</f>
        <v>DSRIP PROGRAM</v>
      </c>
      <c r="I247" s="9">
        <f>IF($Q247="","",VLOOKUP($Q247,'Adopted vs YTD acct'!$A$5:$Q$257,COUNTA('Adopted vs YTD acct'!$A$4:J$4),FALSE))</f>
        <v>0</v>
      </c>
      <c r="J247" s="9">
        <f>IF($Q247="","",VLOOKUP($Q247,'Adopted vs YTD acct'!$A$5:$Q$257,COUNTA('Adopted vs YTD acct'!$A$4:K$4),FALSE))</f>
        <v>-150214.14000000001</v>
      </c>
      <c r="K247" s="9">
        <f>IF($Q247="","",VLOOKUP($Q247,'Adopted vs YTD acct'!$A$5:$Q$257,COUNTA('Adopted vs YTD acct'!$A$4:L$4),FALSE))</f>
        <v>-134534.1</v>
      </c>
      <c r="L247" s="9">
        <f>IF($Q247="","",VLOOKUP($Q247,'Adopted vs YTD acct'!$A$5:$Q$257,COUNTA('Adopted vs YTD acct'!$A$4:M$4),FALSE))</f>
        <v>-389777.88</v>
      </c>
      <c r="M247" s="9">
        <f>IF($Q247="","",VLOOKUP($Q247,'Adopted vs YTD acct'!$A$5:$Q$257,COUNTA('Adopted vs YTD acct'!$A$4:N$4),FALSE))</f>
        <v>-97387.579999999987</v>
      </c>
      <c r="N247" s="9">
        <f>IF($Q247="","",VLOOKUP($Q247,'Adopted vs YTD acct'!$A$5:$Q$257,COUNTA('Adopted vs YTD acct'!$A$4:O$4),FALSE))</f>
        <v>63804.63</v>
      </c>
      <c r="O247" s="9">
        <f>IF($Q247="","",VLOOKUP($Q247,'Adopted vs YTD acct'!$A$5:$Q$257,COUNTA('Adopted vs YTD acct'!$A$4:P$4),FALSE))</f>
        <v>-24275.26</v>
      </c>
      <c r="P247" s="9">
        <f t="shared" si="3"/>
        <v>-732384.33</v>
      </c>
      <c r="Q247">
        <f>IF((MAX($Q$4:Q246)+1)&gt;Data!$A$1,"",MAX($Q$4:Q246)+1)</f>
        <v>243</v>
      </c>
    </row>
    <row r="248" spans="1:17" x14ac:dyDescent="0.2">
      <c r="A248" t="str">
        <f>IF($Q248="","",VLOOKUP($Q248,'Adopted vs YTD acct'!$A$5:$Q$257,COUNTA('Adopted vs YTD acct'!$A$4:B$4),FALSE))</f>
        <v>A</v>
      </c>
      <c r="B248">
        <f>IF($Q248="","",VLOOKUP($Q248,'Adopted vs YTD acct'!$A$5:$M$257,3,FALSE))</f>
        <v>0</v>
      </c>
      <c r="C248">
        <f>IF($Q248="","",VLOOKUP($Q248,'Adopted vs YTD acct'!$A$5:$M$257,4,FALSE))</f>
        <v>0</v>
      </c>
      <c r="D248">
        <f>IF($Q248="","",VLOOKUP($Q248,'Adopted vs YTD acct'!$A$5:$M$257,5,FALSE))</f>
        <v>0</v>
      </c>
      <c r="E248">
        <f>IF($Q248="","",VLOOKUP($Q248,'Adopted vs YTD acct'!$A$5:$M$257,6,FALSE))</f>
        <v>0</v>
      </c>
      <c r="F248">
        <f>IF($Q248="","",VLOOKUP($Q248,'Adopted vs YTD acct'!$A$5:$M$257,7,FALSE))</f>
        <v>0</v>
      </c>
      <c r="G248" t="str">
        <f>IF($Q248="","",VLOOKUP($Q248,'Adopted vs YTD acct'!$A$5:$Q$257,COUNTA('Adopted vs YTD acct'!$A$4:H$4),FALSE))</f>
        <v>4490</v>
      </c>
      <c r="H248" t="str">
        <f>IF($Q248="","",VLOOKUP($Q248,'Adopted vs YTD acct'!$A$5:$Q$257,COUNTA('Adopted vs YTD acct'!$A$4:I$4),FALSE))</f>
        <v>M.H. FEDERAL SALARY SHARING</v>
      </c>
      <c r="I248" s="9">
        <f>IF($Q248="","",VLOOKUP($Q248,'Adopted vs YTD acct'!$A$5:$Q$257,COUNTA('Adopted vs YTD acct'!$A$4:J$4),FALSE))</f>
        <v>-18744</v>
      </c>
      <c r="J248" s="9">
        <f>IF($Q248="","",VLOOKUP($Q248,'Adopted vs YTD acct'!$A$5:$Q$257,COUNTA('Adopted vs YTD acct'!$A$4:K$4),FALSE))</f>
        <v>75000</v>
      </c>
      <c r="K248" s="9">
        <f>IF($Q248="","",VLOOKUP($Q248,'Adopted vs YTD acct'!$A$5:$Q$257,COUNTA('Adopted vs YTD acct'!$A$4:L$4),FALSE))</f>
        <v>-236713</v>
      </c>
      <c r="L248" s="9">
        <f>IF($Q248="","",VLOOKUP($Q248,'Adopted vs YTD acct'!$A$5:$Q$257,COUNTA('Adopted vs YTD acct'!$A$4:M$4),FALSE))</f>
        <v>-511545</v>
      </c>
      <c r="M248" s="9">
        <f>IF($Q248="","",VLOOKUP($Q248,'Adopted vs YTD acct'!$A$5:$Q$257,COUNTA('Adopted vs YTD acct'!$A$4:N$4),FALSE))</f>
        <v>-76875</v>
      </c>
      <c r="N248" s="9">
        <f>IF($Q248="","",VLOOKUP($Q248,'Adopted vs YTD acct'!$A$5:$Q$257,COUNTA('Adopted vs YTD acct'!$A$4:O$4),FALSE))</f>
        <v>-159122</v>
      </c>
      <c r="O248" s="9">
        <f>IF($Q248="","",VLOOKUP($Q248,'Adopted vs YTD acct'!$A$5:$Q$257,COUNTA('Adopted vs YTD acct'!$A$4:P$4),FALSE))</f>
        <v>84701</v>
      </c>
      <c r="P248" s="9">
        <f t="shared" si="3"/>
        <v>-843298</v>
      </c>
      <c r="Q248">
        <f>IF((MAX($Q$4:Q247)+1)&gt;Data!$A$1,"",MAX($Q$4:Q247)+1)</f>
        <v>244</v>
      </c>
    </row>
    <row r="249" spans="1:17" x14ac:dyDescent="0.2">
      <c r="A249" t="str">
        <f>IF($Q249="","",VLOOKUP($Q249,'Adopted vs YTD acct'!$A$5:$Q$257,COUNTA('Adopted vs YTD acct'!$A$4:B$4),FALSE))</f>
        <v>A</v>
      </c>
      <c r="B249">
        <f>IF($Q249="","",VLOOKUP($Q249,'Adopted vs YTD acct'!$A$5:$M$257,3,FALSE))</f>
        <v>0</v>
      </c>
      <c r="C249">
        <f>IF($Q249="","",VLOOKUP($Q249,'Adopted vs YTD acct'!$A$5:$M$257,4,FALSE))</f>
        <v>0</v>
      </c>
      <c r="D249">
        <f>IF($Q249="","",VLOOKUP($Q249,'Adopted vs YTD acct'!$A$5:$M$257,5,FALSE))</f>
        <v>0</v>
      </c>
      <c r="E249">
        <f>IF($Q249="","",VLOOKUP($Q249,'Adopted vs YTD acct'!$A$5:$M$257,6,FALSE))</f>
        <v>0</v>
      </c>
      <c r="F249">
        <f>IF($Q249="","",VLOOKUP($Q249,'Adopted vs YTD acct'!$A$5:$M$257,7,FALSE))</f>
        <v>0</v>
      </c>
      <c r="G249" t="str">
        <f>IF($Q249="","",VLOOKUP($Q249,'Adopted vs YTD acct'!$A$5:$Q$257,COUNTA('Adopted vs YTD acct'!$A$4:H$4),FALSE))</f>
        <v>3772</v>
      </c>
      <c r="H249" t="str">
        <f>IF($Q249="","",VLOOKUP($Q249,'Adopted vs YTD acct'!$A$5:$Q$257,COUNTA('Adopted vs YTD acct'!$A$4:I$4),FALSE))</f>
        <v>PROGRAMS FOR THE AGING</v>
      </c>
      <c r="I249" s="9">
        <f>IF($Q249="","",VLOOKUP($Q249,'Adopted vs YTD acct'!$A$5:$Q$257,COUNTA('Adopted vs YTD acct'!$A$4:J$4),FALSE))</f>
        <v>-30990.400000000023</v>
      </c>
      <c r="J249" s="9">
        <f>IF($Q249="","",VLOOKUP($Q249,'Adopted vs YTD acct'!$A$5:$Q$257,COUNTA('Adopted vs YTD acct'!$A$4:K$4),FALSE))</f>
        <v>31398.270000000019</v>
      </c>
      <c r="K249" s="9">
        <f>IF($Q249="","",VLOOKUP($Q249,'Adopted vs YTD acct'!$A$5:$Q$257,COUNTA('Adopted vs YTD acct'!$A$4:L$4),FALSE))</f>
        <v>98502</v>
      </c>
      <c r="L249" s="9">
        <f>IF($Q249="","",VLOOKUP($Q249,'Adopted vs YTD acct'!$A$5:$Q$257,COUNTA('Adopted vs YTD acct'!$A$4:M$4),FALSE))</f>
        <v>-50012.400000000023</v>
      </c>
      <c r="M249" s="9">
        <f>IF($Q249="","",VLOOKUP($Q249,'Adopted vs YTD acct'!$A$5:$Q$257,COUNTA('Adopted vs YTD acct'!$A$4:N$4),FALSE))</f>
        <v>-175886.31000000006</v>
      </c>
      <c r="N249" s="9">
        <f>IF($Q249="","",VLOOKUP($Q249,'Adopted vs YTD acct'!$A$5:$Q$257,COUNTA('Adopted vs YTD acct'!$A$4:O$4),FALSE))</f>
        <v>-304423.65999999992</v>
      </c>
      <c r="O249" s="9">
        <f>IF($Q249="","",VLOOKUP($Q249,'Adopted vs YTD acct'!$A$5:$Q$257,COUNTA('Adopted vs YTD acct'!$A$4:P$4),FALSE))</f>
        <v>-425273.73</v>
      </c>
      <c r="P249" s="9">
        <f t="shared" si="3"/>
        <v>-856686.23</v>
      </c>
      <c r="Q249">
        <f>IF((MAX($Q$4:Q248)+1)&gt;Data!$A$1,"",MAX($Q$4:Q248)+1)</f>
        <v>245</v>
      </c>
    </row>
    <row r="250" spans="1:17" x14ac:dyDescent="0.2">
      <c r="A250" t="str">
        <f>IF($Q250="","",VLOOKUP($Q250,'Adopted vs YTD acct'!$A$5:$Q$257,COUNTA('Adopted vs YTD acct'!$A$4:B$4),FALSE))</f>
        <v>A</v>
      </c>
      <c r="B250">
        <f>IF($Q250="","",VLOOKUP($Q250,'Adopted vs YTD acct'!$A$5:$M$257,3,FALSE))</f>
        <v>0</v>
      </c>
      <c r="C250">
        <f>IF($Q250="","",VLOOKUP($Q250,'Adopted vs YTD acct'!$A$5:$M$257,4,FALSE))</f>
        <v>0</v>
      </c>
      <c r="D250">
        <f>IF($Q250="","",VLOOKUP($Q250,'Adopted vs YTD acct'!$A$5:$M$257,5,FALSE))</f>
        <v>0</v>
      </c>
      <c r="E250">
        <f>IF($Q250="","",VLOOKUP($Q250,'Adopted vs YTD acct'!$A$5:$M$257,6,FALSE))</f>
        <v>0</v>
      </c>
      <c r="F250">
        <f>IF($Q250="","",VLOOKUP($Q250,'Adopted vs YTD acct'!$A$5:$M$257,7,FALSE))</f>
        <v>0</v>
      </c>
      <c r="G250" t="str">
        <f>IF($Q250="","",VLOOKUP($Q250,'Adopted vs YTD acct'!$A$5:$Q$257,COUNTA('Adopted vs YTD acct'!$A$4:H$4),FALSE))</f>
        <v>2704</v>
      </c>
      <c r="H250" t="str">
        <f>IF($Q250="","",VLOOKUP($Q250,'Adopted vs YTD acct'!$A$5:$Q$257,COUNTA('Adopted vs YTD acct'!$A$4:I$4),FALSE))</f>
        <v>NYPA SUPPORT</v>
      </c>
      <c r="I250" s="9">
        <f>IF($Q250="","",VLOOKUP($Q250,'Adopted vs YTD acct'!$A$5:$Q$257,COUNTA('Adopted vs YTD acct'!$A$4:J$4),FALSE))</f>
        <v>0</v>
      </c>
      <c r="J250" s="9">
        <f>IF($Q250="","",VLOOKUP($Q250,'Adopted vs YTD acct'!$A$5:$Q$257,COUNTA('Adopted vs YTD acct'!$A$4:K$4),FALSE))</f>
        <v>0</v>
      </c>
      <c r="K250" s="9">
        <f>IF($Q250="","",VLOOKUP($Q250,'Adopted vs YTD acct'!$A$5:$Q$257,COUNTA('Adopted vs YTD acct'!$A$4:L$4),FALSE))</f>
        <v>0</v>
      </c>
      <c r="L250" s="9">
        <f>IF($Q250="","",VLOOKUP($Q250,'Adopted vs YTD acct'!$A$5:$Q$257,COUNTA('Adopted vs YTD acct'!$A$4:M$4),FALSE))</f>
        <v>0</v>
      </c>
      <c r="M250" s="9">
        <f>IF($Q250="","",VLOOKUP($Q250,'Adopted vs YTD acct'!$A$5:$Q$257,COUNTA('Adopted vs YTD acct'!$A$4:N$4),FALSE))</f>
        <v>-700000</v>
      </c>
      <c r="N250" s="9">
        <f>IF($Q250="","",VLOOKUP($Q250,'Adopted vs YTD acct'!$A$5:$Q$257,COUNTA('Adopted vs YTD acct'!$A$4:O$4),FALSE))</f>
        <v>0</v>
      </c>
      <c r="O250" s="9">
        <f>IF($Q250="","",VLOOKUP($Q250,'Adopted vs YTD acct'!$A$5:$Q$257,COUNTA('Adopted vs YTD acct'!$A$4:P$4),FALSE))</f>
        <v>-200000</v>
      </c>
      <c r="P250" s="9">
        <f t="shared" si="3"/>
        <v>-900000</v>
      </c>
      <c r="Q250">
        <f>IF((MAX($Q$4:Q249)+1)&gt;Data!$A$1,"",MAX($Q$4:Q249)+1)</f>
        <v>246</v>
      </c>
    </row>
    <row r="251" spans="1:17" x14ac:dyDescent="0.2">
      <c r="A251" t="str">
        <f>IF($Q251="","",VLOOKUP($Q251,'Adopted vs YTD acct'!$A$5:$Q$257,COUNTA('Adopted vs YTD acct'!$A$4:B$4),FALSE))</f>
        <v>A</v>
      </c>
      <c r="B251">
        <f>IF($Q251="","",VLOOKUP($Q251,'Adopted vs YTD acct'!$A$5:$M$257,3,FALSE))</f>
        <v>0</v>
      </c>
      <c r="C251">
        <f>IF($Q251="","",VLOOKUP($Q251,'Adopted vs YTD acct'!$A$5:$M$257,4,FALSE))</f>
        <v>0</v>
      </c>
      <c r="D251">
        <f>IF($Q251="","",VLOOKUP($Q251,'Adopted vs YTD acct'!$A$5:$M$257,5,FALSE))</f>
        <v>0</v>
      </c>
      <c r="E251">
        <f>IF($Q251="","",VLOOKUP($Q251,'Adopted vs YTD acct'!$A$5:$M$257,6,FALSE))</f>
        <v>0</v>
      </c>
      <c r="F251">
        <f>IF($Q251="","",VLOOKUP($Q251,'Adopted vs YTD acct'!$A$5:$M$257,7,FALSE))</f>
        <v>0</v>
      </c>
      <c r="G251" t="str">
        <f>IF($Q251="","",VLOOKUP($Q251,'Adopted vs YTD acct'!$A$5:$Q$257,COUNTA('Adopted vs YTD acct'!$A$4:H$4),FALSE))</f>
        <v>2701</v>
      </c>
      <c r="H251" t="str">
        <f>IF($Q251="","",VLOOKUP($Q251,'Adopted vs YTD acct'!$A$5:$Q$257,COUNTA('Adopted vs YTD acct'!$A$4:I$4),FALSE))</f>
        <v>REFUNDS OF PRIOR YEARS EXPEN</v>
      </c>
      <c r="I251" s="9">
        <f>IF($Q251="","",VLOOKUP($Q251,'Adopted vs YTD acct'!$A$5:$Q$257,COUNTA('Adopted vs YTD acct'!$A$4:J$4),FALSE))</f>
        <v>-397967.21</v>
      </c>
      <c r="J251" s="9">
        <f>IF($Q251="","",VLOOKUP($Q251,'Adopted vs YTD acct'!$A$5:$Q$257,COUNTA('Adopted vs YTD acct'!$A$4:K$4),FALSE))</f>
        <v>-79574.929999999993</v>
      </c>
      <c r="K251" s="9">
        <f>IF($Q251="","",VLOOKUP($Q251,'Adopted vs YTD acct'!$A$5:$Q$257,COUNTA('Adopted vs YTD acct'!$A$4:L$4),FALSE))</f>
        <v>-173630.21</v>
      </c>
      <c r="L251" s="9">
        <f>IF($Q251="","",VLOOKUP($Q251,'Adopted vs YTD acct'!$A$5:$Q$257,COUNTA('Adopted vs YTD acct'!$A$4:M$4),FALSE))</f>
        <v>-72534.38</v>
      </c>
      <c r="M251" s="9">
        <f>IF($Q251="","",VLOOKUP($Q251,'Adopted vs YTD acct'!$A$5:$Q$257,COUNTA('Adopted vs YTD acct'!$A$4:N$4),FALSE))</f>
        <v>-271602.83</v>
      </c>
      <c r="N251" s="9">
        <f>IF($Q251="","",VLOOKUP($Q251,'Adopted vs YTD acct'!$A$5:$Q$257,COUNTA('Adopted vs YTD acct'!$A$4:O$4),FALSE))</f>
        <v>177692.89</v>
      </c>
      <c r="O251" s="9">
        <f>IF($Q251="","",VLOOKUP($Q251,'Adopted vs YTD acct'!$A$5:$Q$257,COUNTA('Adopted vs YTD acct'!$A$4:P$4),FALSE))</f>
        <v>-156790.46000000002</v>
      </c>
      <c r="P251" s="9">
        <f t="shared" si="3"/>
        <v>-974407.13000000012</v>
      </c>
      <c r="Q251">
        <f>IF((MAX($Q$4:Q250)+1)&gt;Data!$A$1,"",MAX($Q$4:Q250)+1)</f>
        <v>247</v>
      </c>
    </row>
    <row r="252" spans="1:17" x14ac:dyDescent="0.2">
      <c r="A252" t="str">
        <f>IF($Q252="","",VLOOKUP($Q252,'Adopted vs YTD acct'!$A$5:$Q$257,COUNTA('Adopted vs YTD acct'!$A$4:B$4),FALSE))</f>
        <v>A</v>
      </c>
      <c r="B252">
        <f>IF($Q252="","",VLOOKUP($Q252,'Adopted vs YTD acct'!$A$5:$M$257,3,FALSE))</f>
        <v>0</v>
      </c>
      <c r="C252">
        <f>IF($Q252="","",VLOOKUP($Q252,'Adopted vs YTD acct'!$A$5:$M$257,4,FALSE))</f>
        <v>0</v>
      </c>
      <c r="D252">
        <f>IF($Q252="","",VLOOKUP($Q252,'Adopted vs YTD acct'!$A$5:$M$257,5,FALSE))</f>
        <v>0</v>
      </c>
      <c r="E252">
        <f>IF($Q252="","",VLOOKUP($Q252,'Adopted vs YTD acct'!$A$5:$M$257,6,FALSE))</f>
        <v>0</v>
      </c>
      <c r="F252">
        <f>IF($Q252="","",VLOOKUP($Q252,'Adopted vs YTD acct'!$A$5:$M$257,7,FALSE))</f>
        <v>0</v>
      </c>
      <c r="G252" t="str">
        <f>IF($Q252="","",VLOOKUP($Q252,'Adopted vs YTD acct'!$A$5:$Q$257,COUNTA('Adopted vs YTD acct'!$A$4:H$4),FALSE))</f>
        <v>3670</v>
      </c>
      <c r="H252" t="str">
        <f>IF($Q252="","",VLOOKUP($Q252,'Adopted vs YTD acct'!$A$5:$Q$257,COUNTA('Adopted vs YTD acct'!$A$4:I$4),FALSE))</f>
        <v>SERV FOR RECIP TITLE XX</v>
      </c>
      <c r="I252" s="9">
        <f>IF($Q252="","",VLOOKUP($Q252,'Adopted vs YTD acct'!$A$5:$Q$257,COUNTA('Adopted vs YTD acct'!$A$4:J$4),FALSE))</f>
        <v>381800</v>
      </c>
      <c r="J252" s="9">
        <f>IF($Q252="","",VLOOKUP($Q252,'Adopted vs YTD acct'!$A$5:$Q$257,COUNTA('Adopted vs YTD acct'!$A$4:K$4),FALSE))</f>
        <v>-1631656</v>
      </c>
      <c r="K252" s="9">
        <f>IF($Q252="","",VLOOKUP($Q252,'Adopted vs YTD acct'!$A$5:$Q$257,COUNTA('Adopted vs YTD acct'!$A$4:L$4),FALSE))</f>
        <v>968813</v>
      </c>
      <c r="L252" s="9">
        <f>IF($Q252="","",VLOOKUP($Q252,'Adopted vs YTD acct'!$A$5:$Q$257,COUNTA('Adopted vs YTD acct'!$A$4:M$4),FALSE))</f>
        <v>333363</v>
      </c>
      <c r="M252" s="9">
        <f>IF($Q252="","",VLOOKUP($Q252,'Adopted vs YTD acct'!$A$5:$Q$257,COUNTA('Adopted vs YTD acct'!$A$4:N$4),FALSE))</f>
        <v>-993622</v>
      </c>
      <c r="N252" s="9">
        <f>IF($Q252="","",VLOOKUP($Q252,'Adopted vs YTD acct'!$A$5:$Q$257,COUNTA('Adopted vs YTD acct'!$A$4:O$4),FALSE))</f>
        <v>131791</v>
      </c>
      <c r="O252" s="9">
        <f>IF($Q252="","",VLOOKUP($Q252,'Adopted vs YTD acct'!$A$5:$Q$257,COUNTA('Adopted vs YTD acct'!$A$4:P$4),FALSE))</f>
        <v>-230902</v>
      </c>
      <c r="P252" s="9">
        <f t="shared" si="3"/>
        <v>-1040413</v>
      </c>
      <c r="Q252">
        <f>IF((MAX($Q$4:Q251)+1)&gt;Data!$A$1,"",MAX($Q$4:Q251)+1)</f>
        <v>248</v>
      </c>
    </row>
    <row r="253" spans="1:17" x14ac:dyDescent="0.2">
      <c r="A253" t="str">
        <f>IF($Q253="","",VLOOKUP($Q253,'Adopted vs YTD acct'!$A$5:$Q$257,COUNTA('Adopted vs YTD acct'!$A$4:B$4),FALSE))</f>
        <v>A</v>
      </c>
      <c r="B253">
        <f>IF($Q253="","",VLOOKUP($Q253,'Adopted vs YTD acct'!$A$5:$M$257,3,FALSE))</f>
        <v>0</v>
      </c>
      <c r="C253">
        <f>IF($Q253="","",VLOOKUP($Q253,'Adopted vs YTD acct'!$A$5:$M$257,4,FALSE))</f>
        <v>0</v>
      </c>
      <c r="D253">
        <f>IF($Q253="","",VLOOKUP($Q253,'Adopted vs YTD acct'!$A$5:$M$257,5,FALSE))</f>
        <v>0</v>
      </c>
      <c r="E253">
        <f>IF($Q253="","",VLOOKUP($Q253,'Adopted vs YTD acct'!$A$5:$M$257,6,FALSE))</f>
        <v>0</v>
      </c>
      <c r="F253">
        <f>IF($Q253="","",VLOOKUP($Q253,'Adopted vs YTD acct'!$A$5:$M$257,7,FALSE))</f>
        <v>0</v>
      </c>
      <c r="G253" t="str">
        <f>IF($Q253="","",VLOOKUP($Q253,'Adopted vs YTD acct'!$A$5:$Q$257,COUNTA('Adopted vs YTD acct'!$A$4:H$4),FALSE))</f>
        <v>1001</v>
      </c>
      <c r="H253" t="str">
        <f>IF($Q253="","",VLOOKUP($Q253,'Adopted vs YTD acct'!$A$5:$Q$257,COUNTA('Adopted vs YTD acct'!$A$4:I$4),FALSE))</f>
        <v>REAL PROPERTY TAXES</v>
      </c>
      <c r="I253" s="9">
        <f>IF($Q253="","",VLOOKUP($Q253,'Adopted vs YTD acct'!$A$5:$Q$257,COUNTA('Adopted vs YTD acct'!$A$4:J$4),FALSE))</f>
        <v>-494301.26999999955</v>
      </c>
      <c r="J253" s="9">
        <f>IF($Q253="","",VLOOKUP($Q253,'Adopted vs YTD acct'!$A$5:$Q$257,COUNTA('Adopted vs YTD acct'!$A$4:K$4),FALSE))</f>
        <v>-280721.08999999985</v>
      </c>
      <c r="K253" s="9">
        <f>IF($Q253="","",VLOOKUP($Q253,'Adopted vs YTD acct'!$A$5:$Q$257,COUNTA('Adopted vs YTD acct'!$A$4:L$4),FALSE))</f>
        <v>-409742.8900000006</v>
      </c>
      <c r="L253" s="9">
        <f>IF($Q253="","",VLOOKUP($Q253,'Adopted vs YTD acct'!$A$5:$Q$257,COUNTA('Adopted vs YTD acct'!$A$4:M$4),FALSE))</f>
        <v>175080.83999999985</v>
      </c>
      <c r="M253" s="9">
        <f>IF($Q253="","",VLOOKUP($Q253,'Adopted vs YTD acct'!$A$5:$Q$257,COUNTA('Adopted vs YTD acct'!$A$4:N$4),FALSE))</f>
        <v>116514.44000000134</v>
      </c>
      <c r="N253" s="9">
        <f>IF($Q253="","",VLOOKUP($Q253,'Adopted vs YTD acct'!$A$5:$Q$257,COUNTA('Adopted vs YTD acct'!$A$4:O$4),FALSE))</f>
        <v>-149327.26000000164</v>
      </c>
      <c r="O253" s="9">
        <f>IF($Q253="","",VLOOKUP($Q253,'Adopted vs YTD acct'!$A$5:$Q$257,COUNTA('Adopted vs YTD acct'!$A$4:P$4),FALSE))</f>
        <v>-472889.71999999881</v>
      </c>
      <c r="P253" s="9">
        <f t="shared" si="3"/>
        <v>-1515386.9499999993</v>
      </c>
      <c r="Q253">
        <f>IF((MAX($Q$4:Q252)+1)&gt;Data!$A$1,"",MAX($Q$4:Q252)+1)</f>
        <v>249</v>
      </c>
    </row>
    <row r="254" spans="1:17" x14ac:dyDescent="0.2">
      <c r="A254" t="str">
        <f>IF($Q254="","",VLOOKUP($Q254,'Adopted vs YTD acct'!$A$5:$Q$257,COUNTA('Adopted vs YTD acct'!$A$4:B$4),FALSE))</f>
        <v>A</v>
      </c>
      <c r="B254">
        <f>IF($Q254="","",VLOOKUP($Q254,'Adopted vs YTD acct'!$A$5:$M$257,3,FALSE))</f>
        <v>0</v>
      </c>
      <c r="C254">
        <f>IF($Q254="","",VLOOKUP($Q254,'Adopted vs YTD acct'!$A$5:$M$257,4,FALSE))</f>
        <v>0</v>
      </c>
      <c r="D254">
        <f>IF($Q254="","",VLOOKUP($Q254,'Adopted vs YTD acct'!$A$5:$M$257,5,FALSE))</f>
        <v>0</v>
      </c>
      <c r="E254">
        <f>IF($Q254="","",VLOOKUP($Q254,'Adopted vs YTD acct'!$A$5:$M$257,6,FALSE))</f>
        <v>0</v>
      </c>
      <c r="F254">
        <f>IF($Q254="","",VLOOKUP($Q254,'Adopted vs YTD acct'!$A$5:$M$257,7,FALSE))</f>
        <v>0</v>
      </c>
      <c r="G254" t="str">
        <f>IF($Q254="","",VLOOKUP($Q254,'Adopted vs YTD acct'!$A$5:$Q$257,COUNTA('Adopted vs YTD acct'!$A$4:H$4),FALSE))</f>
        <v>4785</v>
      </c>
      <c r="H254" t="str">
        <f>IF($Q254="","",VLOOKUP($Q254,'Adopted vs YTD acct'!$A$5:$Q$257,COUNTA('Adopted vs YTD acct'!$A$4:I$4),FALSE))</f>
        <v>DISASTER ASSISTANCE</v>
      </c>
      <c r="I254" s="9">
        <f>IF($Q254="","",VLOOKUP($Q254,'Adopted vs YTD acct'!$A$5:$Q$257,COUNTA('Adopted vs YTD acct'!$A$4:J$4),FALSE))</f>
        <v>-1605237.39</v>
      </c>
      <c r="J254" s="9">
        <f>IF($Q254="","",VLOOKUP($Q254,'Adopted vs YTD acct'!$A$5:$Q$257,COUNTA('Adopted vs YTD acct'!$A$4:K$4),FALSE))</f>
        <v>-62391.950000000012</v>
      </c>
      <c r="K254" s="9">
        <f>IF($Q254="","",VLOOKUP($Q254,'Adopted vs YTD acct'!$A$5:$Q$257,COUNTA('Adopted vs YTD acct'!$A$4:L$4),FALSE))</f>
        <v>362705.04000000004</v>
      </c>
      <c r="L254" s="9">
        <f>IF($Q254="","",VLOOKUP($Q254,'Adopted vs YTD acct'!$A$5:$Q$257,COUNTA('Adopted vs YTD acct'!$A$4:M$4),FALSE))</f>
        <v>-96904.960000000021</v>
      </c>
      <c r="M254" s="9">
        <f>IF($Q254="","",VLOOKUP($Q254,'Adopted vs YTD acct'!$A$5:$Q$257,COUNTA('Adopted vs YTD acct'!$A$4:N$4),FALSE))</f>
        <v>104791.02</v>
      </c>
      <c r="N254" s="9">
        <f>IF($Q254="","",VLOOKUP($Q254,'Adopted vs YTD acct'!$A$5:$Q$257,COUNTA('Adopted vs YTD acct'!$A$4:O$4),FALSE))</f>
        <v>-405155.23</v>
      </c>
      <c r="O254" s="9">
        <f>IF($Q254="","",VLOOKUP($Q254,'Adopted vs YTD acct'!$A$5:$Q$257,COUNTA('Adopted vs YTD acct'!$A$4:P$4),FALSE))</f>
        <v>-0.01</v>
      </c>
      <c r="P254" s="9">
        <f t="shared" si="3"/>
        <v>-1702193.4799999997</v>
      </c>
      <c r="Q254">
        <f>IF((MAX($Q$4:Q253)+1)&gt;Data!$A$1,"",MAX($Q$4:Q253)+1)</f>
        <v>250</v>
      </c>
    </row>
    <row r="255" spans="1:17" x14ac:dyDescent="0.2">
      <c r="A255" t="str">
        <f>IF($Q255="","",VLOOKUP($Q255,'Adopted vs YTD acct'!$A$5:$Q$257,COUNTA('Adopted vs YTD acct'!$A$4:B$4),FALSE))</f>
        <v>A</v>
      </c>
      <c r="B255">
        <f>IF($Q255="","",VLOOKUP($Q255,'Adopted vs YTD acct'!$A$5:$M$257,3,FALSE))</f>
        <v>0</v>
      </c>
      <c r="C255">
        <f>IF($Q255="","",VLOOKUP($Q255,'Adopted vs YTD acct'!$A$5:$M$257,4,FALSE))</f>
        <v>0</v>
      </c>
      <c r="D255">
        <f>IF($Q255="","",VLOOKUP($Q255,'Adopted vs YTD acct'!$A$5:$M$257,5,FALSE))</f>
        <v>0</v>
      </c>
      <c r="E255">
        <f>IF($Q255="","",VLOOKUP($Q255,'Adopted vs YTD acct'!$A$5:$M$257,6,FALSE))</f>
        <v>0</v>
      </c>
      <c r="F255">
        <f>IF($Q255="","",VLOOKUP($Q255,'Adopted vs YTD acct'!$A$5:$M$257,7,FALSE))</f>
        <v>0</v>
      </c>
      <c r="G255" t="str">
        <f>IF($Q255="","",VLOOKUP($Q255,'Adopted vs YTD acct'!$A$5:$Q$257,COUNTA('Adopted vs YTD acct'!$A$4:H$4),FALSE))</f>
        <v>3619</v>
      </c>
      <c r="H255" t="str">
        <f>IF($Q255="","",VLOOKUP($Q255,'Adopted vs YTD acct'!$A$5:$Q$257,COUNTA('Adopted vs YTD acct'!$A$4:I$4),FALSE))</f>
        <v>CHILD CARE</v>
      </c>
      <c r="I255" s="9">
        <f>IF($Q255="","",VLOOKUP($Q255,'Adopted vs YTD acct'!$A$5:$Q$257,COUNTA('Adopted vs YTD acct'!$A$4:J$4),FALSE))</f>
        <v>-254951</v>
      </c>
      <c r="J255" s="9">
        <f>IF($Q255="","",VLOOKUP($Q255,'Adopted vs YTD acct'!$A$5:$Q$257,COUNTA('Adopted vs YTD acct'!$A$4:K$4),FALSE))</f>
        <v>-261210</v>
      </c>
      <c r="K255" s="9">
        <f>IF($Q255="","",VLOOKUP($Q255,'Adopted vs YTD acct'!$A$5:$Q$257,COUNTA('Adopted vs YTD acct'!$A$4:L$4),FALSE))</f>
        <v>-29756</v>
      </c>
      <c r="L255" s="9">
        <f>IF($Q255="","",VLOOKUP($Q255,'Adopted vs YTD acct'!$A$5:$Q$257,COUNTA('Adopted vs YTD acct'!$A$4:M$4),FALSE))</f>
        <v>-138317</v>
      </c>
      <c r="M255" s="9">
        <f>IF($Q255="","",VLOOKUP($Q255,'Adopted vs YTD acct'!$A$5:$Q$257,COUNTA('Adopted vs YTD acct'!$A$4:N$4),FALSE))</f>
        <v>-165743</v>
      </c>
      <c r="N255" s="9">
        <f>IF($Q255="","",VLOOKUP($Q255,'Adopted vs YTD acct'!$A$5:$Q$257,COUNTA('Adopted vs YTD acct'!$A$4:O$4),FALSE))</f>
        <v>91058</v>
      </c>
      <c r="O255" s="9">
        <f>IF($Q255="","",VLOOKUP($Q255,'Adopted vs YTD acct'!$A$5:$Q$257,COUNTA('Adopted vs YTD acct'!$A$4:P$4),FALSE))</f>
        <v>-1478458</v>
      </c>
      <c r="P255" s="9">
        <f t="shared" si="3"/>
        <v>-2237377</v>
      </c>
      <c r="Q255">
        <f>IF((MAX($Q$4:Q254)+1)&gt;Data!$A$1,"",MAX($Q$4:Q254)+1)</f>
        <v>251</v>
      </c>
    </row>
    <row r="256" spans="1:17" x14ac:dyDescent="0.2">
      <c r="A256" t="str">
        <f>IF($Q256="","",VLOOKUP($Q256,'Adopted vs YTD acct'!$A$5:$Q$257,COUNTA('Adopted vs YTD acct'!$A$4:B$4),FALSE))</f>
        <v>A</v>
      </c>
      <c r="B256">
        <f>IF($Q256="","",VLOOKUP($Q256,'Adopted vs YTD acct'!$A$5:$M$257,3,FALSE))</f>
        <v>0</v>
      </c>
      <c r="C256">
        <f>IF($Q256="","",VLOOKUP($Q256,'Adopted vs YTD acct'!$A$5:$M$257,4,FALSE))</f>
        <v>0</v>
      </c>
      <c r="D256">
        <f>IF($Q256="","",VLOOKUP($Q256,'Adopted vs YTD acct'!$A$5:$M$257,5,FALSE))</f>
        <v>0</v>
      </c>
      <c r="E256">
        <f>IF($Q256="","",VLOOKUP($Q256,'Adopted vs YTD acct'!$A$5:$M$257,6,FALSE))</f>
        <v>0</v>
      </c>
      <c r="F256">
        <f>IF($Q256="","",VLOOKUP($Q256,'Adopted vs YTD acct'!$A$5:$M$257,7,FALSE))</f>
        <v>0</v>
      </c>
      <c r="G256" t="str">
        <f>IF($Q256="","",VLOOKUP($Q256,'Adopted vs YTD acct'!$A$5:$Q$257,COUNTA('Adopted vs YTD acct'!$A$4:H$4),FALSE))</f>
        <v>1620</v>
      </c>
      <c r="H256" t="str">
        <f>IF($Q256="","",VLOOKUP($Q256,'Adopted vs YTD acct'!$A$5:$Q$257,COUNTA('Adopted vs YTD acct'!$A$4:I$4),FALSE))</f>
        <v>MENTAL HEALTH FEES</v>
      </c>
      <c r="I256" s="9">
        <f>IF($Q256="","",VLOOKUP($Q256,'Adopted vs YTD acct'!$A$5:$Q$257,COUNTA('Adopted vs YTD acct'!$A$4:J$4),FALSE))</f>
        <v>139434.80000000005</v>
      </c>
      <c r="J256" s="9">
        <f>IF($Q256="","",VLOOKUP($Q256,'Adopted vs YTD acct'!$A$5:$Q$257,COUNTA('Adopted vs YTD acct'!$A$4:K$4),FALSE))</f>
        <v>-443798.8600000001</v>
      </c>
      <c r="K256" s="9">
        <f>IF($Q256="","",VLOOKUP($Q256,'Adopted vs YTD acct'!$A$5:$Q$257,COUNTA('Adopted vs YTD acct'!$A$4:L$4),FALSE))</f>
        <v>-387375.39999999991</v>
      </c>
      <c r="L256" s="9">
        <f>IF($Q256="","",VLOOKUP($Q256,'Adopted vs YTD acct'!$A$5:$Q$257,COUNTA('Adopted vs YTD acct'!$A$4:M$4),FALSE))</f>
        <v>-340837.5</v>
      </c>
      <c r="M256" s="9">
        <f>IF($Q256="","",VLOOKUP($Q256,'Adopted vs YTD acct'!$A$5:$Q$257,COUNTA('Adopted vs YTD acct'!$A$4:N$4),FALSE))</f>
        <v>-347229.32000000007</v>
      </c>
      <c r="N256" s="9">
        <f>IF($Q256="","",VLOOKUP($Q256,'Adopted vs YTD acct'!$A$5:$Q$257,COUNTA('Adopted vs YTD acct'!$A$4:O$4),FALSE))</f>
        <v>-434877.90999999992</v>
      </c>
      <c r="O256" s="9">
        <f>IF($Q256="","",VLOOKUP($Q256,'Adopted vs YTD acct'!$A$5:$Q$257,COUNTA('Adopted vs YTD acct'!$A$4:P$4),FALSE))</f>
        <v>-480669.06000000006</v>
      </c>
      <c r="P256" s="9">
        <f t="shared" si="3"/>
        <v>-2295353.25</v>
      </c>
      <c r="Q256">
        <f>IF((MAX($Q$4:Q255)+1)&gt;Data!$A$1,"",MAX($Q$4:Q255)+1)</f>
        <v>252</v>
      </c>
    </row>
    <row r="257" spans="1:18" x14ac:dyDescent="0.2">
      <c r="A257" t="str">
        <f>IF($Q257="","",VLOOKUP($Q257,'Adopted vs YTD acct'!$A$5:$Q$257,COUNTA('Adopted vs YTD acct'!$A$4:B$4),FALSE))</f>
        <v>A</v>
      </c>
      <c r="B257">
        <f>IF($Q257="","",VLOOKUP($Q257,'Adopted vs YTD acct'!$A$5:$M$257,3,FALSE))</f>
        <v>0</v>
      </c>
      <c r="C257">
        <f>IF($Q257="","",VLOOKUP($Q257,'Adopted vs YTD acct'!$A$5:$M$257,4,FALSE))</f>
        <v>0</v>
      </c>
      <c r="D257">
        <f>IF($Q257="","",VLOOKUP($Q257,'Adopted vs YTD acct'!$A$5:$M$257,5,FALSE))</f>
        <v>0</v>
      </c>
      <c r="E257">
        <f>IF($Q257="","",VLOOKUP($Q257,'Adopted vs YTD acct'!$A$5:$M$257,6,FALSE))</f>
        <v>0</v>
      </c>
      <c r="F257">
        <f>IF($Q257="","",VLOOKUP($Q257,'Adopted vs YTD acct'!$A$5:$M$257,7,FALSE))</f>
        <v>0</v>
      </c>
      <c r="G257" t="str">
        <f>IF($Q257="","",VLOOKUP($Q257,'Adopted vs YTD acct'!$A$5:$Q$257,COUNTA('Adopted vs YTD acct'!$A$4:H$4),FALSE))</f>
        <v>1110</v>
      </c>
      <c r="H257" t="str">
        <f>IF($Q257="","",VLOOKUP($Q257,'Adopted vs YTD acct'!$A$5:$Q$257,COUNTA('Adopted vs YTD acct'!$A$4:I$4),FALSE))</f>
        <v>SALES AND USE TAX</v>
      </c>
      <c r="I257" s="9">
        <f>IF($Q257="","",VLOOKUP($Q257,'Adopted vs YTD acct'!$A$5:$Q$257,COUNTA('Adopted vs YTD acct'!$A$4:J$4),FALSE))</f>
        <v>669463.52999999933</v>
      </c>
      <c r="J257" s="9">
        <f>IF($Q257="","",VLOOKUP($Q257,'Adopted vs YTD acct'!$A$5:$Q$257,COUNTA('Adopted vs YTD acct'!$A$4:K$4),FALSE))</f>
        <v>-440829.6400000006</v>
      </c>
      <c r="K257" s="9">
        <f>IF($Q257="","",VLOOKUP($Q257,'Adopted vs YTD acct'!$A$5:$Q$257,COUNTA('Adopted vs YTD acct'!$A$4:L$4),FALSE))</f>
        <v>-1272541.3399999999</v>
      </c>
      <c r="L257" s="9">
        <f>IF($Q257="","",VLOOKUP($Q257,'Adopted vs YTD acct'!$A$5:$Q$257,COUNTA('Adopted vs YTD acct'!$A$4:M$4),FALSE))</f>
        <v>-1379147.2400000002</v>
      </c>
      <c r="M257" s="9">
        <f>IF($Q257="","",VLOOKUP($Q257,'Adopted vs YTD acct'!$A$5:$Q$257,COUNTA('Adopted vs YTD acct'!$A$4:N$4),FALSE))</f>
        <v>-109402.55000000075</v>
      </c>
      <c r="N257" s="9">
        <f>IF($Q257="","",VLOOKUP($Q257,'Adopted vs YTD acct'!$A$5:$Q$257,COUNTA('Adopted vs YTD acct'!$A$4:O$4),FALSE))</f>
        <v>-779182.66000000015</v>
      </c>
      <c r="O257" s="9">
        <f>IF($Q257="","",VLOOKUP($Q257,'Adopted vs YTD acct'!$A$5:$Q$257,COUNTA('Adopted vs YTD acct'!$A$4:P$4),FALSE))</f>
        <v>-3816527.8900000006</v>
      </c>
      <c r="P257" s="9">
        <f t="shared" si="3"/>
        <v>-7128167.7900000028</v>
      </c>
      <c r="Q257">
        <f>IF((MAX($Q$4:Q256)+1)&gt;Data!$A$1,"",MAX($Q$4:Q256)+1)</f>
        <v>253</v>
      </c>
      <c r="R257" t="s">
        <v>533</v>
      </c>
    </row>
    <row r="258" spans="1:18" x14ac:dyDescent="0.2">
      <c r="I258" s="9"/>
      <c r="J258" s="9"/>
      <c r="K258" s="9"/>
      <c r="L258" s="9"/>
      <c r="M258" s="9"/>
      <c r="N258" s="9"/>
      <c r="O258" s="9"/>
      <c r="P258" s="9"/>
    </row>
    <row r="259" spans="1:18" x14ac:dyDescent="0.2">
      <c r="I259" s="9"/>
      <c r="J259" s="9"/>
      <c r="K259" s="9"/>
      <c r="L259" s="9"/>
      <c r="M259" s="9"/>
      <c r="N259" s="9"/>
      <c r="O259" s="9"/>
      <c r="P259" s="9"/>
    </row>
    <row r="260" spans="1:18" x14ac:dyDescent="0.2">
      <c r="I260" s="9"/>
      <c r="J260" s="9"/>
      <c r="K260" s="9"/>
      <c r="L260" s="9"/>
      <c r="M260" s="9"/>
      <c r="N260" s="9"/>
      <c r="O260" s="9"/>
      <c r="P260" s="9"/>
    </row>
    <row r="261" spans="1:18" x14ac:dyDescent="0.2">
      <c r="I261" s="9"/>
      <c r="J261" s="9"/>
      <c r="K261" s="9"/>
      <c r="L261" s="9"/>
      <c r="M261" s="9"/>
      <c r="N261" s="9"/>
      <c r="O261" s="9"/>
      <c r="P261" s="9"/>
    </row>
    <row r="262" spans="1:18" x14ac:dyDescent="0.2">
      <c r="I262" s="9"/>
      <c r="J262" s="9"/>
      <c r="K262" s="9"/>
      <c r="L262" s="9"/>
      <c r="M262" s="9"/>
      <c r="N262" s="9"/>
      <c r="O262" s="9"/>
      <c r="P262" s="9"/>
    </row>
    <row r="263" spans="1:18" x14ac:dyDescent="0.2">
      <c r="I263" s="9"/>
      <c r="J263" s="9"/>
      <c r="K263" s="9"/>
      <c r="L263" s="9"/>
      <c r="M263" s="9"/>
      <c r="N263" s="9"/>
      <c r="O263" s="9"/>
      <c r="P263" s="9"/>
    </row>
    <row r="264" spans="1:18" x14ac:dyDescent="0.2">
      <c r="I264" s="9"/>
      <c r="J264" s="9"/>
      <c r="K264" s="9"/>
      <c r="L264" s="9"/>
      <c r="M264" s="9"/>
      <c r="N264" s="9"/>
      <c r="O264" s="9"/>
      <c r="P264" s="9"/>
    </row>
    <row r="265" spans="1:18" x14ac:dyDescent="0.2">
      <c r="I265" s="9"/>
      <c r="J265" s="9"/>
      <c r="K265" s="9"/>
      <c r="L265" s="9"/>
      <c r="M265" s="9"/>
      <c r="N265" s="9"/>
      <c r="O265" s="9"/>
      <c r="P265" s="9"/>
    </row>
    <row r="266" spans="1:18" x14ac:dyDescent="0.2">
      <c r="I266" s="9"/>
      <c r="J266" s="9"/>
      <c r="K266" s="9"/>
      <c r="L266" s="9"/>
      <c r="M266" s="9"/>
      <c r="N266" s="9"/>
      <c r="O266" s="9"/>
      <c r="P266" s="9"/>
    </row>
    <row r="267" spans="1:18" x14ac:dyDescent="0.2">
      <c r="I267" s="9"/>
      <c r="J267" s="9"/>
      <c r="K267" s="9"/>
      <c r="L267" s="9"/>
      <c r="M267" s="9"/>
      <c r="N267" s="9"/>
      <c r="O267" s="9"/>
      <c r="P267" s="9"/>
    </row>
    <row r="268" spans="1:18" x14ac:dyDescent="0.2">
      <c r="I268" s="9"/>
      <c r="J268" s="9"/>
      <c r="K268" s="9"/>
      <c r="L268" s="9"/>
      <c r="M268" s="9"/>
      <c r="N268" s="9"/>
      <c r="O268" s="9"/>
      <c r="P268" s="9"/>
    </row>
    <row r="269" spans="1:18" x14ac:dyDescent="0.2">
      <c r="I269" s="9"/>
      <c r="J269" s="9"/>
      <c r="K269" s="9"/>
      <c r="L269" s="9"/>
      <c r="M269" s="9"/>
      <c r="N269" s="9"/>
      <c r="O269" s="9"/>
      <c r="P269" s="9"/>
    </row>
    <row r="270" spans="1:18" x14ac:dyDescent="0.2">
      <c r="I270" s="9"/>
      <c r="J270" s="9"/>
      <c r="K270" s="9"/>
      <c r="L270" s="9"/>
      <c r="M270" s="9"/>
      <c r="N270" s="9"/>
      <c r="O270" s="9"/>
      <c r="P270" s="9"/>
    </row>
    <row r="271" spans="1:18" x14ac:dyDescent="0.2">
      <c r="I271" s="9"/>
      <c r="J271" s="9"/>
      <c r="K271" s="9"/>
      <c r="L271" s="9"/>
      <c r="M271" s="9"/>
      <c r="N271" s="9"/>
      <c r="O271" s="9"/>
      <c r="P271" s="9"/>
    </row>
    <row r="272" spans="1:18" x14ac:dyDescent="0.2">
      <c r="I272" s="9"/>
      <c r="J272" s="9"/>
      <c r="K272" s="9"/>
      <c r="L272" s="9"/>
      <c r="M272" s="9"/>
      <c r="N272" s="9"/>
      <c r="O272" s="9"/>
      <c r="P272" s="9"/>
    </row>
    <row r="273" spans="9:16" x14ac:dyDescent="0.2">
      <c r="I273" s="9"/>
      <c r="J273" s="9"/>
      <c r="K273" s="9"/>
      <c r="L273" s="9"/>
      <c r="M273" s="9"/>
      <c r="N273" s="9"/>
      <c r="O273" s="9"/>
      <c r="P273" s="9"/>
    </row>
    <row r="274" spans="9:16" x14ac:dyDescent="0.2">
      <c r="I274" s="9"/>
      <c r="J274" s="9"/>
      <c r="K274" s="9"/>
      <c r="L274" s="9"/>
      <c r="M274" s="9"/>
      <c r="N274" s="9"/>
      <c r="O274" s="9"/>
      <c r="P274" s="9"/>
    </row>
    <row r="275" spans="9:16" x14ac:dyDescent="0.2">
      <c r="I275" s="9"/>
      <c r="J275" s="9"/>
      <c r="K275" s="9"/>
      <c r="L275" s="9"/>
      <c r="M275" s="9"/>
      <c r="N275" s="9"/>
      <c r="O275" s="9"/>
      <c r="P275" s="9"/>
    </row>
    <row r="276" spans="9:16" x14ac:dyDescent="0.2">
      <c r="I276" s="9"/>
      <c r="J276" s="9"/>
      <c r="K276" s="9"/>
      <c r="L276" s="9"/>
      <c r="M276" s="9"/>
      <c r="N276" s="9"/>
      <c r="O276" s="9"/>
      <c r="P276" s="9"/>
    </row>
    <row r="277" spans="9:16" x14ac:dyDescent="0.2">
      <c r="I277" s="9"/>
      <c r="J277" s="9"/>
      <c r="K277" s="9"/>
      <c r="L277" s="9"/>
      <c r="M277" s="9"/>
      <c r="N277" s="9"/>
      <c r="O277" s="9"/>
      <c r="P277" s="9"/>
    </row>
    <row r="278" spans="9:16" x14ac:dyDescent="0.2">
      <c r="I278" s="9"/>
      <c r="J278" s="9"/>
      <c r="K278" s="9"/>
      <c r="L278" s="9"/>
      <c r="M278" s="9"/>
      <c r="N278" s="9"/>
      <c r="O278" s="9"/>
      <c r="P278" s="9"/>
    </row>
    <row r="279" spans="9:16" x14ac:dyDescent="0.2">
      <c r="I279" s="9"/>
      <c r="J279" s="9"/>
      <c r="K279" s="9"/>
      <c r="L279" s="9"/>
      <c r="M279" s="9"/>
      <c r="N279" s="9"/>
      <c r="O279" s="9"/>
      <c r="P279" s="9"/>
    </row>
    <row r="280" spans="9:16" x14ac:dyDescent="0.2">
      <c r="I280" s="9"/>
      <c r="J280" s="9"/>
      <c r="K280" s="9"/>
      <c r="L280" s="9"/>
      <c r="M280" s="9"/>
      <c r="N280" s="9"/>
      <c r="O280" s="9"/>
      <c r="P280" s="9"/>
    </row>
    <row r="281" spans="9:16" x14ac:dyDescent="0.2">
      <c r="I281" s="9"/>
      <c r="J281" s="9"/>
      <c r="K281" s="9"/>
      <c r="L281" s="9"/>
      <c r="M281" s="9"/>
      <c r="N281" s="9"/>
      <c r="O281" s="9"/>
      <c r="P281" s="9"/>
    </row>
    <row r="282" spans="9:16" x14ac:dyDescent="0.2">
      <c r="I282" s="9"/>
      <c r="J282" s="9"/>
      <c r="K282" s="9"/>
      <c r="L282" s="9"/>
      <c r="M282" s="9"/>
      <c r="N282" s="9"/>
      <c r="O282" s="9"/>
      <c r="P282" s="9"/>
    </row>
    <row r="283" spans="9:16" x14ac:dyDescent="0.2">
      <c r="I283" s="9"/>
      <c r="J283" s="9"/>
      <c r="K283" s="9"/>
      <c r="L283" s="9"/>
      <c r="M283" s="9"/>
      <c r="N283" s="9"/>
      <c r="O283" s="9"/>
      <c r="P283" s="9"/>
    </row>
    <row r="284" spans="9:16" x14ac:dyDescent="0.2">
      <c r="I284" s="9"/>
      <c r="J284" s="9"/>
      <c r="K284" s="9"/>
      <c r="L284" s="9"/>
      <c r="M284" s="9"/>
      <c r="N284" s="9"/>
      <c r="O284" s="9"/>
      <c r="P284" s="9"/>
    </row>
    <row r="285" spans="9:16" x14ac:dyDescent="0.2">
      <c r="I285" s="9"/>
      <c r="J285" s="9"/>
      <c r="K285" s="9"/>
      <c r="L285" s="9"/>
      <c r="M285" s="9"/>
      <c r="N285" s="9"/>
      <c r="O285" s="9"/>
      <c r="P285" s="9"/>
    </row>
    <row r="286" spans="9:16" x14ac:dyDescent="0.2">
      <c r="I286" s="9"/>
      <c r="J286" s="9"/>
      <c r="K286" s="9"/>
      <c r="L286" s="9"/>
      <c r="M286" s="9"/>
      <c r="N286" s="9"/>
      <c r="O286" s="9"/>
      <c r="P286" s="9"/>
    </row>
    <row r="287" spans="9:16" x14ac:dyDescent="0.2">
      <c r="I287" s="9"/>
      <c r="J287" s="9"/>
      <c r="K287" s="9"/>
      <c r="L287" s="9"/>
      <c r="M287" s="9"/>
      <c r="N287" s="9"/>
      <c r="O287" s="9"/>
      <c r="P287" s="9"/>
    </row>
    <row r="288" spans="9:16" x14ac:dyDescent="0.2">
      <c r="I288" s="9"/>
      <c r="J288" s="9"/>
      <c r="K288" s="9"/>
      <c r="L288" s="9"/>
      <c r="M288" s="9"/>
      <c r="N288" s="9"/>
      <c r="O288" s="9"/>
      <c r="P288" s="9"/>
    </row>
    <row r="289" spans="9:16" x14ac:dyDescent="0.2">
      <c r="I289" s="9"/>
      <c r="J289" s="9"/>
      <c r="K289" s="9"/>
      <c r="L289" s="9"/>
      <c r="M289" s="9"/>
      <c r="N289" s="9"/>
      <c r="O289" s="9"/>
      <c r="P289" s="9"/>
    </row>
    <row r="290" spans="9:16" x14ac:dyDescent="0.2">
      <c r="I290" s="9"/>
      <c r="J290" s="9"/>
      <c r="K290" s="9"/>
      <c r="L290" s="9"/>
      <c r="M290" s="9"/>
      <c r="N290" s="9"/>
      <c r="O290" s="9"/>
      <c r="P290" s="9"/>
    </row>
    <row r="291" spans="9:16" x14ac:dyDescent="0.2">
      <c r="I291" s="9"/>
      <c r="J291" s="9"/>
      <c r="K291" s="9"/>
      <c r="L291" s="9"/>
      <c r="M291" s="9"/>
      <c r="N291" s="9"/>
      <c r="O291" s="9"/>
      <c r="P291" s="9"/>
    </row>
    <row r="292" spans="9:16" x14ac:dyDescent="0.2">
      <c r="I292" s="9"/>
      <c r="J292" s="9"/>
      <c r="K292" s="9"/>
      <c r="L292" s="9"/>
      <c r="M292" s="9"/>
      <c r="N292" s="9"/>
      <c r="O292" s="9"/>
      <c r="P292" s="9"/>
    </row>
    <row r="293" spans="9:16" x14ac:dyDescent="0.2">
      <c r="I293" s="9"/>
      <c r="J293" s="9"/>
      <c r="K293" s="9"/>
      <c r="L293" s="9"/>
      <c r="M293" s="9"/>
      <c r="N293" s="9"/>
      <c r="O293" s="9"/>
      <c r="P293" s="9"/>
    </row>
    <row r="294" spans="9:16" x14ac:dyDescent="0.2">
      <c r="I294" s="9"/>
      <c r="J294" s="9"/>
      <c r="K294" s="9"/>
      <c r="L294" s="9"/>
      <c r="M294" s="9"/>
      <c r="N294" s="9"/>
      <c r="O294" s="9"/>
      <c r="P294" s="9"/>
    </row>
    <row r="295" spans="9:16" x14ac:dyDescent="0.2">
      <c r="I295" s="9"/>
      <c r="J295" s="9"/>
      <c r="K295" s="9"/>
      <c r="L295" s="9"/>
      <c r="M295" s="9"/>
      <c r="N295" s="9"/>
      <c r="O295" s="9"/>
      <c r="P295" s="9"/>
    </row>
    <row r="296" spans="9:16" x14ac:dyDescent="0.2">
      <c r="I296" s="9"/>
      <c r="J296" s="9"/>
      <c r="K296" s="9"/>
      <c r="L296" s="9"/>
      <c r="M296" s="9"/>
      <c r="N296" s="9"/>
      <c r="O296" s="9"/>
      <c r="P296" s="9"/>
    </row>
    <row r="297" spans="9:16" x14ac:dyDescent="0.2">
      <c r="I297" s="9"/>
      <c r="J297" s="9"/>
      <c r="K297" s="9"/>
      <c r="L297" s="9"/>
      <c r="M297" s="9"/>
      <c r="N297" s="9"/>
      <c r="O297" s="9"/>
      <c r="P297" s="9"/>
    </row>
    <row r="298" spans="9:16" x14ac:dyDescent="0.2">
      <c r="I298" s="9"/>
      <c r="J298" s="9"/>
      <c r="K298" s="9"/>
      <c r="L298" s="9"/>
      <c r="M298" s="9"/>
      <c r="N298" s="9"/>
      <c r="O298" s="9"/>
      <c r="P298" s="9"/>
    </row>
    <row r="299" spans="9:16" x14ac:dyDescent="0.2">
      <c r="I299" s="9"/>
      <c r="J299" s="9"/>
      <c r="K299" s="9"/>
      <c r="L299" s="9"/>
      <c r="M299" s="9"/>
      <c r="N299" s="9"/>
      <c r="O299" s="9"/>
      <c r="P299" s="9"/>
    </row>
    <row r="300" spans="9:16" x14ac:dyDescent="0.2">
      <c r="I300" s="9"/>
      <c r="J300" s="9"/>
      <c r="K300" s="9"/>
      <c r="L300" s="9"/>
      <c r="M300" s="9"/>
      <c r="N300" s="9"/>
      <c r="O300" s="9"/>
      <c r="P300" s="9"/>
    </row>
    <row r="301" spans="9:16" x14ac:dyDescent="0.2">
      <c r="I301" s="9"/>
      <c r="J301" s="9"/>
      <c r="K301" s="9"/>
      <c r="L301" s="9"/>
      <c r="M301" s="9"/>
      <c r="N301" s="9"/>
      <c r="O301" s="9"/>
      <c r="P301" s="9"/>
    </row>
    <row r="302" spans="9:16" x14ac:dyDescent="0.2">
      <c r="I302" s="9"/>
      <c r="J302" s="9"/>
      <c r="K302" s="9"/>
      <c r="L302" s="9"/>
      <c r="M302" s="9"/>
      <c r="N302" s="9"/>
      <c r="O302" s="9"/>
      <c r="P302" s="9"/>
    </row>
    <row r="303" spans="9:16" x14ac:dyDescent="0.2">
      <c r="I303" s="9"/>
      <c r="J303" s="9"/>
      <c r="K303" s="9"/>
      <c r="L303" s="9"/>
      <c r="M303" s="9"/>
      <c r="N303" s="9"/>
      <c r="O303" s="9"/>
      <c r="P303" s="9"/>
    </row>
    <row r="304" spans="9:16" x14ac:dyDescent="0.2">
      <c r="I304" s="9"/>
      <c r="J304" s="9"/>
      <c r="K304" s="9"/>
      <c r="L304" s="9"/>
      <c r="M304" s="9"/>
      <c r="N304" s="9"/>
      <c r="O304" s="9"/>
      <c r="P304" s="9"/>
    </row>
    <row r="305" spans="9:16" x14ac:dyDescent="0.2">
      <c r="I305" s="9"/>
      <c r="J305" s="9"/>
      <c r="K305" s="9"/>
      <c r="L305" s="9"/>
      <c r="M305" s="9"/>
      <c r="N305" s="9"/>
      <c r="O305" s="9"/>
      <c r="P305" s="9"/>
    </row>
    <row r="306" spans="9:16" x14ac:dyDescent="0.2">
      <c r="I306" s="9"/>
      <c r="J306" s="9"/>
      <c r="K306" s="9"/>
      <c r="L306" s="9"/>
      <c r="M306" s="9"/>
      <c r="N306" s="9"/>
      <c r="O306" s="9"/>
      <c r="P306" s="9"/>
    </row>
    <row r="307" spans="9:16" x14ac:dyDescent="0.2">
      <c r="I307" s="9"/>
      <c r="J307" s="9"/>
      <c r="K307" s="9"/>
      <c r="L307" s="9"/>
      <c r="M307" s="9"/>
      <c r="N307" s="9"/>
      <c r="O307" s="9"/>
      <c r="P307" s="9"/>
    </row>
    <row r="308" spans="9:16" x14ac:dyDescent="0.2">
      <c r="I308" s="9"/>
      <c r="J308" s="9"/>
      <c r="K308" s="9"/>
      <c r="L308" s="9"/>
      <c r="M308" s="9"/>
      <c r="N308" s="9"/>
      <c r="O308" s="9"/>
      <c r="P308" s="9"/>
    </row>
    <row r="309" spans="9:16" x14ac:dyDescent="0.2">
      <c r="I309" s="9"/>
      <c r="J309" s="9"/>
      <c r="K309" s="9"/>
      <c r="L309" s="9"/>
      <c r="M309" s="9"/>
      <c r="N309" s="9"/>
      <c r="O309" s="9"/>
      <c r="P309" s="9"/>
    </row>
    <row r="310" spans="9:16" x14ac:dyDescent="0.2">
      <c r="I310" s="9"/>
      <c r="J310" s="9"/>
      <c r="K310" s="9"/>
      <c r="L310" s="9"/>
      <c r="M310" s="9"/>
      <c r="N310" s="9"/>
      <c r="O310" s="9"/>
      <c r="P310" s="9"/>
    </row>
    <row r="311" spans="9:16" x14ac:dyDescent="0.2">
      <c r="I311" s="9"/>
      <c r="J311" s="9"/>
      <c r="K311" s="9"/>
      <c r="L311" s="9"/>
      <c r="M311" s="9"/>
      <c r="N311" s="9"/>
      <c r="O311" s="9"/>
      <c r="P311" s="9"/>
    </row>
    <row r="312" spans="9:16" x14ac:dyDescent="0.2">
      <c r="I312" s="9"/>
      <c r="J312" s="9"/>
      <c r="K312" s="9"/>
      <c r="L312" s="9"/>
      <c r="M312" s="9"/>
      <c r="N312" s="9"/>
      <c r="O312" s="9"/>
      <c r="P312" s="9"/>
    </row>
    <row r="313" spans="9:16" x14ac:dyDescent="0.2">
      <c r="I313" s="9"/>
      <c r="J313" s="9"/>
      <c r="K313" s="9"/>
      <c r="L313" s="9"/>
      <c r="M313" s="9"/>
      <c r="N313" s="9"/>
      <c r="O313" s="9"/>
      <c r="P313" s="9"/>
    </row>
    <row r="314" spans="9:16" x14ac:dyDescent="0.2">
      <c r="I314" s="9"/>
      <c r="J314" s="9"/>
      <c r="K314" s="9"/>
      <c r="L314" s="9"/>
      <c r="M314" s="9"/>
      <c r="N314" s="9"/>
      <c r="O314" s="9"/>
      <c r="P314" s="9"/>
    </row>
    <row r="315" spans="9:16" x14ac:dyDescent="0.2">
      <c r="I315" s="9"/>
      <c r="J315" s="9"/>
      <c r="K315" s="9"/>
      <c r="L315" s="9"/>
      <c r="M315" s="9"/>
      <c r="N315" s="9"/>
      <c r="O315" s="9"/>
      <c r="P315" s="9"/>
    </row>
    <row r="316" spans="9:16" x14ac:dyDescent="0.2">
      <c r="I316" s="9"/>
      <c r="J316" s="9"/>
      <c r="K316" s="9"/>
      <c r="L316" s="9"/>
      <c r="M316" s="9"/>
      <c r="N316" s="9"/>
      <c r="O316" s="9"/>
      <c r="P316" s="9"/>
    </row>
    <row r="317" spans="9:16" x14ac:dyDescent="0.2">
      <c r="I317" s="9"/>
      <c r="J317" s="9"/>
      <c r="K317" s="9"/>
      <c r="L317" s="9"/>
      <c r="M317" s="9"/>
      <c r="N317" s="9"/>
      <c r="O317" s="9"/>
      <c r="P317" s="9"/>
    </row>
    <row r="318" spans="9:16" x14ac:dyDescent="0.2">
      <c r="I318" s="9"/>
      <c r="J318" s="9"/>
      <c r="K318" s="9"/>
      <c r="L318" s="9"/>
      <c r="M318" s="9"/>
      <c r="N318" s="9"/>
      <c r="O318" s="9"/>
      <c r="P318" s="9"/>
    </row>
    <row r="319" spans="9:16" x14ac:dyDescent="0.2">
      <c r="I319" s="9"/>
      <c r="J319" s="9"/>
      <c r="K319" s="9"/>
      <c r="L319" s="9"/>
      <c r="M319" s="9"/>
      <c r="N319" s="9"/>
      <c r="O319" s="9"/>
      <c r="P319" s="9"/>
    </row>
    <row r="320" spans="9:16" x14ac:dyDescent="0.2">
      <c r="I320" s="9"/>
      <c r="J320" s="9"/>
      <c r="K320" s="9"/>
      <c r="L320" s="9"/>
      <c r="M320" s="9"/>
      <c r="N320" s="9"/>
      <c r="O320" s="9"/>
      <c r="P320" s="9"/>
    </row>
    <row r="321" spans="9:16" x14ac:dyDescent="0.2">
      <c r="I321" s="9"/>
      <c r="J321" s="9"/>
      <c r="K321" s="9"/>
      <c r="L321" s="9"/>
      <c r="M321" s="9"/>
      <c r="N321" s="9"/>
      <c r="O321" s="9"/>
      <c r="P321" s="9"/>
    </row>
    <row r="322" spans="9:16" x14ac:dyDescent="0.2">
      <c r="I322" s="9"/>
      <c r="J322" s="9"/>
      <c r="K322" s="9"/>
      <c r="L322" s="9"/>
      <c r="M322" s="9"/>
      <c r="N322" s="9"/>
      <c r="O322" s="9"/>
      <c r="P322" s="9"/>
    </row>
    <row r="323" spans="9:16" x14ac:dyDescent="0.2">
      <c r="I323" s="9"/>
      <c r="J323" s="9"/>
      <c r="K323" s="9"/>
      <c r="L323" s="9"/>
      <c r="M323" s="9"/>
      <c r="N323" s="9"/>
      <c r="O323" s="9"/>
      <c r="P323" s="9"/>
    </row>
    <row r="324" spans="9:16" x14ac:dyDescent="0.2">
      <c r="I324" s="9"/>
      <c r="J324" s="9"/>
      <c r="K324" s="9"/>
      <c r="L324" s="9"/>
      <c r="M324" s="9"/>
      <c r="N324" s="9"/>
      <c r="O324" s="9"/>
      <c r="P324" s="9"/>
    </row>
    <row r="325" spans="9:16" x14ac:dyDescent="0.2">
      <c r="I325" s="9"/>
      <c r="J325" s="9"/>
      <c r="K325" s="9"/>
      <c r="L325" s="9"/>
      <c r="M325" s="9"/>
      <c r="N325" s="9"/>
      <c r="O325" s="9"/>
      <c r="P325" s="9"/>
    </row>
    <row r="326" spans="9:16" x14ac:dyDescent="0.2">
      <c r="I326" s="9"/>
      <c r="J326" s="9"/>
      <c r="K326" s="9"/>
      <c r="L326" s="9"/>
      <c r="M326" s="9"/>
      <c r="N326" s="9"/>
      <c r="O326" s="9"/>
      <c r="P326" s="9"/>
    </row>
    <row r="327" spans="9:16" x14ac:dyDescent="0.2">
      <c r="I327" s="9"/>
      <c r="J327" s="9"/>
      <c r="K327" s="9"/>
      <c r="L327" s="9"/>
      <c r="M327" s="9"/>
      <c r="N327" s="9"/>
      <c r="O327" s="9"/>
      <c r="P327" s="9"/>
    </row>
    <row r="328" spans="9:16" x14ac:dyDescent="0.2">
      <c r="I328" s="9"/>
      <c r="J328" s="9"/>
      <c r="K328" s="9"/>
      <c r="L328" s="9"/>
      <c r="M328" s="9"/>
      <c r="N328" s="9"/>
      <c r="O328" s="9"/>
      <c r="P328" s="9"/>
    </row>
    <row r="329" spans="9:16" x14ac:dyDescent="0.2">
      <c r="I329" s="9"/>
      <c r="J329" s="9"/>
      <c r="K329" s="9"/>
      <c r="L329" s="9"/>
      <c r="M329" s="9"/>
      <c r="N329" s="9"/>
      <c r="O329" s="9"/>
      <c r="P329" s="9"/>
    </row>
    <row r="330" spans="9:16" x14ac:dyDescent="0.2">
      <c r="I330" s="9"/>
      <c r="J330" s="9"/>
      <c r="K330" s="9"/>
      <c r="L330" s="9"/>
      <c r="M330" s="9"/>
      <c r="N330" s="9"/>
      <c r="O330" s="9"/>
      <c r="P330" s="9"/>
    </row>
    <row r="331" spans="9:16" x14ac:dyDescent="0.2">
      <c r="I331" s="9"/>
      <c r="J331" s="9"/>
      <c r="K331" s="9"/>
      <c r="L331" s="9"/>
      <c r="M331" s="9"/>
      <c r="N331" s="9"/>
      <c r="O331" s="9"/>
      <c r="P331" s="9"/>
    </row>
    <row r="332" spans="9:16" x14ac:dyDescent="0.2">
      <c r="I332" s="9"/>
      <c r="J332" s="9"/>
      <c r="K332" s="9"/>
      <c r="L332" s="9"/>
      <c r="M332" s="9"/>
      <c r="N332" s="9"/>
      <c r="O332" s="9"/>
      <c r="P332" s="9"/>
    </row>
    <row r="333" spans="9:16" x14ac:dyDescent="0.2">
      <c r="I333" s="9"/>
      <c r="J333" s="9"/>
      <c r="K333" s="9"/>
      <c r="L333" s="9"/>
      <c r="M333" s="9"/>
      <c r="N333" s="9"/>
      <c r="O333" s="9"/>
      <c r="P333" s="9"/>
    </row>
    <row r="334" spans="9:16" x14ac:dyDescent="0.2">
      <c r="I334" s="9"/>
      <c r="J334" s="9"/>
      <c r="K334" s="9"/>
      <c r="L334" s="9"/>
      <c r="M334" s="9"/>
      <c r="N334" s="9"/>
      <c r="O334" s="9"/>
      <c r="P334" s="9"/>
    </row>
    <row r="335" spans="9:16" x14ac:dyDescent="0.2">
      <c r="I335" s="9"/>
      <c r="J335" s="9"/>
      <c r="K335" s="9"/>
      <c r="L335" s="9"/>
      <c r="M335" s="9"/>
      <c r="N335" s="9"/>
      <c r="O335" s="9"/>
      <c r="P335" s="9"/>
    </row>
    <row r="336" spans="9:16" x14ac:dyDescent="0.2">
      <c r="I336" s="9"/>
      <c r="J336" s="9"/>
      <c r="K336" s="9"/>
      <c r="L336" s="9"/>
      <c r="M336" s="9"/>
      <c r="N336" s="9"/>
      <c r="O336" s="9"/>
      <c r="P336" s="9"/>
    </row>
    <row r="337" spans="9:16" x14ac:dyDescent="0.2">
      <c r="I337" s="9"/>
      <c r="J337" s="9"/>
      <c r="K337" s="9"/>
      <c r="L337" s="9"/>
      <c r="M337" s="9"/>
      <c r="N337" s="9"/>
      <c r="O337" s="9"/>
      <c r="P337" s="9"/>
    </row>
    <row r="338" spans="9:16" x14ac:dyDescent="0.2">
      <c r="I338" s="9"/>
      <c r="J338" s="9"/>
      <c r="K338" s="9"/>
      <c r="L338" s="9"/>
      <c r="M338" s="9"/>
      <c r="N338" s="9"/>
      <c r="O338" s="9"/>
      <c r="P338" s="9"/>
    </row>
    <row r="339" spans="9:16" x14ac:dyDescent="0.2">
      <c r="I339" s="9"/>
      <c r="J339" s="9"/>
      <c r="K339" s="9"/>
      <c r="L339" s="9"/>
      <c r="M339" s="9"/>
      <c r="N339" s="9"/>
      <c r="O339" s="9"/>
      <c r="P339" s="9"/>
    </row>
    <row r="340" spans="9:16" x14ac:dyDescent="0.2">
      <c r="I340" s="9"/>
      <c r="J340" s="9"/>
      <c r="K340" s="9"/>
      <c r="L340" s="9"/>
      <c r="M340" s="9"/>
      <c r="N340" s="9"/>
      <c r="O340" s="9"/>
      <c r="P340" s="9"/>
    </row>
    <row r="341" spans="9:16" x14ac:dyDescent="0.2">
      <c r="I341" s="9"/>
      <c r="J341" s="9"/>
      <c r="K341" s="9"/>
      <c r="L341" s="9"/>
      <c r="M341" s="9"/>
      <c r="N341" s="9"/>
      <c r="O341" s="9"/>
      <c r="P341" s="9"/>
    </row>
    <row r="342" spans="9:16" x14ac:dyDescent="0.2">
      <c r="I342" s="9"/>
      <c r="J342" s="9"/>
      <c r="K342" s="9"/>
      <c r="L342" s="9"/>
      <c r="M342" s="9"/>
      <c r="N342" s="9"/>
      <c r="O342" s="9"/>
      <c r="P342" s="9"/>
    </row>
    <row r="343" spans="9:16" x14ac:dyDescent="0.2">
      <c r="I343" s="9"/>
      <c r="J343" s="9"/>
      <c r="K343" s="9"/>
      <c r="L343" s="9"/>
      <c r="M343" s="9"/>
      <c r="N343" s="9"/>
      <c r="O343" s="9"/>
      <c r="P343" s="9"/>
    </row>
    <row r="344" spans="9:16" x14ac:dyDescent="0.2">
      <c r="I344" s="9"/>
      <c r="J344" s="9"/>
      <c r="K344" s="9"/>
      <c r="L344" s="9"/>
      <c r="M344" s="9"/>
      <c r="N344" s="9"/>
      <c r="O344" s="9"/>
      <c r="P344" s="9"/>
    </row>
    <row r="345" spans="9:16" x14ac:dyDescent="0.2">
      <c r="I345" s="9"/>
      <c r="J345" s="9"/>
      <c r="K345" s="9"/>
      <c r="L345" s="9"/>
      <c r="M345" s="9"/>
      <c r="N345" s="9"/>
      <c r="O345" s="9"/>
      <c r="P345" s="9"/>
    </row>
    <row r="346" spans="9:16" x14ac:dyDescent="0.2">
      <c r="I346" s="9"/>
      <c r="J346" s="9"/>
      <c r="K346" s="9"/>
      <c r="L346" s="9"/>
      <c r="M346" s="9"/>
      <c r="N346" s="9"/>
      <c r="O346" s="9"/>
      <c r="P346" s="9"/>
    </row>
    <row r="347" spans="9:16" x14ac:dyDescent="0.2">
      <c r="I347" s="9"/>
      <c r="J347" s="9"/>
      <c r="K347" s="9"/>
      <c r="L347" s="9"/>
      <c r="M347" s="9"/>
      <c r="N347" s="9"/>
      <c r="O347" s="9"/>
      <c r="P347" s="9"/>
    </row>
    <row r="348" spans="9:16" x14ac:dyDescent="0.2">
      <c r="I348" s="9"/>
      <c r="J348" s="9"/>
      <c r="K348" s="9"/>
      <c r="L348" s="9"/>
      <c r="M348" s="9"/>
      <c r="N348" s="9"/>
      <c r="O348" s="9"/>
      <c r="P348" s="9"/>
    </row>
    <row r="349" spans="9:16" x14ac:dyDescent="0.2">
      <c r="I349" s="9"/>
      <c r="J349" s="9"/>
      <c r="K349" s="9"/>
      <c r="L349" s="9"/>
      <c r="M349" s="9"/>
      <c r="N349" s="9"/>
      <c r="O349" s="9"/>
      <c r="P349" s="9"/>
    </row>
    <row r="350" spans="9:16" x14ac:dyDescent="0.2">
      <c r="I350" s="9"/>
      <c r="J350" s="9"/>
      <c r="K350" s="9"/>
      <c r="L350" s="9"/>
      <c r="M350" s="9"/>
      <c r="N350" s="9"/>
      <c r="O350" s="9"/>
      <c r="P350" s="9"/>
    </row>
    <row r="351" spans="9:16" x14ac:dyDescent="0.2">
      <c r="I351" s="9"/>
      <c r="J351" s="9"/>
      <c r="K351" s="9"/>
      <c r="L351" s="9"/>
      <c r="M351" s="9"/>
      <c r="N351" s="9"/>
      <c r="O351" s="9"/>
      <c r="P351" s="9"/>
    </row>
    <row r="352" spans="9:16" x14ac:dyDescent="0.2">
      <c r="I352" s="9"/>
      <c r="J352" s="9"/>
      <c r="K352" s="9"/>
      <c r="L352" s="9"/>
      <c r="M352" s="9"/>
      <c r="N352" s="9"/>
      <c r="O352" s="9"/>
      <c r="P352" s="9"/>
    </row>
    <row r="353" spans="9:16" x14ac:dyDescent="0.2">
      <c r="I353" s="9"/>
      <c r="J353" s="9"/>
      <c r="K353" s="9"/>
      <c r="L353" s="9"/>
      <c r="M353" s="9"/>
      <c r="N353" s="9"/>
      <c r="O353" s="9"/>
      <c r="P353" s="9"/>
    </row>
    <row r="354" spans="9:16" x14ac:dyDescent="0.2">
      <c r="I354" s="9"/>
      <c r="J354" s="9"/>
      <c r="K354" s="9"/>
      <c r="L354" s="9"/>
      <c r="M354" s="9"/>
      <c r="N354" s="9"/>
      <c r="O354" s="9"/>
      <c r="P354" s="9"/>
    </row>
    <row r="355" spans="9:16" x14ac:dyDescent="0.2">
      <c r="I355" s="9"/>
      <c r="J355" s="9"/>
      <c r="K355" s="9"/>
      <c r="L355" s="9"/>
      <c r="M355" s="9"/>
      <c r="N355" s="9"/>
      <c r="O355" s="9"/>
      <c r="P355" s="9"/>
    </row>
    <row r="356" spans="9:16" x14ac:dyDescent="0.2">
      <c r="I356" s="9"/>
      <c r="J356" s="9"/>
      <c r="K356" s="9"/>
      <c r="L356" s="9"/>
      <c r="M356" s="9"/>
      <c r="N356" s="9"/>
      <c r="O356" s="9"/>
      <c r="P356" s="9"/>
    </row>
    <row r="357" spans="9:16" x14ac:dyDescent="0.2">
      <c r="I357" s="9"/>
      <c r="J357" s="9"/>
      <c r="K357" s="9"/>
      <c r="L357" s="9"/>
      <c r="M357" s="9"/>
      <c r="N357" s="9"/>
      <c r="O357" s="9"/>
      <c r="P357" s="9"/>
    </row>
    <row r="358" spans="9:16" x14ac:dyDescent="0.2">
      <c r="I358" s="9"/>
      <c r="J358" s="9"/>
      <c r="K358" s="9"/>
      <c r="L358" s="9"/>
      <c r="M358" s="9"/>
      <c r="N358" s="9"/>
      <c r="O358" s="9"/>
      <c r="P358" s="9"/>
    </row>
    <row r="359" spans="9:16" x14ac:dyDescent="0.2">
      <c r="I359" s="9"/>
      <c r="J359" s="9"/>
      <c r="K359" s="9"/>
      <c r="L359" s="9"/>
      <c r="M359" s="9"/>
      <c r="N359" s="9"/>
      <c r="O359" s="9"/>
      <c r="P359" s="9"/>
    </row>
    <row r="360" spans="9:16" x14ac:dyDescent="0.2">
      <c r="I360" s="9"/>
      <c r="J360" s="9"/>
      <c r="K360" s="9"/>
      <c r="L360" s="9"/>
      <c r="M360" s="9"/>
      <c r="N360" s="9"/>
      <c r="O360" s="9"/>
      <c r="P360" s="9"/>
    </row>
    <row r="361" spans="9:16" x14ac:dyDescent="0.2">
      <c r="I361" s="9"/>
      <c r="J361" s="9"/>
      <c r="K361" s="9"/>
      <c r="L361" s="9"/>
      <c r="M361" s="9"/>
      <c r="N361" s="9"/>
      <c r="O361" s="9"/>
      <c r="P361" s="9"/>
    </row>
    <row r="362" spans="9:16" x14ac:dyDescent="0.2">
      <c r="I362" s="9"/>
      <c r="J362" s="9"/>
      <c r="K362" s="9"/>
      <c r="L362" s="9"/>
      <c r="M362" s="9"/>
      <c r="N362" s="9"/>
      <c r="O362" s="9"/>
      <c r="P362" s="9"/>
    </row>
    <row r="363" spans="9:16" x14ac:dyDescent="0.2">
      <c r="I363" s="9"/>
      <c r="J363" s="9"/>
      <c r="K363" s="9"/>
      <c r="L363" s="9"/>
      <c r="M363" s="9"/>
      <c r="N363" s="9"/>
      <c r="O363" s="9"/>
      <c r="P363" s="9"/>
    </row>
    <row r="364" spans="9:16" x14ac:dyDescent="0.2">
      <c r="I364" s="9"/>
      <c r="J364" s="9"/>
      <c r="K364" s="9"/>
      <c r="L364" s="9"/>
      <c r="M364" s="9"/>
      <c r="N364" s="9"/>
      <c r="O364" s="9"/>
      <c r="P364" s="9"/>
    </row>
    <row r="365" spans="9:16" x14ac:dyDescent="0.2">
      <c r="I365" s="9"/>
      <c r="J365" s="9"/>
      <c r="K365" s="9"/>
      <c r="L365" s="9"/>
      <c r="M365" s="9"/>
      <c r="N365" s="9"/>
      <c r="O365" s="9"/>
      <c r="P365" s="9"/>
    </row>
    <row r="366" spans="9:16" x14ac:dyDescent="0.2">
      <c r="I366" s="9"/>
      <c r="J366" s="9"/>
      <c r="K366" s="9"/>
      <c r="L366" s="9"/>
      <c r="M366" s="9"/>
      <c r="N366" s="9"/>
      <c r="O366" s="9"/>
      <c r="P366" s="9"/>
    </row>
    <row r="367" spans="9:16" x14ac:dyDescent="0.2">
      <c r="I367" s="9"/>
      <c r="J367" s="9"/>
      <c r="K367" s="9"/>
      <c r="L367" s="9"/>
      <c r="M367" s="9"/>
      <c r="N367" s="9"/>
      <c r="O367" s="9"/>
      <c r="P367" s="9"/>
    </row>
    <row r="368" spans="9:16" x14ac:dyDescent="0.2">
      <c r="I368" s="9"/>
      <c r="J368" s="9"/>
      <c r="K368" s="9"/>
      <c r="L368" s="9"/>
      <c r="M368" s="9"/>
      <c r="N368" s="9"/>
      <c r="O368" s="9"/>
      <c r="P368" s="9"/>
    </row>
    <row r="369" spans="9:16" x14ac:dyDescent="0.2">
      <c r="I369" s="9"/>
      <c r="J369" s="9"/>
      <c r="K369" s="9"/>
      <c r="L369" s="9"/>
      <c r="M369" s="9"/>
      <c r="N369" s="9"/>
      <c r="O369" s="9"/>
      <c r="P369" s="9"/>
    </row>
    <row r="370" spans="9:16" x14ac:dyDescent="0.2">
      <c r="I370" s="9"/>
      <c r="J370" s="9"/>
      <c r="K370" s="9"/>
      <c r="L370" s="9"/>
      <c r="M370" s="9"/>
      <c r="N370" s="9"/>
      <c r="O370" s="9"/>
      <c r="P370" s="9"/>
    </row>
    <row r="371" spans="9:16" x14ac:dyDescent="0.2">
      <c r="I371" s="9"/>
      <c r="J371" s="9"/>
      <c r="K371" s="9"/>
      <c r="L371" s="9"/>
      <c r="M371" s="9"/>
      <c r="N371" s="9"/>
      <c r="O371" s="9"/>
      <c r="P371" s="9"/>
    </row>
    <row r="372" spans="9:16" x14ac:dyDescent="0.2">
      <c r="I372" s="9"/>
      <c r="J372" s="9"/>
      <c r="K372" s="9"/>
      <c r="L372" s="9"/>
      <c r="M372" s="9"/>
      <c r="N372" s="9"/>
      <c r="O372" s="9"/>
      <c r="P372" s="9"/>
    </row>
    <row r="373" spans="9:16" x14ac:dyDescent="0.2">
      <c r="I373" s="9"/>
      <c r="J373" s="9"/>
      <c r="K373" s="9"/>
      <c r="L373" s="9"/>
      <c r="M373" s="9"/>
      <c r="N373" s="9"/>
      <c r="O373" s="9"/>
      <c r="P373" s="9"/>
    </row>
    <row r="374" spans="9:16" x14ac:dyDescent="0.2">
      <c r="I374" s="9"/>
      <c r="J374" s="9"/>
      <c r="K374" s="9"/>
      <c r="L374" s="9"/>
      <c r="M374" s="9"/>
      <c r="N374" s="9"/>
      <c r="O374" s="9"/>
      <c r="P374" s="9"/>
    </row>
    <row r="375" spans="9:16" x14ac:dyDescent="0.2">
      <c r="I375" s="9"/>
      <c r="J375" s="9"/>
      <c r="K375" s="9"/>
      <c r="L375" s="9"/>
      <c r="M375" s="9"/>
      <c r="N375" s="9"/>
      <c r="O375" s="9"/>
      <c r="P375" s="9"/>
    </row>
    <row r="376" spans="9:16" x14ac:dyDescent="0.2">
      <c r="I376" s="9"/>
      <c r="J376" s="9"/>
      <c r="K376" s="9"/>
      <c r="L376" s="9"/>
      <c r="M376" s="9"/>
      <c r="N376" s="9"/>
      <c r="O376" s="9"/>
      <c r="P376" s="9"/>
    </row>
    <row r="377" spans="9:16" x14ac:dyDescent="0.2">
      <c r="I377" s="9"/>
      <c r="J377" s="9"/>
      <c r="K377" s="9"/>
      <c r="L377" s="9"/>
      <c r="M377" s="9"/>
      <c r="N377" s="9"/>
      <c r="O377" s="9"/>
      <c r="P377" s="9"/>
    </row>
    <row r="378" spans="9:16" x14ac:dyDescent="0.2">
      <c r="I378" s="9"/>
      <c r="J378" s="9"/>
      <c r="K378" s="9"/>
      <c r="L378" s="9"/>
      <c r="M378" s="9"/>
      <c r="N378" s="9"/>
      <c r="O378" s="9"/>
      <c r="P378" s="9"/>
    </row>
    <row r="379" spans="9:16" x14ac:dyDescent="0.2">
      <c r="I379" s="9"/>
      <c r="J379" s="9"/>
      <c r="K379" s="9"/>
      <c r="L379" s="9"/>
      <c r="M379" s="9"/>
      <c r="N379" s="9"/>
      <c r="O379" s="9"/>
      <c r="P379" s="9"/>
    </row>
    <row r="380" spans="9:16" x14ac:dyDescent="0.2">
      <c r="I380" s="9"/>
      <c r="J380" s="9"/>
      <c r="K380" s="9"/>
      <c r="L380" s="9"/>
      <c r="M380" s="9"/>
      <c r="N380" s="9"/>
      <c r="O380" s="9"/>
      <c r="P380" s="9"/>
    </row>
    <row r="381" spans="9:16" x14ac:dyDescent="0.2">
      <c r="I381" s="9"/>
      <c r="J381" s="9"/>
      <c r="K381" s="9"/>
      <c r="L381" s="9"/>
      <c r="M381" s="9"/>
      <c r="N381" s="9"/>
      <c r="O381" s="9"/>
      <c r="P381" s="9"/>
    </row>
    <row r="382" spans="9:16" x14ac:dyDescent="0.2">
      <c r="I382" s="9"/>
      <c r="J382" s="9"/>
      <c r="K382" s="9"/>
      <c r="L382" s="9"/>
      <c r="M382" s="9"/>
      <c r="N382" s="9"/>
      <c r="O382" s="9"/>
      <c r="P382" s="9"/>
    </row>
    <row r="383" spans="9:16" x14ac:dyDescent="0.2">
      <c r="I383" s="9"/>
      <c r="J383" s="9"/>
      <c r="K383" s="9"/>
      <c r="L383" s="9"/>
      <c r="M383" s="9"/>
      <c r="N383" s="9"/>
      <c r="O383" s="9"/>
      <c r="P383" s="9"/>
    </row>
    <row r="384" spans="9:16" x14ac:dyDescent="0.2">
      <c r="I384" s="9"/>
      <c r="J384" s="9"/>
      <c r="K384" s="9"/>
      <c r="L384" s="9"/>
      <c r="M384" s="9"/>
      <c r="N384" s="9"/>
      <c r="O384" s="9"/>
      <c r="P384" s="9"/>
    </row>
    <row r="385" spans="9:16" x14ac:dyDescent="0.2">
      <c r="I385" s="9"/>
      <c r="J385" s="9"/>
      <c r="K385" s="9"/>
      <c r="L385" s="9"/>
      <c r="M385" s="9"/>
      <c r="N385" s="9"/>
      <c r="O385" s="9"/>
      <c r="P385" s="9"/>
    </row>
    <row r="386" spans="9:16" x14ac:dyDescent="0.2">
      <c r="I386" s="9"/>
      <c r="J386" s="9"/>
      <c r="K386" s="9"/>
      <c r="L386" s="9"/>
      <c r="M386" s="9"/>
      <c r="N386" s="9"/>
      <c r="O386" s="9"/>
      <c r="P386" s="9"/>
    </row>
    <row r="387" spans="9:16" x14ac:dyDescent="0.2">
      <c r="I387" s="9"/>
      <c r="J387" s="9"/>
      <c r="K387" s="9"/>
      <c r="L387" s="9"/>
      <c r="M387" s="9"/>
      <c r="N387" s="9"/>
      <c r="O387" s="9"/>
      <c r="P387" s="9"/>
    </row>
    <row r="388" spans="9:16" x14ac:dyDescent="0.2">
      <c r="I388" s="9"/>
      <c r="J388" s="9"/>
      <c r="K388" s="9"/>
      <c r="L388" s="9"/>
      <c r="M388" s="9"/>
      <c r="N388" s="9"/>
      <c r="O388" s="9"/>
      <c r="P388" s="9"/>
    </row>
    <row r="389" spans="9:16" x14ac:dyDescent="0.2">
      <c r="I389" s="9"/>
      <c r="J389" s="9"/>
      <c r="K389" s="9"/>
      <c r="L389" s="9"/>
      <c r="M389" s="9"/>
      <c r="N389" s="9"/>
      <c r="O389" s="9"/>
      <c r="P389" s="9"/>
    </row>
    <row r="390" spans="9:16" x14ac:dyDescent="0.2">
      <c r="I390" s="9"/>
      <c r="J390" s="9"/>
      <c r="K390" s="9"/>
      <c r="L390" s="9"/>
      <c r="M390" s="9"/>
      <c r="N390" s="9"/>
      <c r="O390" s="9"/>
      <c r="P390" s="9"/>
    </row>
    <row r="391" spans="9:16" x14ac:dyDescent="0.2">
      <c r="I391" s="9"/>
      <c r="J391" s="9"/>
      <c r="K391" s="9"/>
      <c r="L391" s="9"/>
      <c r="M391" s="9"/>
      <c r="N391" s="9"/>
      <c r="O391" s="9"/>
      <c r="P391" s="9"/>
    </row>
    <row r="392" spans="9:16" x14ac:dyDescent="0.2">
      <c r="I392" s="9"/>
      <c r="J392" s="9"/>
      <c r="K392" s="9"/>
      <c r="L392" s="9"/>
      <c r="M392" s="9"/>
      <c r="N392" s="9"/>
      <c r="O392" s="9"/>
      <c r="P392" s="9"/>
    </row>
    <row r="393" spans="9:16" x14ac:dyDescent="0.2">
      <c r="I393" s="9"/>
      <c r="J393" s="9"/>
      <c r="K393" s="9"/>
      <c r="L393" s="9"/>
      <c r="M393" s="9"/>
      <c r="N393" s="9"/>
      <c r="O393" s="9"/>
      <c r="P393" s="9"/>
    </row>
    <row r="394" spans="9:16" x14ac:dyDescent="0.2">
      <c r="I394" s="9"/>
      <c r="J394" s="9"/>
      <c r="K394" s="9"/>
      <c r="L394" s="9"/>
      <c r="M394" s="9"/>
      <c r="N394" s="9"/>
      <c r="O394" s="9"/>
      <c r="P394" s="9"/>
    </row>
    <row r="395" spans="9:16" x14ac:dyDescent="0.2">
      <c r="I395" s="9"/>
      <c r="J395" s="9"/>
      <c r="K395" s="9"/>
      <c r="L395" s="9"/>
      <c r="M395" s="9"/>
      <c r="N395" s="9"/>
      <c r="O395" s="9"/>
      <c r="P395" s="9"/>
    </row>
    <row r="396" spans="9:16" x14ac:dyDescent="0.2">
      <c r="I396" s="9"/>
      <c r="J396" s="9"/>
      <c r="K396" s="9"/>
      <c r="L396" s="9"/>
      <c r="M396" s="9"/>
      <c r="N396" s="9"/>
      <c r="O396" s="9"/>
      <c r="P396" s="9"/>
    </row>
    <row r="397" spans="9:16" x14ac:dyDescent="0.2">
      <c r="I397" s="9"/>
      <c r="J397" s="9"/>
      <c r="K397" s="9"/>
      <c r="L397" s="9"/>
      <c r="M397" s="9"/>
      <c r="N397" s="9"/>
      <c r="O397" s="9"/>
      <c r="P397" s="9"/>
    </row>
    <row r="398" spans="9:16" x14ac:dyDescent="0.2">
      <c r="I398" s="9"/>
      <c r="J398" s="9"/>
      <c r="K398" s="9"/>
      <c r="L398" s="9"/>
      <c r="M398" s="9"/>
      <c r="N398" s="9"/>
      <c r="O398" s="9"/>
      <c r="P398" s="9"/>
    </row>
    <row r="399" spans="9:16" x14ac:dyDescent="0.2">
      <c r="I399" s="9"/>
      <c r="J399" s="9"/>
      <c r="K399" s="9"/>
      <c r="L399" s="9"/>
      <c r="M399" s="9"/>
      <c r="N399" s="9"/>
      <c r="O399" s="9"/>
      <c r="P399" s="9"/>
    </row>
    <row r="400" spans="9:16" x14ac:dyDescent="0.2">
      <c r="I400" s="9"/>
      <c r="J400" s="9"/>
      <c r="K400" s="9"/>
      <c r="L400" s="9"/>
      <c r="M400" s="9"/>
      <c r="N400" s="9"/>
      <c r="O400" s="9"/>
      <c r="P400" s="9"/>
    </row>
    <row r="401" spans="9:16" x14ac:dyDescent="0.2">
      <c r="I401" s="9"/>
      <c r="J401" s="9"/>
      <c r="K401" s="9"/>
      <c r="L401" s="9"/>
      <c r="M401" s="9"/>
      <c r="N401" s="9"/>
      <c r="O401" s="9"/>
      <c r="P401" s="9"/>
    </row>
    <row r="402" spans="9:16" x14ac:dyDescent="0.2">
      <c r="I402" s="9"/>
      <c r="J402" s="9"/>
      <c r="K402" s="9"/>
      <c r="L402" s="9"/>
      <c r="M402" s="9"/>
      <c r="N402" s="9"/>
      <c r="O402" s="9"/>
      <c r="P402" s="9"/>
    </row>
    <row r="403" spans="9:16" x14ac:dyDescent="0.2">
      <c r="I403" s="9"/>
      <c r="J403" s="9"/>
      <c r="K403" s="9"/>
      <c r="L403" s="9"/>
      <c r="M403" s="9"/>
      <c r="N403" s="9"/>
      <c r="O403" s="9"/>
      <c r="P403" s="9"/>
    </row>
    <row r="404" spans="9:16" x14ac:dyDescent="0.2">
      <c r="I404" s="9"/>
      <c r="J404" s="9"/>
      <c r="K404" s="9"/>
      <c r="L404" s="9"/>
      <c r="M404" s="9"/>
      <c r="N404" s="9"/>
      <c r="O404" s="9"/>
      <c r="P404" s="9"/>
    </row>
    <row r="405" spans="9:16" x14ac:dyDescent="0.2">
      <c r="I405" s="9"/>
      <c r="J405" s="9"/>
      <c r="K405" s="9"/>
      <c r="L405" s="9"/>
      <c r="M405" s="9"/>
      <c r="N405" s="9"/>
      <c r="O405" s="9"/>
      <c r="P405" s="9"/>
    </row>
    <row r="406" spans="9:16" x14ac:dyDescent="0.2">
      <c r="I406" s="9"/>
      <c r="J406" s="9"/>
      <c r="K406" s="9"/>
      <c r="L406" s="9"/>
      <c r="M406" s="9"/>
      <c r="N406" s="9"/>
      <c r="O406" s="9"/>
      <c r="P406" s="9"/>
    </row>
    <row r="407" spans="9:16" x14ac:dyDescent="0.2">
      <c r="I407" s="9"/>
      <c r="J407" s="9"/>
      <c r="K407" s="9"/>
      <c r="L407" s="9"/>
      <c r="M407" s="9"/>
      <c r="N407" s="9"/>
      <c r="O407" s="9"/>
      <c r="P407" s="9"/>
    </row>
    <row r="408" spans="9:16" x14ac:dyDescent="0.2">
      <c r="I408" s="9"/>
      <c r="J408" s="9"/>
      <c r="K408" s="9"/>
      <c r="L408" s="9"/>
      <c r="M408" s="9"/>
      <c r="N408" s="9"/>
      <c r="O408" s="9"/>
      <c r="P408" s="9"/>
    </row>
    <row r="409" spans="9:16" x14ac:dyDescent="0.2">
      <c r="I409" s="9"/>
      <c r="J409" s="9"/>
      <c r="K409" s="9"/>
      <c r="L409" s="9"/>
      <c r="M409" s="9"/>
      <c r="N409" s="9"/>
      <c r="O409" s="9"/>
      <c r="P409" s="9"/>
    </row>
    <row r="410" spans="9:16" x14ac:dyDescent="0.2">
      <c r="I410" s="9"/>
      <c r="J410" s="9"/>
      <c r="K410" s="9"/>
      <c r="L410" s="9"/>
      <c r="M410" s="9"/>
      <c r="N410" s="9"/>
      <c r="O410" s="9"/>
      <c r="P410" s="9"/>
    </row>
    <row r="411" spans="9:16" x14ac:dyDescent="0.2">
      <c r="I411" s="9"/>
      <c r="J411" s="9"/>
      <c r="K411" s="9"/>
      <c r="L411" s="9"/>
      <c r="M411" s="9"/>
      <c r="N411" s="9"/>
      <c r="O411" s="9"/>
      <c r="P411" s="9"/>
    </row>
    <row r="412" spans="9:16" x14ac:dyDescent="0.2">
      <c r="I412" s="9"/>
      <c r="J412" s="9"/>
      <c r="K412" s="9"/>
      <c r="L412" s="9"/>
      <c r="M412" s="9"/>
      <c r="N412" s="9"/>
      <c r="O412" s="9"/>
      <c r="P412" s="9"/>
    </row>
    <row r="413" spans="9:16" x14ac:dyDescent="0.2">
      <c r="I413" s="9"/>
      <c r="J413" s="9"/>
      <c r="K413" s="9"/>
      <c r="L413" s="9"/>
      <c r="M413" s="9"/>
      <c r="N413" s="9"/>
      <c r="O413" s="9"/>
      <c r="P413" s="9"/>
    </row>
    <row r="414" spans="9:16" x14ac:dyDescent="0.2">
      <c r="I414" s="9"/>
      <c r="J414" s="9"/>
      <c r="K414" s="9"/>
      <c r="L414" s="9"/>
      <c r="M414" s="9"/>
      <c r="N414" s="9"/>
      <c r="O414" s="9"/>
      <c r="P414" s="9"/>
    </row>
    <row r="415" spans="9:16" x14ac:dyDescent="0.2">
      <c r="I415" s="9"/>
      <c r="J415" s="9"/>
      <c r="K415" s="9"/>
      <c r="L415" s="9"/>
      <c r="M415" s="9"/>
      <c r="N415" s="9"/>
      <c r="O415" s="9"/>
      <c r="P415" s="9"/>
    </row>
    <row r="416" spans="9:16" x14ac:dyDescent="0.2">
      <c r="I416" s="9"/>
      <c r="J416" s="9"/>
      <c r="K416" s="9"/>
      <c r="L416" s="9"/>
      <c r="M416" s="9"/>
      <c r="N416" s="9"/>
      <c r="O416" s="9"/>
      <c r="P416" s="9"/>
    </row>
    <row r="417" spans="9:16" x14ac:dyDescent="0.2">
      <c r="I417" s="9"/>
      <c r="J417" s="9"/>
      <c r="K417" s="9"/>
      <c r="L417" s="9"/>
      <c r="M417" s="9"/>
      <c r="N417" s="9"/>
      <c r="O417" s="9"/>
      <c r="P417" s="9"/>
    </row>
    <row r="418" spans="9:16" x14ac:dyDescent="0.2">
      <c r="I418" s="9"/>
      <c r="J418" s="9"/>
      <c r="K418" s="9"/>
      <c r="L418" s="9"/>
      <c r="M418" s="9"/>
      <c r="N418" s="9"/>
      <c r="O418" s="9"/>
      <c r="P418" s="9"/>
    </row>
    <row r="419" spans="9:16" x14ac:dyDescent="0.2">
      <c r="I419" s="9"/>
      <c r="J419" s="9"/>
      <c r="K419" s="9"/>
      <c r="L419" s="9"/>
      <c r="M419" s="9"/>
      <c r="N419" s="9"/>
      <c r="O419" s="9"/>
      <c r="P419" s="9"/>
    </row>
    <row r="420" spans="9:16" x14ac:dyDescent="0.2">
      <c r="I420" s="9"/>
      <c r="J420" s="9"/>
      <c r="K420" s="9"/>
      <c r="L420" s="9"/>
      <c r="M420" s="9"/>
      <c r="N420" s="9"/>
      <c r="O420" s="9"/>
      <c r="P420" s="9"/>
    </row>
    <row r="421" spans="9:16" x14ac:dyDescent="0.2">
      <c r="I421" s="9"/>
      <c r="J421" s="9"/>
      <c r="K421" s="9"/>
      <c r="L421" s="9"/>
      <c r="M421" s="9"/>
      <c r="N421" s="9"/>
      <c r="O421" s="9"/>
      <c r="P421" s="9"/>
    </row>
    <row r="422" spans="9:16" x14ac:dyDescent="0.2">
      <c r="I422" s="9"/>
      <c r="J422" s="9"/>
      <c r="K422" s="9"/>
      <c r="L422" s="9"/>
      <c r="M422" s="9"/>
      <c r="N422" s="9"/>
      <c r="O422" s="9"/>
      <c r="P422" s="9"/>
    </row>
    <row r="423" spans="9:16" x14ac:dyDescent="0.2">
      <c r="I423" s="9"/>
      <c r="J423" s="9"/>
      <c r="K423" s="9"/>
      <c r="L423" s="9"/>
      <c r="M423" s="9"/>
      <c r="N423" s="9"/>
      <c r="O423" s="9"/>
      <c r="P423" s="9"/>
    </row>
    <row r="424" spans="9:16" x14ac:dyDescent="0.2">
      <c r="I424" s="9"/>
      <c r="J424" s="9"/>
      <c r="K424" s="9"/>
      <c r="L424" s="9"/>
      <c r="M424" s="9"/>
      <c r="N424" s="9"/>
      <c r="O424" s="9"/>
      <c r="P424" s="9"/>
    </row>
    <row r="425" spans="9:16" x14ac:dyDescent="0.2">
      <c r="I425" s="9"/>
      <c r="J425" s="9"/>
      <c r="K425" s="9"/>
      <c r="L425" s="9"/>
      <c r="M425" s="9"/>
      <c r="N425" s="9"/>
      <c r="O425" s="9"/>
      <c r="P425" s="9"/>
    </row>
    <row r="426" spans="9:16" x14ac:dyDescent="0.2">
      <c r="I426" s="9"/>
      <c r="J426" s="9"/>
      <c r="K426" s="9"/>
      <c r="L426" s="9"/>
      <c r="M426" s="9"/>
      <c r="N426" s="9"/>
      <c r="O426" s="9"/>
      <c r="P426" s="9"/>
    </row>
    <row r="427" spans="9:16" x14ac:dyDescent="0.2">
      <c r="I427" s="9"/>
      <c r="J427" s="9"/>
      <c r="K427" s="9"/>
      <c r="L427" s="9"/>
      <c r="M427" s="9"/>
      <c r="N427" s="9"/>
      <c r="O427" s="9"/>
      <c r="P427" s="9"/>
    </row>
    <row r="428" spans="9:16" x14ac:dyDescent="0.2">
      <c r="I428" s="9"/>
      <c r="J428" s="9"/>
      <c r="K428" s="9"/>
      <c r="L428" s="9"/>
      <c r="M428" s="9"/>
      <c r="N428" s="9"/>
      <c r="O428" s="9"/>
      <c r="P428" s="9"/>
    </row>
    <row r="429" spans="9:16" x14ac:dyDescent="0.2">
      <c r="I429" s="9"/>
      <c r="J429" s="9"/>
      <c r="K429" s="9"/>
      <c r="L429" s="9"/>
      <c r="M429" s="9"/>
      <c r="N429" s="9"/>
      <c r="O429" s="9"/>
      <c r="P429" s="9"/>
    </row>
    <row r="430" spans="9:16" x14ac:dyDescent="0.2">
      <c r="I430" s="9"/>
      <c r="J430" s="9"/>
      <c r="K430" s="9"/>
      <c r="L430" s="9"/>
      <c r="M430" s="9"/>
      <c r="N430" s="9"/>
      <c r="O430" s="9"/>
      <c r="P430" s="9"/>
    </row>
    <row r="431" spans="9:16" x14ac:dyDescent="0.2">
      <c r="I431" s="9"/>
      <c r="J431" s="9"/>
      <c r="K431" s="9"/>
      <c r="L431" s="9"/>
      <c r="M431" s="9"/>
      <c r="N431" s="9"/>
      <c r="O431" s="9"/>
      <c r="P431" s="9"/>
    </row>
    <row r="432" spans="9:16" x14ac:dyDescent="0.2">
      <c r="I432" s="9"/>
      <c r="J432" s="9"/>
      <c r="K432" s="9"/>
      <c r="L432" s="9"/>
      <c r="M432" s="9"/>
      <c r="N432" s="9"/>
      <c r="O432" s="9"/>
      <c r="P432" s="9"/>
    </row>
    <row r="433" spans="9:16" x14ac:dyDescent="0.2">
      <c r="I433" s="9"/>
      <c r="J433" s="9"/>
      <c r="K433" s="9"/>
      <c r="L433" s="9"/>
      <c r="M433" s="9"/>
      <c r="N433" s="9"/>
      <c r="O433" s="9"/>
      <c r="P433" s="9"/>
    </row>
    <row r="434" spans="9:16" x14ac:dyDescent="0.2">
      <c r="I434" s="9"/>
      <c r="J434" s="9"/>
      <c r="K434" s="9"/>
      <c r="L434" s="9"/>
      <c r="M434" s="9"/>
      <c r="N434" s="9"/>
      <c r="O434" s="9"/>
      <c r="P434" s="9"/>
    </row>
    <row r="435" spans="9:16" x14ac:dyDescent="0.2">
      <c r="I435" s="9"/>
      <c r="J435" s="9"/>
      <c r="K435" s="9"/>
      <c r="L435" s="9"/>
      <c r="M435" s="9"/>
      <c r="N435" s="9"/>
      <c r="O435" s="9"/>
      <c r="P435" s="9"/>
    </row>
    <row r="436" spans="9:16" x14ac:dyDescent="0.2">
      <c r="I436" s="9"/>
      <c r="J436" s="9"/>
      <c r="K436" s="9"/>
      <c r="L436" s="9"/>
      <c r="M436" s="9"/>
      <c r="N436" s="9"/>
      <c r="O436" s="9"/>
      <c r="P436" s="9"/>
    </row>
    <row r="437" spans="9:16" x14ac:dyDescent="0.2">
      <c r="I437" s="9"/>
      <c r="J437" s="9"/>
      <c r="K437" s="9"/>
      <c r="L437" s="9"/>
      <c r="M437" s="9"/>
      <c r="N437" s="9"/>
      <c r="O437" s="9"/>
      <c r="P437" s="9"/>
    </row>
    <row r="438" spans="9:16" x14ac:dyDescent="0.2">
      <c r="I438" s="9"/>
      <c r="J438" s="9"/>
      <c r="K438" s="9"/>
      <c r="L438" s="9"/>
      <c r="M438" s="9"/>
      <c r="N438" s="9"/>
      <c r="O438" s="9"/>
      <c r="P438" s="9"/>
    </row>
    <row r="439" spans="9:16" x14ac:dyDescent="0.2">
      <c r="I439" s="9"/>
      <c r="J439" s="9"/>
      <c r="K439" s="9"/>
      <c r="L439" s="9"/>
      <c r="M439" s="9"/>
      <c r="N439" s="9"/>
      <c r="O439" s="9"/>
      <c r="P439" s="9"/>
    </row>
    <row r="440" spans="9:16" x14ac:dyDescent="0.2">
      <c r="I440" s="9"/>
      <c r="J440" s="9"/>
      <c r="K440" s="9"/>
      <c r="L440" s="9"/>
      <c r="M440" s="9"/>
      <c r="N440" s="9"/>
      <c r="O440" s="9"/>
      <c r="P440" s="9"/>
    </row>
    <row r="441" spans="9:16" x14ac:dyDescent="0.2">
      <c r="I441" s="9"/>
      <c r="J441" s="9"/>
      <c r="K441" s="9"/>
      <c r="L441" s="9"/>
      <c r="M441" s="9"/>
      <c r="N441" s="9"/>
      <c r="O441" s="9"/>
      <c r="P441" s="9"/>
    </row>
    <row r="442" spans="9:16" x14ac:dyDescent="0.2">
      <c r="I442" s="9"/>
      <c r="J442" s="9"/>
      <c r="K442" s="9"/>
      <c r="L442" s="9"/>
      <c r="M442" s="9"/>
      <c r="N442" s="9"/>
      <c r="O442" s="9"/>
      <c r="P442" s="9"/>
    </row>
    <row r="443" spans="9:16" x14ac:dyDescent="0.2">
      <c r="I443" s="9"/>
      <c r="J443" s="9"/>
      <c r="K443" s="9"/>
      <c r="L443" s="9"/>
      <c r="M443" s="9"/>
      <c r="N443" s="9"/>
      <c r="O443" s="9"/>
      <c r="P443" s="9"/>
    </row>
    <row r="444" spans="9:16" x14ac:dyDescent="0.2">
      <c r="I444" s="9"/>
      <c r="J444" s="9"/>
      <c r="K444" s="9"/>
      <c r="L444" s="9"/>
      <c r="M444" s="9"/>
      <c r="N444" s="9"/>
      <c r="O444" s="9"/>
      <c r="P444" s="9"/>
    </row>
    <row r="445" spans="9:16" x14ac:dyDescent="0.2">
      <c r="I445" s="9"/>
      <c r="J445" s="9"/>
      <c r="K445" s="9"/>
      <c r="L445" s="9"/>
      <c r="M445" s="9"/>
      <c r="N445" s="9"/>
      <c r="O445" s="9"/>
      <c r="P445" s="9"/>
    </row>
    <row r="446" spans="9:16" x14ac:dyDescent="0.2">
      <c r="I446" s="9"/>
      <c r="J446" s="9"/>
      <c r="K446" s="9"/>
      <c r="L446" s="9"/>
      <c r="M446" s="9"/>
      <c r="N446" s="9"/>
      <c r="O446" s="9"/>
      <c r="P446" s="9"/>
    </row>
    <row r="447" spans="9:16" x14ac:dyDescent="0.2">
      <c r="I447" s="9"/>
      <c r="J447" s="9"/>
      <c r="K447" s="9"/>
      <c r="L447" s="9"/>
      <c r="M447" s="9"/>
      <c r="N447" s="9"/>
      <c r="O447" s="9"/>
      <c r="P447" s="9"/>
    </row>
    <row r="448" spans="9:16" x14ac:dyDescent="0.2">
      <c r="I448" s="9"/>
      <c r="J448" s="9"/>
      <c r="K448" s="9"/>
      <c r="L448" s="9"/>
      <c r="M448" s="9"/>
      <c r="N448" s="9"/>
      <c r="O448" s="9"/>
      <c r="P448" s="9"/>
    </row>
    <row r="449" spans="9:16" x14ac:dyDescent="0.2">
      <c r="I449" s="9"/>
      <c r="J449" s="9"/>
      <c r="K449" s="9"/>
      <c r="L449" s="9"/>
      <c r="M449" s="9"/>
      <c r="N449" s="9"/>
      <c r="O449" s="9"/>
      <c r="P449" s="9"/>
    </row>
    <row r="450" spans="9:16" x14ac:dyDescent="0.2">
      <c r="I450" s="9"/>
      <c r="J450" s="9"/>
      <c r="K450" s="9"/>
      <c r="L450" s="9"/>
      <c r="M450" s="9"/>
      <c r="N450" s="9"/>
      <c r="O450" s="9"/>
      <c r="P450" s="9"/>
    </row>
    <row r="451" spans="9:16" x14ac:dyDescent="0.2">
      <c r="I451" s="9"/>
      <c r="J451" s="9"/>
      <c r="K451" s="9"/>
      <c r="L451" s="9"/>
      <c r="M451" s="9"/>
      <c r="N451" s="9"/>
      <c r="O451" s="9"/>
      <c r="P451" s="9"/>
    </row>
    <row r="452" spans="9:16" x14ac:dyDescent="0.2">
      <c r="I452" s="9"/>
      <c r="J452" s="9"/>
      <c r="K452" s="9"/>
      <c r="L452" s="9"/>
      <c r="M452" s="9"/>
      <c r="N452" s="9"/>
      <c r="O452" s="9"/>
      <c r="P452" s="9"/>
    </row>
    <row r="453" spans="9:16" x14ac:dyDescent="0.2">
      <c r="I453" s="9"/>
      <c r="J453" s="9"/>
      <c r="K453" s="9"/>
      <c r="L453" s="9"/>
      <c r="M453" s="9"/>
      <c r="N453" s="9"/>
      <c r="O453" s="9"/>
      <c r="P453" s="9"/>
    </row>
    <row r="454" spans="9:16" x14ac:dyDescent="0.2">
      <c r="I454" s="9"/>
      <c r="J454" s="9"/>
      <c r="K454" s="9"/>
      <c r="L454" s="9"/>
      <c r="M454" s="9"/>
      <c r="N454" s="9"/>
      <c r="O454" s="9"/>
      <c r="P454" s="9"/>
    </row>
    <row r="455" spans="9:16" x14ac:dyDescent="0.2">
      <c r="I455" s="9"/>
      <c r="J455" s="9"/>
      <c r="K455" s="9"/>
      <c r="L455" s="9"/>
      <c r="M455" s="9"/>
      <c r="N455" s="9"/>
      <c r="O455" s="9"/>
      <c r="P455" s="9"/>
    </row>
    <row r="456" spans="9:16" x14ac:dyDescent="0.2">
      <c r="I456" s="9"/>
      <c r="J456" s="9"/>
      <c r="K456" s="9"/>
      <c r="L456" s="9"/>
      <c r="M456" s="9"/>
      <c r="N456" s="9"/>
      <c r="O456" s="9"/>
      <c r="P456" s="9"/>
    </row>
    <row r="457" spans="9:16" x14ac:dyDescent="0.2">
      <c r="I457" s="9"/>
      <c r="J457" s="9"/>
      <c r="K457" s="9"/>
      <c r="L457" s="9"/>
      <c r="M457" s="9"/>
      <c r="N457" s="9"/>
      <c r="O457" s="9"/>
      <c r="P457" s="9"/>
    </row>
    <row r="458" spans="9:16" x14ac:dyDescent="0.2">
      <c r="I458" s="9"/>
      <c r="J458" s="9"/>
      <c r="K458" s="9"/>
      <c r="L458" s="9"/>
      <c r="M458" s="9"/>
      <c r="N458" s="9"/>
      <c r="O458" s="9"/>
      <c r="P458" s="9"/>
    </row>
    <row r="459" spans="9:16" x14ac:dyDescent="0.2">
      <c r="I459" s="9"/>
      <c r="J459" s="9"/>
      <c r="K459" s="9"/>
      <c r="L459" s="9"/>
      <c r="M459" s="9"/>
      <c r="N459" s="9"/>
      <c r="O459" s="9"/>
      <c r="P459" s="9"/>
    </row>
    <row r="460" spans="9:16" x14ac:dyDescent="0.2">
      <c r="I460" s="9"/>
      <c r="J460" s="9"/>
      <c r="K460" s="9"/>
      <c r="L460" s="9"/>
      <c r="M460" s="9"/>
      <c r="N460" s="9"/>
      <c r="O460" s="9"/>
      <c r="P460" s="9"/>
    </row>
    <row r="461" spans="9:16" x14ac:dyDescent="0.2">
      <c r="I461" s="9"/>
      <c r="J461" s="9"/>
      <c r="K461" s="9"/>
      <c r="L461" s="9"/>
      <c r="M461" s="9"/>
      <c r="N461" s="9"/>
      <c r="O461" s="9"/>
      <c r="P461" s="9"/>
    </row>
    <row r="462" spans="9:16" x14ac:dyDescent="0.2">
      <c r="I462" s="9"/>
      <c r="J462" s="9"/>
      <c r="K462" s="9"/>
      <c r="L462" s="9"/>
      <c r="M462" s="9"/>
      <c r="N462" s="9"/>
      <c r="O462" s="9"/>
      <c r="P462" s="9"/>
    </row>
    <row r="463" spans="9:16" x14ac:dyDescent="0.2">
      <c r="I463" s="9"/>
      <c r="J463" s="9"/>
      <c r="K463" s="9"/>
      <c r="L463" s="9"/>
      <c r="M463" s="9"/>
      <c r="N463" s="9"/>
      <c r="O463" s="9"/>
      <c r="P463" s="9"/>
    </row>
    <row r="464" spans="9:16" x14ac:dyDescent="0.2">
      <c r="I464" s="9"/>
      <c r="J464" s="9"/>
      <c r="K464" s="9"/>
      <c r="L464" s="9"/>
      <c r="M464" s="9"/>
      <c r="N464" s="9"/>
      <c r="O464" s="9"/>
      <c r="P464" s="9"/>
    </row>
    <row r="465" spans="9:16" x14ac:dyDescent="0.2">
      <c r="I465" s="9"/>
      <c r="J465" s="9"/>
      <c r="K465" s="9"/>
      <c r="L465" s="9"/>
      <c r="M465" s="9"/>
      <c r="N465" s="9"/>
      <c r="O465" s="9"/>
      <c r="P465" s="9"/>
    </row>
    <row r="466" spans="9:16" x14ac:dyDescent="0.2">
      <c r="I466" s="9"/>
      <c r="J466" s="9"/>
      <c r="K466" s="9"/>
      <c r="L466" s="9"/>
      <c r="M466" s="9"/>
      <c r="N466" s="9"/>
      <c r="O466" s="9"/>
      <c r="P466" s="9"/>
    </row>
    <row r="467" spans="9:16" x14ac:dyDescent="0.2">
      <c r="I467" s="9"/>
      <c r="J467" s="9"/>
      <c r="K467" s="9"/>
      <c r="L467" s="9"/>
      <c r="M467" s="9"/>
      <c r="N467" s="9"/>
      <c r="O467" s="9"/>
      <c r="P467" s="9"/>
    </row>
    <row r="468" spans="9:16" x14ac:dyDescent="0.2">
      <c r="I468" s="9"/>
      <c r="J468" s="9"/>
      <c r="K468" s="9"/>
      <c r="L468" s="9"/>
      <c r="M468" s="9"/>
      <c r="N468" s="9"/>
      <c r="O468" s="9"/>
      <c r="P468" s="9"/>
    </row>
    <row r="469" spans="9:16" x14ac:dyDescent="0.2">
      <c r="I469" s="9"/>
      <c r="J469" s="9"/>
      <c r="K469" s="9"/>
      <c r="L469" s="9"/>
      <c r="M469" s="9"/>
      <c r="N469" s="9"/>
      <c r="O469" s="9"/>
      <c r="P469" s="9"/>
    </row>
    <row r="470" spans="9:16" x14ac:dyDescent="0.2">
      <c r="I470" s="9"/>
      <c r="J470" s="9"/>
      <c r="K470" s="9"/>
      <c r="L470" s="9"/>
      <c r="M470" s="9"/>
      <c r="N470" s="9"/>
      <c r="O470" s="9"/>
      <c r="P470" s="9"/>
    </row>
    <row r="471" spans="9:16" x14ac:dyDescent="0.2">
      <c r="I471" s="9"/>
      <c r="J471" s="9"/>
      <c r="K471" s="9"/>
      <c r="L471" s="9"/>
      <c r="M471" s="9"/>
      <c r="N471" s="9"/>
      <c r="O471" s="9"/>
      <c r="P471" s="9"/>
    </row>
    <row r="472" spans="9:16" x14ac:dyDescent="0.2">
      <c r="I472" s="9"/>
      <c r="J472" s="9"/>
      <c r="K472" s="9"/>
      <c r="L472" s="9"/>
      <c r="M472" s="9"/>
      <c r="N472" s="9"/>
      <c r="O472" s="9"/>
      <c r="P472" s="9"/>
    </row>
    <row r="473" spans="9:16" x14ac:dyDescent="0.2">
      <c r="I473" s="9"/>
      <c r="J473" s="9"/>
      <c r="K473" s="9"/>
      <c r="L473" s="9"/>
      <c r="M473" s="9"/>
      <c r="N473" s="9"/>
      <c r="O473" s="9"/>
      <c r="P473" s="9"/>
    </row>
    <row r="474" spans="9:16" x14ac:dyDescent="0.2">
      <c r="I474" s="9"/>
      <c r="J474" s="9"/>
      <c r="K474" s="9"/>
      <c r="L474" s="9"/>
      <c r="M474" s="9"/>
      <c r="N474" s="9"/>
      <c r="O474" s="9"/>
      <c r="P474" s="9"/>
    </row>
    <row r="475" spans="9:16" x14ac:dyDescent="0.2">
      <c r="I475" s="9"/>
      <c r="J475" s="9"/>
      <c r="K475" s="9"/>
      <c r="L475" s="9"/>
      <c r="M475" s="9"/>
      <c r="N475" s="9"/>
      <c r="O475" s="9"/>
      <c r="P475" s="9"/>
    </row>
    <row r="476" spans="9:16" x14ac:dyDescent="0.2">
      <c r="I476" s="9"/>
      <c r="J476" s="9"/>
      <c r="K476" s="9"/>
      <c r="L476" s="9"/>
      <c r="M476" s="9"/>
      <c r="N476" s="9"/>
      <c r="O476" s="9"/>
      <c r="P476" s="9"/>
    </row>
    <row r="477" spans="9:16" x14ac:dyDescent="0.2">
      <c r="I477" s="9"/>
      <c r="J477" s="9"/>
      <c r="K477" s="9"/>
      <c r="L477" s="9"/>
      <c r="M477" s="9"/>
      <c r="N477" s="9"/>
      <c r="O477" s="9"/>
      <c r="P477" s="9"/>
    </row>
    <row r="478" spans="9:16" x14ac:dyDescent="0.2">
      <c r="I478" s="9"/>
      <c r="J478" s="9"/>
      <c r="K478" s="9"/>
      <c r="L478" s="9"/>
      <c r="M478" s="9"/>
      <c r="N478" s="9"/>
      <c r="O478" s="9"/>
      <c r="P478" s="9"/>
    </row>
    <row r="479" spans="9:16" x14ac:dyDescent="0.2">
      <c r="I479" s="9"/>
      <c r="J479" s="9"/>
      <c r="K479" s="9"/>
      <c r="L479" s="9"/>
      <c r="M479" s="9"/>
      <c r="N479" s="9"/>
      <c r="O479" s="9"/>
      <c r="P479" s="9"/>
    </row>
    <row r="480" spans="9:16" x14ac:dyDescent="0.2">
      <c r="I480" s="9"/>
      <c r="J480" s="9"/>
      <c r="K480" s="9"/>
      <c r="L480" s="9"/>
      <c r="M480" s="9"/>
      <c r="N480" s="9"/>
      <c r="O480" s="9"/>
      <c r="P480" s="9"/>
    </row>
    <row r="481" spans="9:16" x14ac:dyDescent="0.2">
      <c r="I481" s="9"/>
      <c r="J481" s="9"/>
      <c r="K481" s="9"/>
      <c r="L481" s="9"/>
      <c r="M481" s="9"/>
      <c r="N481" s="9"/>
      <c r="O481" s="9"/>
      <c r="P481" s="9"/>
    </row>
    <row r="482" spans="9:16" x14ac:dyDescent="0.2">
      <c r="I482" s="9"/>
      <c r="J482" s="9"/>
      <c r="K482" s="9"/>
      <c r="L482" s="9"/>
      <c r="M482" s="9"/>
      <c r="N482" s="9"/>
      <c r="O482" s="9"/>
      <c r="P482" s="9"/>
    </row>
    <row r="483" spans="9:16" x14ac:dyDescent="0.2">
      <c r="I483" s="9"/>
      <c r="J483" s="9"/>
      <c r="K483" s="9"/>
      <c r="L483" s="9"/>
      <c r="M483" s="9"/>
      <c r="N483" s="9"/>
      <c r="O483" s="9"/>
      <c r="P483" s="9"/>
    </row>
    <row r="484" spans="9:16" x14ac:dyDescent="0.2">
      <c r="I484" s="9"/>
      <c r="J484" s="9"/>
      <c r="K484" s="9"/>
      <c r="L484" s="9"/>
      <c r="M484" s="9"/>
      <c r="N484" s="9"/>
      <c r="O484" s="9"/>
      <c r="P484" s="9"/>
    </row>
    <row r="485" spans="9:16" x14ac:dyDescent="0.2">
      <c r="I485" s="9"/>
      <c r="J485" s="9"/>
      <c r="K485" s="9"/>
      <c r="L485" s="9"/>
      <c r="M485" s="9"/>
      <c r="N485" s="9"/>
      <c r="O485" s="9"/>
      <c r="P485" s="9"/>
    </row>
    <row r="486" spans="9:16" x14ac:dyDescent="0.2">
      <c r="I486" s="9"/>
      <c r="J486" s="9"/>
      <c r="K486" s="9"/>
      <c r="L486" s="9"/>
      <c r="M486" s="9"/>
      <c r="N486" s="9"/>
      <c r="O486" s="9"/>
      <c r="P486" s="9"/>
    </row>
    <row r="487" spans="9:16" x14ac:dyDescent="0.2">
      <c r="I487" s="9"/>
      <c r="J487" s="9"/>
      <c r="K487" s="9"/>
      <c r="L487" s="9"/>
      <c r="M487" s="9"/>
      <c r="N487" s="9"/>
      <c r="O487" s="9"/>
      <c r="P487" s="9"/>
    </row>
    <row r="488" spans="9:16" x14ac:dyDescent="0.2">
      <c r="I488" s="9"/>
      <c r="J488" s="9"/>
      <c r="K488" s="9"/>
      <c r="L488" s="9"/>
      <c r="M488" s="9"/>
      <c r="N488" s="9"/>
      <c r="O488" s="9"/>
      <c r="P488" s="9"/>
    </row>
    <row r="489" spans="9:16" x14ac:dyDescent="0.2">
      <c r="I489" s="9"/>
      <c r="J489" s="9"/>
      <c r="K489" s="9"/>
      <c r="L489" s="9"/>
      <c r="M489" s="9"/>
      <c r="N489" s="9"/>
      <c r="O489" s="9"/>
      <c r="P489" s="9"/>
    </row>
    <row r="490" spans="9:16" x14ac:dyDescent="0.2">
      <c r="I490" s="9"/>
      <c r="J490" s="9"/>
      <c r="K490" s="9"/>
      <c r="L490" s="9"/>
      <c r="M490" s="9"/>
      <c r="N490" s="9"/>
      <c r="O490" s="9"/>
      <c r="P490" s="9"/>
    </row>
    <row r="491" spans="9:16" x14ac:dyDescent="0.2">
      <c r="I491" s="9"/>
      <c r="J491" s="9"/>
      <c r="K491" s="9"/>
      <c r="L491" s="9"/>
      <c r="M491" s="9"/>
      <c r="N491" s="9"/>
      <c r="O491" s="9"/>
      <c r="P491" s="9"/>
    </row>
    <row r="492" spans="9:16" x14ac:dyDescent="0.2">
      <c r="I492" s="9"/>
      <c r="J492" s="9"/>
      <c r="K492" s="9"/>
      <c r="L492" s="9"/>
      <c r="M492" s="9"/>
      <c r="N492" s="9"/>
      <c r="O492" s="9"/>
      <c r="P492" s="9"/>
    </row>
    <row r="493" spans="9:16" x14ac:dyDescent="0.2">
      <c r="I493" s="9"/>
      <c r="J493" s="9"/>
      <c r="K493" s="9"/>
      <c r="L493" s="9"/>
      <c r="M493" s="9"/>
      <c r="N493" s="9"/>
      <c r="O493" s="9"/>
      <c r="P493" s="9"/>
    </row>
    <row r="494" spans="9:16" x14ac:dyDescent="0.2">
      <c r="I494" s="9"/>
      <c r="J494" s="9"/>
      <c r="K494" s="9"/>
      <c r="L494" s="9"/>
      <c r="M494" s="9"/>
      <c r="N494" s="9"/>
      <c r="O494" s="9"/>
      <c r="P494" s="9"/>
    </row>
    <row r="495" spans="9:16" x14ac:dyDescent="0.2">
      <c r="I495" s="9"/>
      <c r="J495" s="9"/>
      <c r="K495" s="9"/>
      <c r="L495" s="9"/>
      <c r="M495" s="9"/>
      <c r="N495" s="9"/>
      <c r="O495" s="9"/>
      <c r="P495" s="9"/>
    </row>
    <row r="496" spans="9:16" x14ac:dyDescent="0.2">
      <c r="I496" s="9"/>
      <c r="J496" s="9"/>
      <c r="K496" s="9"/>
      <c r="L496" s="9"/>
      <c r="M496" s="9"/>
      <c r="N496" s="9"/>
      <c r="O496" s="9"/>
      <c r="P496" s="9"/>
    </row>
    <row r="497" spans="9:16" x14ac:dyDescent="0.2">
      <c r="I497" s="9"/>
      <c r="J497" s="9"/>
      <c r="K497" s="9"/>
      <c r="L497" s="9"/>
      <c r="M497" s="9"/>
      <c r="N497" s="9"/>
      <c r="O497" s="9"/>
      <c r="P497" s="9"/>
    </row>
    <row r="498" spans="9:16" x14ac:dyDescent="0.2">
      <c r="I498" s="9"/>
      <c r="J498" s="9"/>
      <c r="K498" s="9"/>
      <c r="L498" s="9"/>
      <c r="M498" s="9"/>
      <c r="N498" s="9"/>
      <c r="O498" s="9"/>
      <c r="P498" s="9"/>
    </row>
    <row r="499" spans="9:16" x14ac:dyDescent="0.2">
      <c r="I499" s="9"/>
      <c r="J499" s="9"/>
      <c r="K499" s="9"/>
      <c r="L499" s="9"/>
      <c r="M499" s="9"/>
      <c r="N499" s="9"/>
      <c r="O499" s="9"/>
      <c r="P499" s="9"/>
    </row>
    <row r="500" spans="9:16" x14ac:dyDescent="0.2">
      <c r="I500" s="9"/>
      <c r="J500" s="9"/>
      <c r="K500" s="9"/>
      <c r="L500" s="9"/>
      <c r="M500" s="9"/>
      <c r="N500" s="9"/>
      <c r="O500" s="9"/>
      <c r="P500" s="9"/>
    </row>
  </sheetData>
  <sheetProtection sheet="1" objects="1" scenarios="1"/>
  <pageMargins left="0.5" right="0.5" top="0.5" bottom="0.5" header="0.25" footer="0.25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3D97-4091-437D-9318-0F1F91ACC3EC}">
  <sheetPr>
    <tabColor rgb="FF92D050"/>
    <pageSetUpPr fitToPage="1"/>
  </sheetPr>
  <dimension ref="A1:R257"/>
  <sheetViews>
    <sheetView topLeftCell="B1" zoomScaleNormal="100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J5" sqref="J5"/>
    </sheetView>
  </sheetViews>
  <sheetFormatPr defaultRowHeight="12.75" x14ac:dyDescent="0.2"/>
  <cols>
    <col min="1" max="1" width="9.7109375" hidden="1" customWidth="1"/>
    <col min="3" max="3" width="17.7109375" hidden="1" customWidth="1"/>
    <col min="4" max="4" width="12.7109375" hidden="1" customWidth="1"/>
    <col min="5" max="5" width="35.7109375" hidden="1" customWidth="1"/>
    <col min="6" max="6" width="0" hidden="1" customWidth="1"/>
    <col min="7" max="7" width="25.5703125" hidden="1" customWidth="1"/>
    <col min="9" max="9" width="35.7109375" customWidth="1"/>
    <col min="10" max="17" width="14.7109375" customWidth="1"/>
    <col min="18" max="18" width="0" hidden="1" customWidth="1"/>
  </cols>
  <sheetData>
    <row r="1" spans="1:18" x14ac:dyDescent="0.2">
      <c r="B1" s="11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2"/>
    </row>
    <row r="2" spans="1:18" x14ac:dyDescent="0.2">
      <c r="B2" s="11" t="str">
        <f>J4&amp;" - "&amp;Input!$B$11&amp;" Budget Analysis"</f>
        <v>2015 - 2021 Budget Analysis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2"/>
    </row>
    <row r="3" spans="1:18" x14ac:dyDescent="0.2">
      <c r="B3" s="11" t="s">
        <v>511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2"/>
    </row>
    <row r="4" spans="1:18" ht="25.5" x14ac:dyDescent="0.2">
      <c r="A4" t="s">
        <v>531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7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530</v>
      </c>
    </row>
    <row r="5" spans="1:18" x14ac:dyDescent="0.2">
      <c r="A5" s="10">
        <f>IF(Q5="","",RANK(Q5,$Q$5:$Q$257)+COUNTIF($Q$3:Q4,Q5))</f>
        <v>249</v>
      </c>
      <c r="B5" t="str">
        <f>IF(R5="","",VLOOKUP($R5,Data!$A$5:$X$2001,Data!$E$2,FALSE))</f>
        <v>A</v>
      </c>
      <c r="C5">
        <f>IF(R5="","",VLOOKUP($R5,Data!$A$5:$X$2001,Data!$F$2,FALSE))</f>
        <v>0</v>
      </c>
      <c r="D5">
        <f>IF(R5="","",VLOOKUP($R5,Data!$A$5:$X$2001,Data!$G$2,FALSE))</f>
        <v>0</v>
      </c>
      <c r="E5">
        <f>IF(R5="","",VLOOKUP($R5,Data!$A$5:$X$2001,Data!$H$2,FALSE))</f>
        <v>0</v>
      </c>
      <c r="F5">
        <f>IF(R5="","",VLOOKUP($R5,Data!$A$5:$X$2001,Data!$I$2,FALSE))</f>
        <v>0</v>
      </c>
      <c r="G5">
        <f>IF(R5="","",VLOOKUP($R5,Data!$A$5:$X$2001,Data!$J$2,FALSE))</f>
        <v>0</v>
      </c>
      <c r="H5" t="str">
        <f>IF(R5="","",VLOOKUP($R5,Data!$A$5:$X$2001,Data!$K$2,FALSE))</f>
        <v>1001</v>
      </c>
      <c r="I5" t="str">
        <f>IF(R5="","",VLOOKUP($R5,Data!$A$5:$X$2001,Data!$L$2,FALSE))</f>
        <v>REAL PROPERTY TAXES</v>
      </c>
      <c r="J5" s="9">
        <f>IF($R5="","",VLOOKUP($R5,Data!$A$5:$AJ$2001,Data!M$2,FALSE))</f>
        <v>-494301.26999999955</v>
      </c>
      <c r="K5" s="9">
        <f>IF($R5="","",VLOOKUP($R5,Data!$A$5:$AJ$2001,Data!N$2,FALSE))</f>
        <v>-280721.08999999985</v>
      </c>
      <c r="L5" s="9">
        <f>IF($R5="","",VLOOKUP($R5,Data!$A$5:$AJ$2001,Data!O$2,FALSE))</f>
        <v>-409742.8900000006</v>
      </c>
      <c r="M5" s="9">
        <f>IF($R5="","",VLOOKUP($R5,Data!$A$5:$AJ$2001,Data!P$2,FALSE))</f>
        <v>175080.83999999985</v>
      </c>
      <c r="N5" s="9">
        <f>IF($R5="","",VLOOKUP($R5,Data!$A$5:$AJ$2001,Data!Q$2,FALSE))</f>
        <v>116514.44000000134</v>
      </c>
      <c r="O5" s="9">
        <f>IF($R5="","",VLOOKUP($R5,Data!$A$5:$AJ$2001,Data!R$2,FALSE))</f>
        <v>-149327.26000000164</v>
      </c>
      <c r="P5" s="9">
        <f>IF($R5="","",VLOOKUP($R5,Data!$A$5:$AJ$2001,Data!S$2,FALSE))</f>
        <v>-472889.71999999881</v>
      </c>
      <c r="Q5" s="9">
        <f>SUM(J5:P5)</f>
        <v>-1515386.9499999993</v>
      </c>
      <c r="R5">
        <v>1</v>
      </c>
    </row>
    <row r="6" spans="1:18" x14ac:dyDescent="0.2">
      <c r="A6" s="10">
        <f>IF(Q6="","",RANK(Q6,$Q$5:$Q$257)+COUNTIF($Q$3:Q5,Q6))</f>
        <v>226</v>
      </c>
      <c r="B6" t="str">
        <f>IF(R6="","",VLOOKUP($R6,Data!$A$5:$X$2001,Data!$E$2,FALSE))</f>
        <v>A</v>
      </c>
      <c r="C6">
        <f>IF(R6="","",VLOOKUP($R6,Data!$A$5:$X$2001,Data!$F$2,FALSE))</f>
        <v>0</v>
      </c>
      <c r="D6">
        <f>IF(R6="","",VLOOKUP($R6,Data!$A$5:$X$2001,Data!$G$2,FALSE))</f>
        <v>0</v>
      </c>
      <c r="E6">
        <f>IF(R6="","",VLOOKUP($R6,Data!$A$5:$X$2001,Data!$H$2,FALSE))</f>
        <v>0</v>
      </c>
      <c r="F6">
        <f>IF(R6="","",VLOOKUP($R6,Data!$A$5:$X$2001,Data!$I$2,FALSE))</f>
        <v>0</v>
      </c>
      <c r="G6">
        <f>IF(R6="","",VLOOKUP($R6,Data!$A$5:$X$2001,Data!$J$2,FALSE))</f>
        <v>0</v>
      </c>
      <c r="H6" t="str">
        <f>IF(R6="","",VLOOKUP($R6,Data!$A$5:$X$2001,Data!$K$2,FALSE))</f>
        <v>1051</v>
      </c>
      <c r="I6" t="str">
        <f>IF(R6="","",VLOOKUP($R6,Data!$A$5:$X$2001,Data!$L$2,FALSE))</f>
        <v>GAIN ON SALE OF TAX ACQ PROP</v>
      </c>
      <c r="J6" s="9">
        <f>IF($R6="","",VLOOKUP($R6,Data!$A$5:$AJ$2001,Data!M$2,FALSE))</f>
        <v>-50389.86</v>
      </c>
      <c r="K6" s="9">
        <f>IF($R6="","",VLOOKUP($R6,Data!$A$5:$AJ$2001,Data!N$2,FALSE))</f>
        <v>-74929.700000000012</v>
      </c>
      <c r="L6" s="9">
        <f>IF($R6="","",VLOOKUP($R6,Data!$A$5:$AJ$2001,Data!O$2,FALSE))</f>
        <v>95887.27</v>
      </c>
      <c r="M6" s="9">
        <f>IF($R6="","",VLOOKUP($R6,Data!$A$5:$AJ$2001,Data!P$2,FALSE))</f>
        <v>-242537.93</v>
      </c>
      <c r="N6" s="9">
        <f>IF($R6="","",VLOOKUP($R6,Data!$A$5:$AJ$2001,Data!Q$2,FALSE))</f>
        <v>-139455.71</v>
      </c>
      <c r="O6" s="9">
        <f>IF($R6="","",VLOOKUP($R6,Data!$A$5:$AJ$2001,Data!R$2,FALSE))</f>
        <v>60000</v>
      </c>
      <c r="P6" s="9">
        <f>IF($R6="","",VLOOKUP($R6,Data!$A$5:$AJ$2001,Data!S$2,FALSE))</f>
        <v>60000</v>
      </c>
      <c r="Q6" s="9">
        <f t="shared" ref="Q6:Q69" si="0">SUM(J6:P6)</f>
        <v>-291425.92999999993</v>
      </c>
      <c r="R6">
        <f>IF((MAX($R$4:R5)+1)&gt;Data!$A$1,"",MAX($R$4:R5)+1)</f>
        <v>2</v>
      </c>
    </row>
    <row r="7" spans="1:18" x14ac:dyDescent="0.2">
      <c r="A7" s="10">
        <f>IF(Q7="","",RANK(Q7,$Q$5:$Q$257)+COUNTIF($Q$3:Q6,Q7))</f>
        <v>232</v>
      </c>
      <c r="B7" t="str">
        <f>IF(R7="","",VLOOKUP($R7,Data!$A$5:$X$2001,Data!$E$2,FALSE))</f>
        <v>A</v>
      </c>
      <c r="C7">
        <f>IF(R7="","",VLOOKUP($R7,Data!$A$5:$X$2001,Data!$F$2,FALSE))</f>
        <v>0</v>
      </c>
      <c r="D7">
        <f>IF(R7="","",VLOOKUP($R7,Data!$A$5:$X$2001,Data!$G$2,FALSE))</f>
        <v>0</v>
      </c>
      <c r="E7">
        <f>IF(R7="","",VLOOKUP($R7,Data!$A$5:$X$2001,Data!$H$2,FALSE))</f>
        <v>0</v>
      </c>
      <c r="F7">
        <f>IF(R7="","",VLOOKUP($R7,Data!$A$5:$X$2001,Data!$I$2,FALSE))</f>
        <v>0</v>
      </c>
      <c r="G7">
        <f>IF(R7="","",VLOOKUP($R7,Data!$A$5:$X$2001,Data!$J$2,FALSE))</f>
        <v>0</v>
      </c>
      <c r="H7" t="str">
        <f>IF(R7="","",VLOOKUP($R7,Data!$A$5:$X$2001,Data!$K$2,FALSE))</f>
        <v>1081</v>
      </c>
      <c r="I7" t="str">
        <f>IF(R7="","",VLOOKUP($R7,Data!$A$5:$X$2001,Data!$L$2,FALSE))</f>
        <v>PAYMENTS IN LIEU OF TAXES</v>
      </c>
      <c r="J7" s="9">
        <f>IF($R7="","",VLOOKUP($R7,Data!$A$5:$AJ$2001,Data!M$2,FALSE))</f>
        <v>-56288.410000000033</v>
      </c>
      <c r="K7" s="9">
        <f>IF($R7="","",VLOOKUP($R7,Data!$A$5:$AJ$2001,Data!N$2,FALSE))</f>
        <v>-11331.290000000037</v>
      </c>
      <c r="L7" s="9">
        <f>IF($R7="","",VLOOKUP($R7,Data!$A$5:$AJ$2001,Data!O$2,FALSE))</f>
        <v>-200131.42999999993</v>
      </c>
      <c r="M7" s="9">
        <f>IF($R7="","",VLOOKUP($R7,Data!$A$5:$AJ$2001,Data!P$2,FALSE))</f>
        <v>-11809.719999999972</v>
      </c>
      <c r="N7" s="9">
        <f>IF($R7="","",VLOOKUP($R7,Data!$A$5:$AJ$2001,Data!Q$2,FALSE))</f>
        <v>-4057.7099999999627</v>
      </c>
      <c r="O7" s="9">
        <f>IF($R7="","",VLOOKUP($R7,Data!$A$5:$AJ$2001,Data!R$2,FALSE))</f>
        <v>-38447.080000000075</v>
      </c>
      <c r="P7" s="9">
        <f>IF($R7="","",VLOOKUP($R7,Data!$A$5:$AJ$2001,Data!S$2,FALSE))</f>
        <v>-33689.389999999898</v>
      </c>
      <c r="Q7" s="9">
        <f t="shared" si="0"/>
        <v>-355755.02999999991</v>
      </c>
      <c r="R7">
        <f>IF((MAX($R$4:R6)+1)&gt;Data!$A$1,"",MAX($R$4:R6)+1)</f>
        <v>3</v>
      </c>
    </row>
    <row r="8" spans="1:18" x14ac:dyDescent="0.2">
      <c r="A8" s="10">
        <f>IF(Q8="","",RANK(Q8,$Q$5:$Q$257)+COUNTIF($Q$3:Q7,Q8))</f>
        <v>219</v>
      </c>
      <c r="B8" t="str">
        <f>IF(R8="","",VLOOKUP($R8,Data!$A$5:$X$2001,Data!$E$2,FALSE))</f>
        <v>A</v>
      </c>
      <c r="C8">
        <f>IF(R8="","",VLOOKUP($R8,Data!$A$5:$X$2001,Data!$F$2,FALSE))</f>
        <v>0</v>
      </c>
      <c r="D8">
        <f>IF(R8="","",VLOOKUP($R8,Data!$A$5:$X$2001,Data!$G$2,FALSE))</f>
        <v>0</v>
      </c>
      <c r="E8">
        <f>IF(R8="","",VLOOKUP($R8,Data!$A$5:$X$2001,Data!$H$2,FALSE))</f>
        <v>0</v>
      </c>
      <c r="F8">
        <f>IF(R8="","",VLOOKUP($R8,Data!$A$5:$X$2001,Data!$I$2,FALSE))</f>
        <v>0</v>
      </c>
      <c r="G8">
        <f>IF(R8="","",VLOOKUP($R8,Data!$A$5:$X$2001,Data!$J$2,FALSE))</f>
        <v>0</v>
      </c>
      <c r="H8" t="str">
        <f>IF(R8="","",VLOOKUP($R8,Data!$A$5:$X$2001,Data!$K$2,FALSE))</f>
        <v>1090</v>
      </c>
      <c r="I8" t="str">
        <f>IF(R8="","",VLOOKUP($R8,Data!$A$5:$X$2001,Data!$L$2,FALSE))</f>
        <v>INTEREST &amp; PENALTIES ON TAX</v>
      </c>
      <c r="J8" s="9">
        <f>IF($R8="","",VLOOKUP($R8,Data!$A$5:$AJ$2001,Data!M$2,FALSE))</f>
        <v>-146271.68999999994</v>
      </c>
      <c r="K8" s="9">
        <f>IF($R8="","",VLOOKUP($R8,Data!$A$5:$AJ$2001,Data!N$2,FALSE))</f>
        <v>-17747.129999999888</v>
      </c>
      <c r="L8" s="9">
        <f>IF($R8="","",VLOOKUP($R8,Data!$A$5:$AJ$2001,Data!O$2,FALSE))</f>
        <v>-40986.790000000037</v>
      </c>
      <c r="M8" s="9">
        <f>IF($R8="","",VLOOKUP($R8,Data!$A$5:$AJ$2001,Data!P$2,FALSE))</f>
        <v>133315.79000000004</v>
      </c>
      <c r="N8" s="9">
        <f>IF($R8="","",VLOOKUP($R8,Data!$A$5:$AJ$2001,Data!Q$2,FALSE))</f>
        <v>98497.320000000065</v>
      </c>
      <c r="O8" s="9">
        <f>IF($R8="","",VLOOKUP($R8,Data!$A$5:$AJ$2001,Data!R$2,FALSE))</f>
        <v>-97690.959999999963</v>
      </c>
      <c r="P8" s="9">
        <f>IF($R8="","",VLOOKUP($R8,Data!$A$5:$AJ$2001,Data!S$2,FALSE))</f>
        <v>-95661.899999999907</v>
      </c>
      <c r="Q8" s="9">
        <f t="shared" si="0"/>
        <v>-166545.35999999964</v>
      </c>
      <c r="R8">
        <f>IF((MAX($R$4:R7)+1)&gt;Data!$A$1,"",MAX($R$4:R7)+1)</f>
        <v>4</v>
      </c>
    </row>
    <row r="9" spans="1:18" x14ac:dyDescent="0.2">
      <c r="A9" s="10">
        <f>IF(Q9="","",RANK(Q9,$Q$5:$Q$257)+COUNTIF($Q$3:Q8,Q9))</f>
        <v>253</v>
      </c>
      <c r="B9" t="str">
        <f>IF(R9="","",VLOOKUP($R9,Data!$A$5:$X$2001,Data!$E$2,FALSE))</f>
        <v>A</v>
      </c>
      <c r="C9">
        <f>IF(R9="","",VLOOKUP($R9,Data!$A$5:$X$2001,Data!$F$2,FALSE))</f>
        <v>0</v>
      </c>
      <c r="D9">
        <f>IF(R9="","",VLOOKUP($R9,Data!$A$5:$X$2001,Data!$G$2,FALSE))</f>
        <v>0</v>
      </c>
      <c r="E9">
        <f>IF(R9="","",VLOOKUP($R9,Data!$A$5:$X$2001,Data!$H$2,FALSE))</f>
        <v>0</v>
      </c>
      <c r="F9">
        <f>IF(R9="","",VLOOKUP($R9,Data!$A$5:$X$2001,Data!$I$2,FALSE))</f>
        <v>0</v>
      </c>
      <c r="G9">
        <f>IF(R9="","",VLOOKUP($R9,Data!$A$5:$X$2001,Data!$J$2,FALSE))</f>
        <v>0</v>
      </c>
      <c r="H9" t="str">
        <f>IF(R9="","",VLOOKUP($R9,Data!$A$5:$X$2001,Data!$K$2,FALSE))</f>
        <v>1110</v>
      </c>
      <c r="I9" t="str">
        <f>IF(R9="","",VLOOKUP($R9,Data!$A$5:$X$2001,Data!$L$2,FALSE))</f>
        <v>SALES AND USE TAX</v>
      </c>
      <c r="J9" s="9">
        <f>IF($R9="","",VLOOKUP($R9,Data!$A$5:$AJ$2001,Data!M$2,FALSE))</f>
        <v>669463.52999999933</v>
      </c>
      <c r="K9" s="9">
        <f>IF($R9="","",VLOOKUP($R9,Data!$A$5:$AJ$2001,Data!N$2,FALSE))</f>
        <v>-440829.6400000006</v>
      </c>
      <c r="L9" s="9">
        <f>IF($R9="","",VLOOKUP($R9,Data!$A$5:$AJ$2001,Data!O$2,FALSE))</f>
        <v>-1272541.3399999999</v>
      </c>
      <c r="M9" s="9">
        <f>IF($R9="","",VLOOKUP($R9,Data!$A$5:$AJ$2001,Data!P$2,FALSE))</f>
        <v>-1379147.2400000002</v>
      </c>
      <c r="N9" s="9">
        <f>IF($R9="","",VLOOKUP($R9,Data!$A$5:$AJ$2001,Data!Q$2,FALSE))</f>
        <v>-109402.55000000075</v>
      </c>
      <c r="O9" s="9">
        <f>IF($R9="","",VLOOKUP($R9,Data!$A$5:$AJ$2001,Data!R$2,FALSE))</f>
        <v>-779182.66000000015</v>
      </c>
      <c r="P9" s="9">
        <f>IF($R9="","",VLOOKUP($R9,Data!$A$5:$AJ$2001,Data!S$2,FALSE))</f>
        <v>-3816527.8900000006</v>
      </c>
      <c r="Q9" s="9">
        <f t="shared" si="0"/>
        <v>-7128167.7900000028</v>
      </c>
      <c r="R9">
        <f>IF((MAX($R$4:R8)+1)&gt;Data!$A$1,"",MAX($R$4:R8)+1)</f>
        <v>5</v>
      </c>
    </row>
    <row r="10" spans="1:18" x14ac:dyDescent="0.2">
      <c r="A10" s="10">
        <f>IF(Q10="","",RANK(Q10,$Q$5:$Q$257)+COUNTIF($Q$3:Q9,Q10))</f>
        <v>223</v>
      </c>
      <c r="B10" t="str">
        <f>IF(R10="","",VLOOKUP($R10,Data!$A$5:$X$2001,Data!$E$2,FALSE))</f>
        <v>A</v>
      </c>
      <c r="C10">
        <f>IF(R10="","",VLOOKUP($R10,Data!$A$5:$X$2001,Data!$F$2,FALSE))</f>
        <v>0</v>
      </c>
      <c r="D10">
        <f>IF(R10="","",VLOOKUP($R10,Data!$A$5:$X$2001,Data!$G$2,FALSE))</f>
        <v>0</v>
      </c>
      <c r="E10">
        <f>IF(R10="","",VLOOKUP($R10,Data!$A$5:$X$2001,Data!$H$2,FALSE))</f>
        <v>0</v>
      </c>
      <c r="F10">
        <f>IF(R10="","",VLOOKUP($R10,Data!$A$5:$X$2001,Data!$I$2,FALSE))</f>
        <v>0</v>
      </c>
      <c r="G10">
        <f>IF(R10="","",VLOOKUP($R10,Data!$A$5:$X$2001,Data!$J$2,FALSE))</f>
        <v>0</v>
      </c>
      <c r="H10" t="str">
        <f>IF(R10="","",VLOOKUP($R10,Data!$A$5:$X$2001,Data!$K$2,FALSE))</f>
        <v>1113</v>
      </c>
      <c r="I10" t="str">
        <f>IF(R10="","",VLOOKUP($R10,Data!$A$5:$X$2001,Data!$L$2,FALSE))</f>
        <v>OCCUPANCY TAX</v>
      </c>
      <c r="J10" s="9">
        <f>IF($R10="","",VLOOKUP($R10,Data!$A$5:$AJ$2001,Data!M$2,FALSE))</f>
        <v>-1065.6300000000047</v>
      </c>
      <c r="K10" s="9">
        <f>IF($R10="","",VLOOKUP($R10,Data!$A$5:$AJ$2001,Data!N$2,FALSE))</f>
        <v>-4384.5199999999895</v>
      </c>
      <c r="L10" s="9">
        <f>IF($R10="","",VLOOKUP($R10,Data!$A$5:$AJ$2001,Data!O$2,FALSE))</f>
        <v>-17695.929999999993</v>
      </c>
      <c r="M10" s="9">
        <f>IF($R10="","",VLOOKUP($R10,Data!$A$5:$AJ$2001,Data!P$2,FALSE))</f>
        <v>22659.449999999997</v>
      </c>
      <c r="N10" s="9">
        <f>IF($R10="","",VLOOKUP($R10,Data!$A$5:$AJ$2001,Data!Q$2,FALSE))</f>
        <v>-111708.54</v>
      </c>
      <c r="O10" s="9">
        <f>IF($R10="","",VLOOKUP($R10,Data!$A$5:$AJ$2001,Data!R$2,FALSE))</f>
        <v>-175.7899999999936</v>
      </c>
      <c r="P10" s="9">
        <f>IF($R10="","",VLOOKUP($R10,Data!$A$5:$AJ$2001,Data!S$2,FALSE))</f>
        <v>-75784.290000000008</v>
      </c>
      <c r="Q10" s="9">
        <f t="shared" si="0"/>
        <v>-188155.25</v>
      </c>
      <c r="R10">
        <f>IF((MAX($R$4:R9)+1)&gt;Data!$A$1,"",MAX($R$4:R9)+1)</f>
        <v>6</v>
      </c>
    </row>
    <row r="11" spans="1:18" x14ac:dyDescent="0.2">
      <c r="A11" s="10">
        <f>IF(Q11="","",RANK(Q11,$Q$5:$Q$257)+COUNTIF($Q$3:Q10,Q11))</f>
        <v>89</v>
      </c>
      <c r="B11" t="str">
        <f>IF(R11="","",VLOOKUP($R11,Data!$A$5:$X$2001,Data!$E$2,FALSE))</f>
        <v>A</v>
      </c>
      <c r="C11">
        <f>IF(R11="","",VLOOKUP($R11,Data!$A$5:$X$2001,Data!$F$2,FALSE))</f>
        <v>0</v>
      </c>
      <c r="D11">
        <f>IF(R11="","",VLOOKUP($R11,Data!$A$5:$X$2001,Data!$G$2,FALSE))</f>
        <v>0</v>
      </c>
      <c r="E11">
        <f>IF(R11="","",VLOOKUP($R11,Data!$A$5:$X$2001,Data!$H$2,FALSE))</f>
        <v>0</v>
      </c>
      <c r="F11">
        <f>IF(R11="","",VLOOKUP($R11,Data!$A$5:$X$2001,Data!$I$2,FALSE))</f>
        <v>0</v>
      </c>
      <c r="G11">
        <f>IF(R11="","",VLOOKUP($R11,Data!$A$5:$X$2001,Data!$J$2,FALSE))</f>
        <v>0</v>
      </c>
      <c r="H11" t="str">
        <f>IF(R11="","",VLOOKUP($R11,Data!$A$5:$X$2001,Data!$K$2,FALSE))</f>
        <v>1137</v>
      </c>
      <c r="I11" t="str">
        <f>IF(R11="","",VLOOKUP($R11,Data!$A$5:$X$2001,Data!$L$2,FALSE))</f>
        <v>HAND. PARKING SURCHARGE</v>
      </c>
      <c r="J11" s="9">
        <f>IF($R11="","",VLOOKUP($R11,Data!$A$5:$AJ$2001,Data!M$2,FALSE))</f>
        <v>15</v>
      </c>
      <c r="K11" s="9">
        <f>IF($R11="","",VLOOKUP($R11,Data!$A$5:$AJ$2001,Data!N$2,FALSE))</f>
        <v>15</v>
      </c>
      <c r="L11" s="9">
        <f>IF($R11="","",VLOOKUP($R11,Data!$A$5:$AJ$2001,Data!O$2,FALSE))</f>
        <v>0</v>
      </c>
      <c r="M11" s="9">
        <f>IF($R11="","",VLOOKUP($R11,Data!$A$5:$AJ$2001,Data!P$2,FALSE))</f>
        <v>0</v>
      </c>
      <c r="N11" s="9">
        <f>IF($R11="","",VLOOKUP($R11,Data!$A$5:$AJ$2001,Data!Q$2,FALSE))</f>
        <v>-12.5</v>
      </c>
      <c r="O11" s="9">
        <f>IF($R11="","",VLOOKUP($R11,Data!$A$5:$AJ$2001,Data!R$2,FALSE))</f>
        <v>0</v>
      </c>
      <c r="P11" s="9">
        <f>IF($R11="","",VLOOKUP($R11,Data!$A$5:$AJ$2001,Data!S$2,FALSE))</f>
        <v>-15</v>
      </c>
      <c r="Q11" s="9">
        <f t="shared" si="0"/>
        <v>2.5</v>
      </c>
      <c r="R11">
        <f>IF((MAX($R$4:R10)+1)&gt;Data!$A$1,"",MAX($R$4:R10)+1)</f>
        <v>7</v>
      </c>
    </row>
    <row r="12" spans="1:18" x14ac:dyDescent="0.2">
      <c r="A12" s="10">
        <f>IF(Q12="","",RANK(Q12,$Q$5:$Q$257)+COUNTIF($Q$3:Q11,Q12))</f>
        <v>215</v>
      </c>
      <c r="B12" t="str">
        <f>IF(R12="","",VLOOKUP($R12,Data!$A$5:$X$2001,Data!$E$2,FALSE))</f>
        <v>A</v>
      </c>
      <c r="C12">
        <f>IF(R12="","",VLOOKUP($R12,Data!$A$5:$X$2001,Data!$F$2,FALSE))</f>
        <v>0</v>
      </c>
      <c r="D12">
        <f>IF(R12="","",VLOOKUP($R12,Data!$A$5:$X$2001,Data!$G$2,FALSE))</f>
        <v>0</v>
      </c>
      <c r="E12">
        <f>IF(R12="","",VLOOKUP($R12,Data!$A$5:$X$2001,Data!$H$2,FALSE))</f>
        <v>0</v>
      </c>
      <c r="F12">
        <f>IF(R12="","",VLOOKUP($R12,Data!$A$5:$X$2001,Data!$I$2,FALSE))</f>
        <v>0</v>
      </c>
      <c r="G12">
        <f>IF(R12="","",VLOOKUP($R12,Data!$A$5:$X$2001,Data!$J$2,FALSE))</f>
        <v>0</v>
      </c>
      <c r="H12" t="str">
        <f>IF(R12="","",VLOOKUP($R12,Data!$A$5:$X$2001,Data!$K$2,FALSE))</f>
        <v>1140</v>
      </c>
      <c r="I12" t="str">
        <f>IF(R12="","",VLOOKUP($R12,Data!$A$5:$X$2001,Data!$L$2,FALSE))</f>
        <v>EMERGENCY TELEPHONE CHARGES</v>
      </c>
      <c r="J12" s="9">
        <f>IF($R12="","",VLOOKUP($R12,Data!$A$5:$AJ$2001,Data!M$2,FALSE))</f>
        <v>1318.9199999999983</v>
      </c>
      <c r="K12" s="9">
        <f>IF($R12="","",VLOOKUP($R12,Data!$A$5:$AJ$2001,Data!N$2,FALSE))</f>
        <v>-5051</v>
      </c>
      <c r="L12" s="9">
        <f>IF($R12="","",VLOOKUP($R12,Data!$A$5:$AJ$2001,Data!O$2,FALSE))</f>
        <v>-16753.809999999998</v>
      </c>
      <c r="M12" s="9">
        <f>IF($R12="","",VLOOKUP($R12,Data!$A$5:$AJ$2001,Data!P$2,FALSE))</f>
        <v>-37551.570000000007</v>
      </c>
      <c r="N12" s="9">
        <f>IF($R12="","",VLOOKUP($R12,Data!$A$5:$AJ$2001,Data!Q$2,FALSE))</f>
        <v>-73708.48000000001</v>
      </c>
      <c r="O12" s="9">
        <f>IF($R12="","",VLOOKUP($R12,Data!$A$5:$AJ$2001,Data!R$2,FALSE))</f>
        <v>-4500.7799999999988</v>
      </c>
      <c r="P12" s="9">
        <f>IF($R12="","",VLOOKUP($R12,Data!$A$5:$AJ$2001,Data!S$2,FALSE))</f>
        <v>-8343.3699999999953</v>
      </c>
      <c r="Q12" s="9">
        <f t="shared" si="0"/>
        <v>-144590.09</v>
      </c>
      <c r="R12">
        <f>IF((MAX($R$4:R11)+1)&gt;Data!$A$1,"",MAX($R$4:R11)+1)</f>
        <v>8</v>
      </c>
    </row>
    <row r="13" spans="1:18" x14ac:dyDescent="0.2">
      <c r="A13" s="10">
        <f>IF(Q13="","",RANK(Q13,$Q$5:$Q$257)+COUNTIF($Q$3:Q12,Q13))</f>
        <v>66</v>
      </c>
      <c r="B13" t="str">
        <f>IF(R13="","",VLOOKUP($R13,Data!$A$5:$X$2001,Data!$E$2,FALSE))</f>
        <v>A</v>
      </c>
      <c r="C13">
        <f>IF(R13="","",VLOOKUP($R13,Data!$A$5:$X$2001,Data!$F$2,FALSE))</f>
        <v>0</v>
      </c>
      <c r="D13">
        <f>IF(R13="","",VLOOKUP($R13,Data!$A$5:$X$2001,Data!$G$2,FALSE))</f>
        <v>0</v>
      </c>
      <c r="E13">
        <f>IF(R13="","",VLOOKUP($R13,Data!$A$5:$X$2001,Data!$H$2,FALSE))</f>
        <v>0</v>
      </c>
      <c r="F13">
        <f>IF(R13="","",VLOOKUP($R13,Data!$A$5:$X$2001,Data!$I$2,FALSE))</f>
        <v>0</v>
      </c>
      <c r="G13">
        <f>IF(R13="","",VLOOKUP($R13,Data!$A$5:$X$2001,Data!$J$2,FALSE))</f>
        <v>0</v>
      </c>
      <c r="H13" t="str">
        <f>IF(R13="","",VLOOKUP($R13,Data!$A$5:$X$2001,Data!$K$2,FALSE))</f>
        <v>1230</v>
      </c>
      <c r="I13" t="str">
        <f>IF(R13="","",VLOOKUP($R13,Data!$A$5:$X$2001,Data!$L$2,FALSE))</f>
        <v>TREASURER'S FEES</v>
      </c>
      <c r="J13" s="9">
        <f>IF($R13="","",VLOOKUP($R13,Data!$A$5:$AJ$2001,Data!M$2,FALSE))</f>
        <v>1092.5</v>
      </c>
      <c r="K13" s="9">
        <f>IF($R13="","",VLOOKUP($R13,Data!$A$5:$AJ$2001,Data!N$2,FALSE))</f>
        <v>1010.6199999999999</v>
      </c>
      <c r="L13" s="9">
        <f>IF($R13="","",VLOOKUP($R13,Data!$A$5:$AJ$2001,Data!O$2,FALSE))</f>
        <v>1294.1199999999999</v>
      </c>
      <c r="M13" s="9">
        <f>IF($R13="","",VLOOKUP($R13,Data!$A$5:$AJ$2001,Data!P$2,FALSE))</f>
        <v>1378.51</v>
      </c>
      <c r="N13" s="9">
        <f>IF($R13="","",VLOOKUP($R13,Data!$A$5:$AJ$2001,Data!Q$2,FALSE))</f>
        <v>-375.69999999999982</v>
      </c>
      <c r="O13" s="9">
        <f>IF($R13="","",VLOOKUP($R13,Data!$A$5:$AJ$2001,Data!R$2,FALSE))</f>
        <v>1106.5</v>
      </c>
      <c r="P13" s="9">
        <f>IF($R13="","",VLOOKUP($R13,Data!$A$5:$AJ$2001,Data!S$2,FALSE))</f>
        <v>251.07999999999993</v>
      </c>
      <c r="Q13" s="9">
        <f t="shared" si="0"/>
        <v>5757.63</v>
      </c>
      <c r="R13">
        <f>IF((MAX($R$4:R12)+1)&gt;Data!$A$1,"",MAX($R$4:R12)+1)</f>
        <v>9</v>
      </c>
    </row>
    <row r="14" spans="1:18" x14ac:dyDescent="0.2">
      <c r="A14" s="10">
        <f>IF(Q14="","",RANK(Q14,$Q$5:$Q$257)+COUNTIF($Q$3:Q13,Q14))</f>
        <v>141</v>
      </c>
      <c r="B14" t="str">
        <f>IF(R14="","",VLOOKUP($R14,Data!$A$5:$X$2001,Data!$E$2,FALSE))</f>
        <v>A</v>
      </c>
      <c r="C14">
        <f>IF(R14="","",VLOOKUP($R14,Data!$A$5:$X$2001,Data!$F$2,FALSE))</f>
        <v>0</v>
      </c>
      <c r="D14">
        <f>IF(R14="","",VLOOKUP($R14,Data!$A$5:$X$2001,Data!$G$2,FALSE))</f>
        <v>0</v>
      </c>
      <c r="E14">
        <f>IF(R14="","",VLOOKUP($R14,Data!$A$5:$X$2001,Data!$H$2,FALSE))</f>
        <v>0</v>
      </c>
      <c r="F14">
        <f>IF(R14="","",VLOOKUP($R14,Data!$A$5:$X$2001,Data!$I$2,FALSE))</f>
        <v>0</v>
      </c>
      <c r="G14">
        <f>IF(R14="","",VLOOKUP($R14,Data!$A$5:$X$2001,Data!$J$2,FALSE))</f>
        <v>0</v>
      </c>
      <c r="H14" t="str">
        <f>IF(R14="","",VLOOKUP($R14,Data!$A$5:$X$2001,Data!$K$2,FALSE))</f>
        <v>1231</v>
      </c>
      <c r="I14" t="str">
        <f>IF(R14="","",VLOOKUP($R14,Data!$A$5:$X$2001,Data!$L$2,FALSE))</f>
        <v>RECOVERY COORDINATOR FEES</v>
      </c>
      <c r="J14" s="9">
        <f>IF($R14="","",VLOOKUP($R14,Data!$A$5:$AJ$2001,Data!M$2,FALSE))</f>
        <v>0</v>
      </c>
      <c r="K14" s="9">
        <f>IF($R14="","",VLOOKUP($R14,Data!$A$5:$AJ$2001,Data!N$2,FALSE))</f>
        <v>0</v>
      </c>
      <c r="L14" s="9">
        <f>IF($R14="","",VLOOKUP($R14,Data!$A$5:$AJ$2001,Data!O$2,FALSE))</f>
        <v>0</v>
      </c>
      <c r="M14" s="9">
        <f>IF($R14="","",VLOOKUP($R14,Data!$A$5:$AJ$2001,Data!P$2,FALSE))</f>
        <v>0</v>
      </c>
      <c r="N14" s="9">
        <f>IF($R14="","",VLOOKUP($R14,Data!$A$5:$AJ$2001,Data!Q$2,FALSE))</f>
        <v>-1275.0999999999985</v>
      </c>
      <c r="O14" s="9">
        <f>IF($R14="","",VLOOKUP($R14,Data!$A$5:$AJ$2001,Data!R$2,FALSE))</f>
        <v>0</v>
      </c>
      <c r="P14" s="9">
        <f>IF($R14="","",VLOOKUP($R14,Data!$A$5:$AJ$2001,Data!S$2,FALSE))</f>
        <v>0</v>
      </c>
      <c r="Q14" s="9">
        <f t="shared" si="0"/>
        <v>-1275.0999999999985</v>
      </c>
      <c r="R14">
        <f>IF((MAX($R$4:R13)+1)&gt;Data!$A$1,"",MAX($R$4:R13)+1)</f>
        <v>10</v>
      </c>
    </row>
    <row r="15" spans="1:18" x14ac:dyDescent="0.2">
      <c r="A15" s="10">
        <f>IF(Q15="","",RANK(Q15,$Q$5:$Q$257)+COUNTIF($Q$3:Q14,Q15))</f>
        <v>45</v>
      </c>
      <c r="B15" t="str">
        <f>IF(R15="","",VLOOKUP($R15,Data!$A$5:$X$2001,Data!$E$2,FALSE))</f>
        <v>A</v>
      </c>
      <c r="C15">
        <f>IF(R15="","",VLOOKUP($R15,Data!$A$5:$X$2001,Data!$F$2,FALSE))</f>
        <v>0</v>
      </c>
      <c r="D15">
        <f>IF(R15="","",VLOOKUP($R15,Data!$A$5:$X$2001,Data!$G$2,FALSE))</f>
        <v>0</v>
      </c>
      <c r="E15">
        <f>IF(R15="","",VLOOKUP($R15,Data!$A$5:$X$2001,Data!$H$2,FALSE))</f>
        <v>0</v>
      </c>
      <c r="F15">
        <f>IF(R15="","",VLOOKUP($R15,Data!$A$5:$X$2001,Data!$I$2,FALSE))</f>
        <v>0</v>
      </c>
      <c r="G15">
        <f>IF(R15="","",VLOOKUP($R15,Data!$A$5:$X$2001,Data!$J$2,FALSE))</f>
        <v>0</v>
      </c>
      <c r="H15" t="str">
        <f>IF(R15="","",VLOOKUP($R15,Data!$A$5:$X$2001,Data!$K$2,FALSE))</f>
        <v>1235</v>
      </c>
      <c r="I15" t="str">
        <f>IF(R15="","",VLOOKUP($R15,Data!$A$5:$X$2001,Data!$L$2,FALSE))</f>
        <v>CHARGES FOR TAX REDEMPTION</v>
      </c>
      <c r="J15" s="9">
        <f>IF($R15="","",VLOOKUP($R15,Data!$A$5:$AJ$2001,Data!M$2,FALSE))</f>
        <v>-5000</v>
      </c>
      <c r="K15" s="9">
        <f>IF($R15="","",VLOOKUP($R15,Data!$A$5:$AJ$2001,Data!N$2,FALSE))</f>
        <v>13490</v>
      </c>
      <c r="L15" s="9">
        <f>IF($R15="","",VLOOKUP($R15,Data!$A$5:$AJ$2001,Data!O$2,FALSE))</f>
        <v>12900</v>
      </c>
      <c r="M15" s="9">
        <f>IF($R15="","",VLOOKUP($R15,Data!$A$5:$AJ$2001,Data!P$2,FALSE))</f>
        <v>3200</v>
      </c>
      <c r="N15" s="9">
        <f>IF($R15="","",VLOOKUP($R15,Data!$A$5:$AJ$2001,Data!Q$2,FALSE))</f>
        <v>-1300</v>
      </c>
      <c r="O15" s="9">
        <f>IF($R15="","",VLOOKUP($R15,Data!$A$5:$AJ$2001,Data!R$2,FALSE))</f>
        <v>-1750</v>
      </c>
      <c r="P15" s="9">
        <f>IF($R15="","",VLOOKUP($R15,Data!$A$5:$AJ$2001,Data!S$2,FALSE))</f>
        <v>-900</v>
      </c>
      <c r="Q15" s="9">
        <f t="shared" si="0"/>
        <v>20640</v>
      </c>
      <c r="R15">
        <f>IF((MAX($R$4:R14)+1)&gt;Data!$A$1,"",MAX($R$4:R14)+1)</f>
        <v>11</v>
      </c>
    </row>
    <row r="16" spans="1:18" x14ac:dyDescent="0.2">
      <c r="A16" s="10">
        <f>IF(Q16="","",RANK(Q16,$Q$5:$Q$257)+COUNTIF($Q$3:Q15,Q16))</f>
        <v>209</v>
      </c>
      <c r="B16" t="str">
        <f>IF(R16="","",VLOOKUP($R16,Data!$A$5:$X$2001,Data!$E$2,FALSE))</f>
        <v>A</v>
      </c>
      <c r="C16">
        <f>IF(R16="","",VLOOKUP($R16,Data!$A$5:$X$2001,Data!$F$2,FALSE))</f>
        <v>0</v>
      </c>
      <c r="D16">
        <f>IF(R16="","",VLOOKUP($R16,Data!$A$5:$X$2001,Data!$G$2,FALSE))</f>
        <v>0</v>
      </c>
      <c r="E16">
        <f>IF(R16="","",VLOOKUP($R16,Data!$A$5:$X$2001,Data!$H$2,FALSE))</f>
        <v>0</v>
      </c>
      <c r="F16">
        <f>IF(R16="","",VLOOKUP($R16,Data!$A$5:$X$2001,Data!$I$2,FALSE))</f>
        <v>0</v>
      </c>
      <c r="G16">
        <f>IF(R16="","",VLOOKUP($R16,Data!$A$5:$X$2001,Data!$J$2,FALSE))</f>
        <v>0</v>
      </c>
      <c r="H16" t="str">
        <f>IF(R16="","",VLOOKUP($R16,Data!$A$5:$X$2001,Data!$K$2,FALSE))</f>
        <v>1255</v>
      </c>
      <c r="I16" t="str">
        <f>IF(R16="","",VLOOKUP($R16,Data!$A$5:$X$2001,Data!$L$2,FALSE))</f>
        <v>CLERK FEES</v>
      </c>
      <c r="J16" s="9">
        <f>IF($R16="","",VLOOKUP($R16,Data!$A$5:$AJ$2001,Data!M$2,FALSE))</f>
        <v>-19638.020000000019</v>
      </c>
      <c r="K16" s="9">
        <f>IF($R16="","",VLOOKUP($R16,Data!$A$5:$AJ$2001,Data!N$2,FALSE))</f>
        <v>-26129.320000000007</v>
      </c>
      <c r="L16" s="9">
        <f>IF($R16="","",VLOOKUP($R16,Data!$A$5:$AJ$2001,Data!O$2,FALSE))</f>
        <v>-28585.049999999988</v>
      </c>
      <c r="M16" s="9">
        <f>IF($R16="","",VLOOKUP($R16,Data!$A$5:$AJ$2001,Data!P$2,FALSE))</f>
        <v>-14106.840000000026</v>
      </c>
      <c r="N16" s="9">
        <f>IF($R16="","",VLOOKUP($R16,Data!$A$5:$AJ$2001,Data!Q$2,FALSE))</f>
        <v>14262.950000000012</v>
      </c>
      <c r="O16" s="9">
        <f>IF($R16="","",VLOOKUP($R16,Data!$A$5:$AJ$2001,Data!R$2,FALSE))</f>
        <v>16202.210000000021</v>
      </c>
      <c r="P16" s="9">
        <f>IF($R16="","",VLOOKUP($R16,Data!$A$5:$AJ$2001,Data!S$2,FALSE))</f>
        <v>-35817.75</v>
      </c>
      <c r="Q16" s="9">
        <f t="shared" si="0"/>
        <v>-93811.82</v>
      </c>
      <c r="R16">
        <f>IF((MAX($R$4:R15)+1)&gt;Data!$A$1,"",MAX($R$4:R15)+1)</f>
        <v>12</v>
      </c>
    </row>
    <row r="17" spans="1:18" x14ac:dyDescent="0.2">
      <c r="A17" s="10">
        <f>IF(Q17="","",RANK(Q17,$Q$5:$Q$257)+COUNTIF($Q$3:Q16,Q17))</f>
        <v>26</v>
      </c>
      <c r="B17" t="str">
        <f>IF(R17="","",VLOOKUP($R17,Data!$A$5:$X$2001,Data!$E$2,FALSE))</f>
        <v>A</v>
      </c>
      <c r="C17">
        <f>IF(R17="","",VLOOKUP($R17,Data!$A$5:$X$2001,Data!$F$2,FALSE))</f>
        <v>0</v>
      </c>
      <c r="D17">
        <f>IF(R17="","",VLOOKUP($R17,Data!$A$5:$X$2001,Data!$G$2,FALSE))</f>
        <v>0</v>
      </c>
      <c r="E17">
        <f>IF(R17="","",VLOOKUP($R17,Data!$A$5:$X$2001,Data!$H$2,FALSE))</f>
        <v>0</v>
      </c>
      <c r="F17">
        <f>IF(R17="","",VLOOKUP($R17,Data!$A$5:$X$2001,Data!$I$2,FALSE))</f>
        <v>0</v>
      </c>
      <c r="G17">
        <f>IF(R17="","",VLOOKUP($R17,Data!$A$5:$X$2001,Data!$J$2,FALSE))</f>
        <v>0</v>
      </c>
      <c r="H17" t="str">
        <f>IF(R17="","",VLOOKUP($R17,Data!$A$5:$X$2001,Data!$K$2,FALSE))</f>
        <v>1256</v>
      </c>
      <c r="I17" t="str">
        <f>IF(R17="","",VLOOKUP($R17,Data!$A$5:$X$2001,Data!$L$2,FALSE))</f>
        <v>CLERK DMV FEES</v>
      </c>
      <c r="J17" s="9">
        <f>IF($R17="","",VLOOKUP($R17,Data!$A$5:$AJ$2001,Data!M$2,FALSE))</f>
        <v>1652.4799999999814</v>
      </c>
      <c r="K17" s="9">
        <f>IF($R17="","",VLOOKUP($R17,Data!$A$5:$AJ$2001,Data!N$2,FALSE))</f>
        <v>18485.369999999995</v>
      </c>
      <c r="L17" s="9">
        <f>IF($R17="","",VLOOKUP($R17,Data!$A$5:$AJ$2001,Data!O$2,FALSE))</f>
        <v>-12537.770000000019</v>
      </c>
      <c r="M17" s="9">
        <f>IF($R17="","",VLOOKUP($R17,Data!$A$5:$AJ$2001,Data!P$2,FALSE))</f>
        <v>-31066.390000000014</v>
      </c>
      <c r="N17" s="9">
        <f>IF($R17="","",VLOOKUP($R17,Data!$A$5:$AJ$2001,Data!Q$2,FALSE))</f>
        <v>-35248.590000000026</v>
      </c>
      <c r="O17" s="9">
        <f>IF($R17="","",VLOOKUP($R17,Data!$A$5:$AJ$2001,Data!R$2,FALSE))</f>
        <v>118039.44</v>
      </c>
      <c r="P17" s="9">
        <f>IF($R17="","",VLOOKUP($R17,Data!$A$5:$AJ$2001,Data!S$2,FALSE))</f>
        <v>113663.15000000002</v>
      </c>
      <c r="Q17" s="9">
        <f t="shared" si="0"/>
        <v>172987.68999999994</v>
      </c>
      <c r="R17">
        <f>IF((MAX($R$4:R16)+1)&gt;Data!$A$1,"",MAX($R$4:R16)+1)</f>
        <v>13</v>
      </c>
    </row>
    <row r="18" spans="1:18" x14ac:dyDescent="0.2">
      <c r="A18" s="10">
        <f>IF(Q18="","",RANK(Q18,$Q$5:$Q$257)+COUNTIF($Q$3:Q17,Q18))</f>
        <v>71</v>
      </c>
      <c r="B18" t="str">
        <f>IF(R18="","",VLOOKUP($R18,Data!$A$5:$X$2001,Data!$E$2,FALSE))</f>
        <v>A</v>
      </c>
      <c r="C18">
        <f>IF(R18="","",VLOOKUP($R18,Data!$A$5:$X$2001,Data!$F$2,FALSE))</f>
        <v>0</v>
      </c>
      <c r="D18">
        <f>IF(R18="","",VLOOKUP($R18,Data!$A$5:$X$2001,Data!$G$2,FALSE))</f>
        <v>0</v>
      </c>
      <c r="E18">
        <f>IF(R18="","",VLOOKUP($R18,Data!$A$5:$X$2001,Data!$H$2,FALSE))</f>
        <v>0</v>
      </c>
      <c r="F18">
        <f>IF(R18="","",VLOOKUP($R18,Data!$A$5:$X$2001,Data!$I$2,FALSE))</f>
        <v>0</v>
      </c>
      <c r="G18">
        <f>IF(R18="","",VLOOKUP($R18,Data!$A$5:$X$2001,Data!$J$2,FALSE))</f>
        <v>0</v>
      </c>
      <c r="H18" t="str">
        <f>IF(R18="","",VLOOKUP($R18,Data!$A$5:$X$2001,Data!$K$2,FALSE))</f>
        <v>1257</v>
      </c>
      <c r="I18" t="str">
        <f>IF(R18="","",VLOOKUP($R18,Data!$A$5:$X$2001,Data!$L$2,FALSE))</f>
        <v>EZ PASS TAG SALES</v>
      </c>
      <c r="J18" s="9">
        <f>IF($R18="","",VLOOKUP($R18,Data!$A$5:$AJ$2001,Data!M$2,FALSE))</f>
        <v>480</v>
      </c>
      <c r="K18" s="9">
        <f>IF($R18="","",VLOOKUP($R18,Data!$A$5:$AJ$2001,Data!N$2,FALSE))</f>
        <v>-25</v>
      </c>
      <c r="L18" s="9">
        <f>IF($R18="","",VLOOKUP($R18,Data!$A$5:$AJ$2001,Data!O$2,FALSE))</f>
        <v>650</v>
      </c>
      <c r="M18" s="9">
        <f>IF($R18="","",VLOOKUP($R18,Data!$A$5:$AJ$2001,Data!P$2,FALSE))</f>
        <v>1125</v>
      </c>
      <c r="N18" s="9">
        <f>IF($R18="","",VLOOKUP($R18,Data!$A$5:$AJ$2001,Data!Q$2,FALSE))</f>
        <v>-75</v>
      </c>
      <c r="O18" s="9">
        <f>IF($R18="","",VLOOKUP($R18,Data!$A$5:$AJ$2001,Data!R$2,FALSE))</f>
        <v>1800</v>
      </c>
      <c r="P18" s="9">
        <f>IF($R18="","",VLOOKUP($R18,Data!$A$5:$AJ$2001,Data!S$2,FALSE))</f>
        <v>-800</v>
      </c>
      <c r="Q18" s="9">
        <f t="shared" si="0"/>
        <v>3155</v>
      </c>
      <c r="R18">
        <f>IF((MAX($R$4:R17)+1)&gt;Data!$A$1,"",MAX($R$4:R17)+1)</f>
        <v>14</v>
      </c>
    </row>
    <row r="19" spans="1:18" x14ac:dyDescent="0.2">
      <c r="A19" s="10">
        <f>IF(Q19="","",RANK(Q19,$Q$5:$Q$257)+COUNTIF($Q$3:Q18,Q19))</f>
        <v>158</v>
      </c>
      <c r="B19" t="str">
        <f>IF(R19="","",VLOOKUP($R19,Data!$A$5:$X$2001,Data!$E$2,FALSE))</f>
        <v>A</v>
      </c>
      <c r="C19">
        <f>IF(R19="","",VLOOKUP($R19,Data!$A$5:$X$2001,Data!$F$2,FALSE))</f>
        <v>0</v>
      </c>
      <c r="D19">
        <f>IF(R19="","",VLOOKUP($R19,Data!$A$5:$X$2001,Data!$G$2,FALSE))</f>
        <v>0</v>
      </c>
      <c r="E19">
        <f>IF(R19="","",VLOOKUP($R19,Data!$A$5:$X$2001,Data!$H$2,FALSE))</f>
        <v>0</v>
      </c>
      <c r="F19">
        <f>IF(R19="","",VLOOKUP($R19,Data!$A$5:$X$2001,Data!$I$2,FALSE))</f>
        <v>0</v>
      </c>
      <c r="G19">
        <f>IF(R19="","",VLOOKUP($R19,Data!$A$5:$X$2001,Data!$J$2,FALSE))</f>
        <v>0</v>
      </c>
      <c r="H19" t="str">
        <f>IF(R19="","",VLOOKUP($R19,Data!$A$5:$X$2001,Data!$K$2,FALSE))</f>
        <v>1260</v>
      </c>
      <c r="I19" t="str">
        <f>IF(R19="","",VLOOKUP($R19,Data!$A$5:$X$2001,Data!$L$2,FALSE))</f>
        <v>PERSONNEL FEES</v>
      </c>
      <c r="J19" s="9">
        <f>IF($R19="","",VLOOKUP($R19,Data!$A$5:$AJ$2001,Data!M$2,FALSE))</f>
        <v>-155</v>
      </c>
      <c r="K19" s="9">
        <f>IF($R19="","",VLOOKUP($R19,Data!$A$5:$AJ$2001,Data!N$2,FALSE))</f>
        <v>-1580</v>
      </c>
      <c r="L19" s="9">
        <f>IF($R19="","",VLOOKUP($R19,Data!$A$5:$AJ$2001,Data!O$2,FALSE))</f>
        <v>-1537.5</v>
      </c>
      <c r="M19" s="9">
        <f>IF($R19="","",VLOOKUP($R19,Data!$A$5:$AJ$2001,Data!P$2,FALSE))</f>
        <v>-3690</v>
      </c>
      <c r="N19" s="9">
        <f>IF($R19="","",VLOOKUP($R19,Data!$A$5:$AJ$2001,Data!Q$2,FALSE))</f>
        <v>435</v>
      </c>
      <c r="O19" s="9">
        <f>IF($R19="","",VLOOKUP($R19,Data!$A$5:$AJ$2001,Data!R$2,FALSE))</f>
        <v>50</v>
      </c>
      <c r="P19" s="9">
        <f>IF($R19="","",VLOOKUP($R19,Data!$A$5:$AJ$2001,Data!S$2,FALSE))</f>
        <v>1810</v>
      </c>
      <c r="Q19" s="9">
        <f t="shared" si="0"/>
        <v>-4667.5</v>
      </c>
      <c r="R19">
        <f>IF((MAX($R$4:R18)+1)&gt;Data!$A$1,"",MAX($R$4:R18)+1)</f>
        <v>15</v>
      </c>
    </row>
    <row r="20" spans="1:18" x14ac:dyDescent="0.2">
      <c r="A20" s="10">
        <f>IF(Q20="","",RANK(Q20,$Q$5:$Q$257)+COUNTIF($Q$3:Q19,Q20))</f>
        <v>171</v>
      </c>
      <c r="B20" t="str">
        <f>IF(R20="","",VLOOKUP($R20,Data!$A$5:$X$2001,Data!$E$2,FALSE))</f>
        <v>A</v>
      </c>
      <c r="C20">
        <f>IF(R20="","",VLOOKUP($R20,Data!$A$5:$X$2001,Data!$F$2,FALSE))</f>
        <v>0</v>
      </c>
      <c r="D20">
        <f>IF(R20="","",VLOOKUP($R20,Data!$A$5:$X$2001,Data!$G$2,FALSE))</f>
        <v>0</v>
      </c>
      <c r="E20">
        <f>IF(R20="","",VLOOKUP($R20,Data!$A$5:$X$2001,Data!$H$2,FALSE))</f>
        <v>0</v>
      </c>
      <c r="F20">
        <f>IF(R20="","",VLOOKUP($R20,Data!$A$5:$X$2001,Data!$I$2,FALSE))</f>
        <v>0</v>
      </c>
      <c r="G20">
        <f>IF(R20="","",VLOOKUP($R20,Data!$A$5:$X$2001,Data!$J$2,FALSE))</f>
        <v>0</v>
      </c>
      <c r="H20" t="str">
        <f>IF(R20="","",VLOOKUP($R20,Data!$A$5:$X$2001,Data!$K$2,FALSE))</f>
        <v>1261</v>
      </c>
      <c r="I20" t="str">
        <f>IF(R20="","",VLOOKUP($R20,Data!$A$5:$X$2001,Data!$L$2,FALSE))</f>
        <v>DRUG TEST FEES-PERSONNEL REV</v>
      </c>
      <c r="J20" s="9">
        <f>IF($R20="","",VLOOKUP($R20,Data!$A$5:$AJ$2001,Data!M$2,FALSE))</f>
        <v>-2171</v>
      </c>
      <c r="K20" s="9">
        <f>IF($R20="","",VLOOKUP($R20,Data!$A$5:$AJ$2001,Data!N$2,FALSE))</f>
        <v>-1422</v>
      </c>
      <c r="L20" s="9">
        <f>IF($R20="","",VLOOKUP($R20,Data!$A$5:$AJ$2001,Data!O$2,FALSE))</f>
        <v>-1842</v>
      </c>
      <c r="M20" s="9">
        <f>IF($R20="","",VLOOKUP($R20,Data!$A$5:$AJ$2001,Data!P$2,FALSE))</f>
        <v>-729</v>
      </c>
      <c r="N20" s="9">
        <f>IF($R20="","",VLOOKUP($R20,Data!$A$5:$AJ$2001,Data!Q$2,FALSE))</f>
        <v>-2250</v>
      </c>
      <c r="O20" s="9">
        <f>IF($R20="","",VLOOKUP($R20,Data!$A$5:$AJ$2001,Data!R$2,FALSE))</f>
        <v>1365</v>
      </c>
      <c r="P20" s="9">
        <f>IF($R20="","",VLOOKUP($R20,Data!$A$5:$AJ$2001,Data!S$2,FALSE))</f>
        <v>-740</v>
      </c>
      <c r="Q20" s="9">
        <f t="shared" si="0"/>
        <v>-7789</v>
      </c>
      <c r="R20">
        <f>IF((MAX($R$4:R19)+1)&gt;Data!$A$1,"",MAX($R$4:R19)+1)</f>
        <v>16</v>
      </c>
    </row>
    <row r="21" spans="1:18" x14ac:dyDescent="0.2">
      <c r="A21" s="10">
        <f>IF(Q21="","",RANK(Q21,$Q$5:$Q$257)+COUNTIF($Q$3:Q20,Q21))</f>
        <v>86</v>
      </c>
      <c r="B21" t="str">
        <f>IF(R21="","",VLOOKUP($R21,Data!$A$5:$X$2001,Data!$E$2,FALSE))</f>
        <v>A</v>
      </c>
      <c r="C21">
        <f>IF(R21="","",VLOOKUP($R21,Data!$A$5:$X$2001,Data!$F$2,FALSE))</f>
        <v>0</v>
      </c>
      <c r="D21">
        <f>IF(R21="","",VLOOKUP($R21,Data!$A$5:$X$2001,Data!$G$2,FALSE))</f>
        <v>0</v>
      </c>
      <c r="E21">
        <f>IF(R21="","",VLOOKUP($R21,Data!$A$5:$X$2001,Data!$H$2,FALSE))</f>
        <v>0</v>
      </c>
      <c r="F21">
        <f>IF(R21="","",VLOOKUP($R21,Data!$A$5:$X$2001,Data!$I$2,FALSE))</f>
        <v>0</v>
      </c>
      <c r="G21">
        <f>IF(R21="","",VLOOKUP($R21,Data!$A$5:$X$2001,Data!$J$2,FALSE))</f>
        <v>0</v>
      </c>
      <c r="H21" t="str">
        <f>IF(R21="","",VLOOKUP($R21,Data!$A$5:$X$2001,Data!$K$2,FALSE))</f>
        <v>1289</v>
      </c>
      <c r="I21" t="str">
        <f>IF(R21="","",VLOOKUP($R21,Data!$A$5:$X$2001,Data!$L$2,FALSE))</f>
        <v>OTHER GENERAL GOVT FEES</v>
      </c>
      <c r="J21" s="9">
        <f>IF($R21="","",VLOOKUP($R21,Data!$A$5:$AJ$2001,Data!M$2,FALSE))</f>
        <v>-107.07</v>
      </c>
      <c r="K21" s="9">
        <f>IF($R21="","",VLOOKUP($R21,Data!$A$5:$AJ$2001,Data!N$2,FALSE))</f>
        <v>70</v>
      </c>
      <c r="L21" s="9">
        <f>IF($R21="","",VLOOKUP($R21,Data!$A$5:$AJ$2001,Data!O$2,FALSE))</f>
        <v>82.72</v>
      </c>
      <c r="M21" s="9">
        <f>IF($R21="","",VLOOKUP($R21,Data!$A$5:$AJ$2001,Data!P$2,FALSE))</f>
        <v>100</v>
      </c>
      <c r="N21" s="9">
        <f>IF($R21="","",VLOOKUP($R21,Data!$A$5:$AJ$2001,Data!Q$2,FALSE))</f>
        <v>73</v>
      </c>
      <c r="O21" s="9">
        <f>IF($R21="","",VLOOKUP($R21,Data!$A$5:$AJ$2001,Data!R$2,FALSE))</f>
        <v>50</v>
      </c>
      <c r="P21" s="9">
        <f>IF($R21="","",VLOOKUP($R21,Data!$A$5:$AJ$2001,Data!S$2,FALSE))</f>
        <v>0</v>
      </c>
      <c r="Q21" s="9">
        <f t="shared" si="0"/>
        <v>268.64999999999998</v>
      </c>
      <c r="R21">
        <f>IF((MAX($R$4:R20)+1)&gt;Data!$A$1,"",MAX($R$4:R20)+1)</f>
        <v>17</v>
      </c>
    </row>
    <row r="22" spans="1:18" x14ac:dyDescent="0.2">
      <c r="A22" s="10">
        <f>IF(Q22="","",RANK(Q22,$Q$5:$Q$257)+COUNTIF($Q$3:Q21,Q22))</f>
        <v>61</v>
      </c>
      <c r="B22" t="str">
        <f>IF(R22="","",VLOOKUP($R22,Data!$A$5:$X$2001,Data!$E$2,FALSE))</f>
        <v>A</v>
      </c>
      <c r="C22">
        <f>IF(R22="","",VLOOKUP($R22,Data!$A$5:$X$2001,Data!$F$2,FALSE))</f>
        <v>0</v>
      </c>
      <c r="D22">
        <f>IF(R22="","",VLOOKUP($R22,Data!$A$5:$X$2001,Data!$G$2,FALSE))</f>
        <v>0</v>
      </c>
      <c r="E22">
        <f>IF(R22="","",VLOOKUP($R22,Data!$A$5:$X$2001,Data!$H$2,FALSE))</f>
        <v>0</v>
      </c>
      <c r="F22">
        <f>IF(R22="","",VLOOKUP($R22,Data!$A$5:$X$2001,Data!$I$2,FALSE))</f>
        <v>0</v>
      </c>
      <c r="G22">
        <f>IF(R22="","",VLOOKUP($R22,Data!$A$5:$X$2001,Data!$J$2,FALSE))</f>
        <v>0</v>
      </c>
      <c r="H22" t="str">
        <f>IF(R22="","",VLOOKUP($R22,Data!$A$5:$X$2001,Data!$K$2,FALSE))</f>
        <v>1510</v>
      </c>
      <c r="I22" t="str">
        <f>IF(R22="","",VLOOKUP($R22,Data!$A$5:$X$2001,Data!$L$2,FALSE))</f>
        <v>SHERIFF FEES</v>
      </c>
      <c r="J22" s="9">
        <f>IF($R22="","",VLOOKUP($R22,Data!$A$5:$AJ$2001,Data!M$2,FALSE))</f>
        <v>4090.5899999999965</v>
      </c>
      <c r="K22" s="9">
        <f>IF($R22="","",VLOOKUP($R22,Data!$A$5:$AJ$2001,Data!N$2,FALSE))</f>
        <v>-2369.1900000000023</v>
      </c>
      <c r="L22" s="9">
        <f>IF($R22="","",VLOOKUP($R22,Data!$A$5:$AJ$2001,Data!O$2,FALSE))</f>
        <v>-1763.9400000000023</v>
      </c>
      <c r="M22" s="9">
        <f>IF($R22="","",VLOOKUP($R22,Data!$A$5:$AJ$2001,Data!P$2,FALSE))</f>
        <v>-6403.6299999999974</v>
      </c>
      <c r="N22" s="9">
        <f>IF($R22="","",VLOOKUP($R22,Data!$A$5:$AJ$2001,Data!Q$2,FALSE))</f>
        <v>-7054.510000000002</v>
      </c>
      <c r="O22" s="9">
        <f>IF($R22="","",VLOOKUP($R22,Data!$A$5:$AJ$2001,Data!R$2,FALSE))</f>
        <v>13704.410000000003</v>
      </c>
      <c r="P22" s="9">
        <f>IF($R22="","",VLOOKUP($R22,Data!$A$5:$AJ$2001,Data!S$2,FALSE))</f>
        <v>9974.57</v>
      </c>
      <c r="Q22" s="9">
        <f t="shared" si="0"/>
        <v>10178.299999999996</v>
      </c>
      <c r="R22">
        <f>IF((MAX($R$4:R21)+1)&gt;Data!$A$1,"",MAX($R$4:R21)+1)</f>
        <v>18</v>
      </c>
    </row>
    <row r="23" spans="1:18" x14ac:dyDescent="0.2">
      <c r="A23" s="10">
        <f>IF(Q23="","",RANK(Q23,$Q$5:$Q$257)+COUNTIF($Q$3:Q22,Q23))</f>
        <v>139</v>
      </c>
      <c r="B23" t="str">
        <f>IF(R23="","",VLOOKUP($R23,Data!$A$5:$X$2001,Data!$E$2,FALSE))</f>
        <v>A</v>
      </c>
      <c r="C23">
        <f>IF(R23="","",VLOOKUP($R23,Data!$A$5:$X$2001,Data!$F$2,FALSE))</f>
        <v>0</v>
      </c>
      <c r="D23">
        <f>IF(R23="","",VLOOKUP($R23,Data!$A$5:$X$2001,Data!$G$2,FALSE))</f>
        <v>0</v>
      </c>
      <c r="E23">
        <f>IF(R23="","",VLOOKUP($R23,Data!$A$5:$X$2001,Data!$H$2,FALSE))</f>
        <v>0</v>
      </c>
      <c r="F23">
        <f>IF(R23="","",VLOOKUP($R23,Data!$A$5:$X$2001,Data!$I$2,FALSE))</f>
        <v>0</v>
      </c>
      <c r="G23">
        <f>IF(R23="","",VLOOKUP($R23,Data!$A$5:$X$2001,Data!$J$2,FALSE))</f>
        <v>0</v>
      </c>
      <c r="H23" t="str">
        <f>IF(R23="","",VLOOKUP($R23,Data!$A$5:$X$2001,Data!$K$2,FALSE))</f>
        <v>1515</v>
      </c>
      <c r="I23" t="str">
        <f>IF(R23="","",VLOOKUP($R23,Data!$A$5:$X$2001,Data!$L$2,FALSE))</f>
        <v>ATI FEES ON BAIL MONEY</v>
      </c>
      <c r="J23" s="9">
        <f>IF($R23="","",VLOOKUP($R23,Data!$A$5:$AJ$2001,Data!M$2,FALSE))</f>
        <v>-374.66999999999996</v>
      </c>
      <c r="K23" s="9">
        <f>IF($R23="","",VLOOKUP($R23,Data!$A$5:$AJ$2001,Data!N$2,FALSE))</f>
        <v>-852.90000000000009</v>
      </c>
      <c r="L23" s="9">
        <f>IF($R23="","",VLOOKUP($R23,Data!$A$5:$AJ$2001,Data!O$2,FALSE))</f>
        <v>-207.5</v>
      </c>
      <c r="M23" s="9">
        <f>IF($R23="","",VLOOKUP($R23,Data!$A$5:$AJ$2001,Data!P$2,FALSE))</f>
        <v>-580.45000000000005</v>
      </c>
      <c r="N23" s="9">
        <f>IF($R23="","",VLOOKUP($R23,Data!$A$5:$AJ$2001,Data!Q$2,FALSE))</f>
        <v>-152.10000000000002</v>
      </c>
      <c r="O23" s="9">
        <f>IF($R23="","",VLOOKUP($R23,Data!$A$5:$AJ$2001,Data!R$2,FALSE))</f>
        <v>386.5</v>
      </c>
      <c r="P23" s="9">
        <f>IF($R23="","",VLOOKUP($R23,Data!$A$5:$AJ$2001,Data!S$2,FALSE))</f>
        <v>680</v>
      </c>
      <c r="Q23" s="9">
        <f t="shared" si="0"/>
        <v>-1101.1200000000003</v>
      </c>
      <c r="R23">
        <f>IF((MAX($R$4:R22)+1)&gt;Data!$A$1,"",MAX($R$4:R22)+1)</f>
        <v>19</v>
      </c>
    </row>
    <row r="24" spans="1:18" x14ac:dyDescent="0.2">
      <c r="A24" s="10">
        <f>IF(Q24="","",RANK(Q24,$Q$5:$Q$257)+COUNTIF($Q$3:Q23,Q24))</f>
        <v>190</v>
      </c>
      <c r="B24" t="str">
        <f>IF(R24="","",VLOOKUP($R24,Data!$A$5:$X$2001,Data!$E$2,FALSE))</f>
        <v>A</v>
      </c>
      <c r="C24">
        <f>IF(R24="","",VLOOKUP($R24,Data!$A$5:$X$2001,Data!$F$2,FALSE))</f>
        <v>0</v>
      </c>
      <c r="D24">
        <f>IF(R24="","",VLOOKUP($R24,Data!$A$5:$X$2001,Data!$G$2,FALSE))</f>
        <v>0</v>
      </c>
      <c r="E24">
        <f>IF(R24="","",VLOOKUP($R24,Data!$A$5:$X$2001,Data!$H$2,FALSE))</f>
        <v>0</v>
      </c>
      <c r="F24">
        <f>IF(R24="","",VLOOKUP($R24,Data!$A$5:$X$2001,Data!$I$2,FALSE))</f>
        <v>0</v>
      </c>
      <c r="G24">
        <f>IF(R24="","",VLOOKUP($R24,Data!$A$5:$X$2001,Data!$J$2,FALSE))</f>
        <v>0</v>
      </c>
      <c r="H24" t="str">
        <f>IF(R24="","",VLOOKUP($R24,Data!$A$5:$X$2001,Data!$K$2,FALSE))</f>
        <v>1525</v>
      </c>
      <c r="I24" t="str">
        <f>IF(R24="","",VLOOKUP($R24,Data!$A$5:$X$2001,Data!$L$2,FALSE))</f>
        <v>MISC. JAIL REVENUE</v>
      </c>
      <c r="J24" s="9">
        <f>IF($R24="","",VLOOKUP($R24,Data!$A$5:$AJ$2001,Data!M$2,FALSE))</f>
        <v>0</v>
      </c>
      <c r="K24" s="9">
        <f>IF($R24="","",VLOOKUP($R24,Data!$A$5:$AJ$2001,Data!N$2,FALSE))</f>
        <v>0</v>
      </c>
      <c r="L24" s="9">
        <f>IF($R24="","",VLOOKUP($R24,Data!$A$5:$AJ$2001,Data!O$2,FALSE))</f>
        <v>0</v>
      </c>
      <c r="M24" s="9">
        <f>IF($R24="","",VLOOKUP($R24,Data!$A$5:$AJ$2001,Data!P$2,FALSE))</f>
        <v>0</v>
      </c>
      <c r="N24" s="9">
        <f>IF($R24="","",VLOOKUP($R24,Data!$A$5:$AJ$2001,Data!Q$2,FALSE))</f>
        <v>0</v>
      </c>
      <c r="O24" s="9">
        <f>IF($R24="","",VLOOKUP($R24,Data!$A$5:$AJ$2001,Data!R$2,FALSE))</f>
        <v>-9469.9500000000007</v>
      </c>
      <c r="P24" s="9">
        <f>IF($R24="","",VLOOKUP($R24,Data!$A$5:$AJ$2001,Data!S$2,FALSE))</f>
        <v>-17048.32</v>
      </c>
      <c r="Q24" s="9">
        <f t="shared" si="0"/>
        <v>-26518.27</v>
      </c>
      <c r="R24">
        <f>IF((MAX($R$4:R23)+1)&gt;Data!$A$1,"",MAX($R$4:R23)+1)</f>
        <v>20</v>
      </c>
    </row>
    <row r="25" spans="1:18" x14ac:dyDescent="0.2">
      <c r="A25" s="10">
        <f>IF(Q25="","",RANK(Q25,$Q$5:$Q$257)+COUNTIF($Q$3:Q24,Q25))</f>
        <v>84</v>
      </c>
      <c r="B25" t="str">
        <f>IF(R25="","",VLOOKUP($R25,Data!$A$5:$X$2001,Data!$E$2,FALSE))</f>
        <v>A</v>
      </c>
      <c r="C25">
        <f>IF(R25="","",VLOOKUP($R25,Data!$A$5:$X$2001,Data!$F$2,FALSE))</f>
        <v>0</v>
      </c>
      <c r="D25">
        <f>IF(R25="","",VLOOKUP($R25,Data!$A$5:$X$2001,Data!$G$2,FALSE))</f>
        <v>0</v>
      </c>
      <c r="E25">
        <f>IF(R25="","",VLOOKUP($R25,Data!$A$5:$X$2001,Data!$H$2,FALSE))</f>
        <v>0</v>
      </c>
      <c r="F25">
        <f>IF(R25="","",VLOOKUP($R25,Data!$A$5:$X$2001,Data!$I$2,FALSE))</f>
        <v>0</v>
      </c>
      <c r="G25">
        <f>IF(R25="","",VLOOKUP($R25,Data!$A$5:$X$2001,Data!$J$2,FALSE))</f>
        <v>0</v>
      </c>
      <c r="H25" t="str">
        <f>IF(R25="","",VLOOKUP($R25,Data!$A$5:$X$2001,Data!$K$2,FALSE))</f>
        <v>1526</v>
      </c>
      <c r="I25" t="str">
        <f>IF(R25="","",VLOOKUP($R25,Data!$A$5:$X$2001,Data!$L$2,FALSE))</f>
        <v>DISCIPLINARY SURCHARGE</v>
      </c>
      <c r="J25" s="9">
        <f>IF($R25="","",VLOOKUP($R25,Data!$A$5:$AJ$2001,Data!M$2,FALSE))</f>
        <v>0</v>
      </c>
      <c r="K25" s="9">
        <f>IF($R25="","",VLOOKUP($R25,Data!$A$5:$AJ$2001,Data!N$2,FALSE))</f>
        <v>0</v>
      </c>
      <c r="L25" s="9">
        <f>IF($R25="","",VLOOKUP($R25,Data!$A$5:$AJ$2001,Data!O$2,FALSE))</f>
        <v>0</v>
      </c>
      <c r="M25" s="9">
        <f>IF($R25="","",VLOOKUP($R25,Data!$A$5:$AJ$2001,Data!P$2,FALSE))</f>
        <v>0</v>
      </c>
      <c r="N25" s="9">
        <f>IF($R25="","",VLOOKUP($R25,Data!$A$5:$AJ$2001,Data!Q$2,FALSE))</f>
        <v>0</v>
      </c>
      <c r="O25" s="9">
        <f>IF($R25="","",VLOOKUP($R25,Data!$A$5:$AJ$2001,Data!R$2,FALSE))</f>
        <v>-25</v>
      </c>
      <c r="P25" s="9">
        <f>IF($R25="","",VLOOKUP($R25,Data!$A$5:$AJ$2001,Data!S$2,FALSE))</f>
        <v>424.83</v>
      </c>
      <c r="Q25" s="9">
        <f t="shared" si="0"/>
        <v>399.83</v>
      </c>
      <c r="R25">
        <f>IF((MAX($R$4:R24)+1)&gt;Data!$A$1,"",MAX($R$4:R24)+1)</f>
        <v>21</v>
      </c>
    </row>
    <row r="26" spans="1:18" x14ac:dyDescent="0.2">
      <c r="A26" s="10">
        <f>IF(Q26="","",RANK(Q26,$Q$5:$Q$257)+COUNTIF($Q$3:Q25,Q26))</f>
        <v>90</v>
      </c>
      <c r="B26" t="str">
        <f>IF(R26="","",VLOOKUP($R26,Data!$A$5:$X$2001,Data!$E$2,FALSE))</f>
        <v>A</v>
      </c>
      <c r="C26">
        <f>IF(R26="","",VLOOKUP($R26,Data!$A$5:$X$2001,Data!$F$2,FALSE))</f>
        <v>0</v>
      </c>
      <c r="D26">
        <f>IF(R26="","",VLOOKUP($R26,Data!$A$5:$X$2001,Data!$G$2,FALSE))</f>
        <v>0</v>
      </c>
      <c r="E26">
        <f>IF(R26="","",VLOOKUP($R26,Data!$A$5:$X$2001,Data!$H$2,FALSE))</f>
        <v>0</v>
      </c>
      <c r="F26">
        <f>IF(R26="","",VLOOKUP($R26,Data!$A$5:$X$2001,Data!$I$2,FALSE))</f>
        <v>0</v>
      </c>
      <c r="G26">
        <f>IF(R26="","",VLOOKUP($R26,Data!$A$5:$X$2001,Data!$J$2,FALSE))</f>
        <v>0</v>
      </c>
      <c r="H26" t="str">
        <f>IF(R26="","",VLOOKUP($R26,Data!$A$5:$X$2001,Data!$K$2,FALSE))</f>
        <v>1562</v>
      </c>
      <c r="I26" t="str">
        <f>IF(R26="","",VLOOKUP($R26,Data!$A$5:$X$2001,Data!$L$2,FALSE))</f>
        <v>FIRE INVESTIGATION FEES</v>
      </c>
      <c r="J26" s="9">
        <f>IF($R26="","",VLOOKUP($R26,Data!$A$5:$AJ$2001,Data!M$2,FALSE))</f>
        <v>0</v>
      </c>
      <c r="K26" s="9">
        <f>IF($R26="","",VLOOKUP($R26,Data!$A$5:$AJ$2001,Data!N$2,FALSE))</f>
        <v>0</v>
      </c>
      <c r="L26" s="9">
        <f>IF($R26="","",VLOOKUP($R26,Data!$A$5:$AJ$2001,Data!O$2,FALSE))</f>
        <v>0</v>
      </c>
      <c r="M26" s="9">
        <f>IF($R26="","",VLOOKUP($R26,Data!$A$5:$AJ$2001,Data!P$2,FALSE))</f>
        <v>0</v>
      </c>
      <c r="N26" s="9">
        <f>IF($R26="","",VLOOKUP($R26,Data!$A$5:$AJ$2001,Data!Q$2,FALSE))</f>
        <v>0</v>
      </c>
      <c r="O26" s="9">
        <f>IF($R26="","",VLOOKUP($R26,Data!$A$5:$AJ$2001,Data!R$2,FALSE))</f>
        <v>0</v>
      </c>
      <c r="P26" s="9">
        <f>IF($R26="","",VLOOKUP($R26,Data!$A$5:$AJ$2001,Data!S$2,FALSE))</f>
        <v>0</v>
      </c>
      <c r="Q26" s="9">
        <f t="shared" si="0"/>
        <v>0</v>
      </c>
      <c r="R26">
        <f>IF((MAX($R$4:R25)+1)&gt;Data!$A$1,"",MAX($R$4:R25)+1)</f>
        <v>22</v>
      </c>
    </row>
    <row r="27" spans="1:18" x14ac:dyDescent="0.2">
      <c r="A27" s="10">
        <f>IF(Q27="","",RANK(Q27,$Q$5:$Q$257)+COUNTIF($Q$3:Q26,Q27))</f>
        <v>149</v>
      </c>
      <c r="B27" t="str">
        <f>IF(R27="","",VLOOKUP($R27,Data!$A$5:$X$2001,Data!$E$2,FALSE))</f>
        <v>A</v>
      </c>
      <c r="C27">
        <f>IF(R27="","",VLOOKUP($R27,Data!$A$5:$X$2001,Data!$F$2,FALSE))</f>
        <v>0</v>
      </c>
      <c r="D27">
        <f>IF(R27="","",VLOOKUP($R27,Data!$A$5:$X$2001,Data!$G$2,FALSE))</f>
        <v>0</v>
      </c>
      <c r="E27">
        <f>IF(R27="","",VLOOKUP($R27,Data!$A$5:$X$2001,Data!$H$2,FALSE))</f>
        <v>0</v>
      </c>
      <c r="F27">
        <f>IF(R27="","",VLOOKUP($R27,Data!$A$5:$X$2001,Data!$I$2,FALSE))</f>
        <v>0</v>
      </c>
      <c r="G27">
        <f>IF(R27="","",VLOOKUP($R27,Data!$A$5:$X$2001,Data!$J$2,FALSE))</f>
        <v>0</v>
      </c>
      <c r="H27" t="str">
        <f>IF(R27="","",VLOOKUP($R27,Data!$A$5:$X$2001,Data!$K$2,FALSE))</f>
        <v>1580</v>
      </c>
      <c r="I27" t="str">
        <f>IF(R27="","",VLOOKUP($R27,Data!$A$5:$X$2001,Data!$L$2,FALSE))</f>
        <v>RESTITUTION</v>
      </c>
      <c r="J27" s="9">
        <f>IF($R27="","",VLOOKUP($R27,Data!$A$5:$AJ$2001,Data!M$2,FALSE))</f>
        <v>1582.3899999999999</v>
      </c>
      <c r="K27" s="9">
        <f>IF($R27="","",VLOOKUP($R27,Data!$A$5:$AJ$2001,Data!N$2,FALSE))</f>
        <v>-1697.7800000000002</v>
      </c>
      <c r="L27" s="9">
        <f>IF($R27="","",VLOOKUP($R27,Data!$A$5:$AJ$2001,Data!O$2,FALSE))</f>
        <v>473.92000000000007</v>
      </c>
      <c r="M27" s="9">
        <f>IF($R27="","",VLOOKUP($R27,Data!$A$5:$AJ$2001,Data!P$2,FALSE))</f>
        <v>-3721.5200000000004</v>
      </c>
      <c r="N27" s="9">
        <f>IF($R27="","",VLOOKUP($R27,Data!$A$5:$AJ$2001,Data!Q$2,FALSE))</f>
        <v>717.27</v>
      </c>
      <c r="O27" s="9">
        <f>IF($R27="","",VLOOKUP($R27,Data!$A$5:$AJ$2001,Data!R$2,FALSE))</f>
        <v>-136.77999999999997</v>
      </c>
      <c r="P27" s="9">
        <f>IF($R27="","",VLOOKUP($R27,Data!$A$5:$AJ$2001,Data!S$2,FALSE))</f>
        <v>607.24</v>
      </c>
      <c r="Q27" s="9">
        <f t="shared" si="0"/>
        <v>-2175.2600000000011</v>
      </c>
      <c r="R27">
        <f>IF((MAX($R$4:R26)+1)&gt;Data!$A$1,"",MAX($R$4:R26)+1)</f>
        <v>23</v>
      </c>
    </row>
    <row r="28" spans="1:18" x14ac:dyDescent="0.2">
      <c r="A28" s="10">
        <f>IF(Q28="","",RANK(Q28,$Q$5:$Q$257)+COUNTIF($Q$3:Q27,Q28))</f>
        <v>81</v>
      </c>
      <c r="B28" t="str">
        <f>IF(R28="","",VLOOKUP($R28,Data!$A$5:$X$2001,Data!$E$2,FALSE))</f>
        <v>A</v>
      </c>
      <c r="C28">
        <f>IF(R28="","",VLOOKUP($R28,Data!$A$5:$X$2001,Data!$F$2,FALSE))</f>
        <v>0</v>
      </c>
      <c r="D28">
        <f>IF(R28="","",VLOOKUP($R28,Data!$A$5:$X$2001,Data!$G$2,FALSE))</f>
        <v>0</v>
      </c>
      <c r="E28">
        <f>IF(R28="","",VLOOKUP($R28,Data!$A$5:$X$2001,Data!$H$2,FALSE))</f>
        <v>0</v>
      </c>
      <c r="F28">
        <f>IF(R28="","",VLOOKUP($R28,Data!$A$5:$X$2001,Data!$I$2,FALSE))</f>
        <v>0</v>
      </c>
      <c r="G28">
        <f>IF(R28="","",VLOOKUP($R28,Data!$A$5:$X$2001,Data!$J$2,FALSE))</f>
        <v>0</v>
      </c>
      <c r="H28" t="str">
        <f>IF(R28="","",VLOOKUP($R28,Data!$A$5:$X$2001,Data!$K$2,FALSE))</f>
        <v>1581</v>
      </c>
      <c r="I28" t="str">
        <f>IF(R28="","",VLOOKUP($R28,Data!$A$5:$X$2001,Data!$L$2,FALSE))</f>
        <v>DWI - VICTIM IMPACT PANEL</v>
      </c>
      <c r="J28" s="9">
        <f>IF($R28="","",VLOOKUP($R28,Data!$A$5:$AJ$2001,Data!M$2,FALSE))</f>
        <v>0</v>
      </c>
      <c r="K28" s="9">
        <f>IF($R28="","",VLOOKUP($R28,Data!$A$5:$AJ$2001,Data!N$2,FALSE))</f>
        <v>0</v>
      </c>
      <c r="L28" s="9">
        <f>IF($R28="","",VLOOKUP($R28,Data!$A$5:$AJ$2001,Data!O$2,FALSE))</f>
        <v>0</v>
      </c>
      <c r="M28" s="9">
        <f>IF($R28="","",VLOOKUP($R28,Data!$A$5:$AJ$2001,Data!P$2,FALSE))</f>
        <v>-780</v>
      </c>
      <c r="N28" s="9">
        <f>IF($R28="","",VLOOKUP($R28,Data!$A$5:$AJ$2001,Data!Q$2,FALSE))</f>
        <v>480</v>
      </c>
      <c r="O28" s="9">
        <f>IF($R28="","",VLOOKUP($R28,Data!$A$5:$AJ$2001,Data!R$2,FALSE))</f>
        <v>1000</v>
      </c>
      <c r="P28" s="9">
        <f>IF($R28="","",VLOOKUP($R28,Data!$A$5:$AJ$2001,Data!S$2,FALSE))</f>
        <v>55</v>
      </c>
      <c r="Q28" s="9">
        <f t="shared" si="0"/>
        <v>755</v>
      </c>
      <c r="R28">
        <f>IF((MAX($R$4:R27)+1)&gt;Data!$A$1,"",MAX($R$4:R27)+1)</f>
        <v>24</v>
      </c>
    </row>
    <row r="29" spans="1:18" x14ac:dyDescent="0.2">
      <c r="A29" s="10">
        <f>IF(Q29="","",RANK(Q29,$Q$5:$Q$257)+COUNTIF($Q$3:Q28,Q29))</f>
        <v>60</v>
      </c>
      <c r="B29" t="str">
        <f>IF(R29="","",VLOOKUP($R29,Data!$A$5:$X$2001,Data!$E$2,FALSE))</f>
        <v>A</v>
      </c>
      <c r="C29">
        <f>IF(R29="","",VLOOKUP($R29,Data!$A$5:$X$2001,Data!$F$2,FALSE))</f>
        <v>0</v>
      </c>
      <c r="D29">
        <f>IF(R29="","",VLOOKUP($R29,Data!$A$5:$X$2001,Data!$G$2,FALSE))</f>
        <v>0</v>
      </c>
      <c r="E29">
        <f>IF(R29="","",VLOOKUP($R29,Data!$A$5:$X$2001,Data!$H$2,FALSE))</f>
        <v>0</v>
      </c>
      <c r="F29">
        <f>IF(R29="","",VLOOKUP($R29,Data!$A$5:$X$2001,Data!$I$2,FALSE))</f>
        <v>0</v>
      </c>
      <c r="G29">
        <f>IF(R29="","",VLOOKUP($R29,Data!$A$5:$X$2001,Data!$J$2,FALSE))</f>
        <v>0</v>
      </c>
      <c r="H29" t="str">
        <f>IF(R29="","",VLOOKUP($R29,Data!$A$5:$X$2001,Data!$K$2,FALSE))</f>
        <v>1582</v>
      </c>
      <c r="I29" t="str">
        <f>IF(R29="","",VLOOKUP($R29,Data!$A$5:$X$2001,Data!$L$2,FALSE))</f>
        <v>ALIVE @ 25</v>
      </c>
      <c r="J29" s="9">
        <f>IF($R29="","",VLOOKUP($R29,Data!$A$5:$AJ$2001,Data!M$2,FALSE))</f>
        <v>0</v>
      </c>
      <c r="K29" s="9">
        <f>IF($R29="","",VLOOKUP($R29,Data!$A$5:$AJ$2001,Data!N$2,FALSE))</f>
        <v>0</v>
      </c>
      <c r="L29" s="9">
        <f>IF($R29="","",VLOOKUP($R29,Data!$A$5:$AJ$2001,Data!O$2,FALSE))</f>
        <v>3500</v>
      </c>
      <c r="M29" s="9">
        <f>IF($R29="","",VLOOKUP($R29,Data!$A$5:$AJ$2001,Data!P$2,FALSE))</f>
        <v>2000</v>
      </c>
      <c r="N29" s="9">
        <f>IF($R29="","",VLOOKUP($R29,Data!$A$5:$AJ$2001,Data!Q$2,FALSE))</f>
        <v>2000</v>
      </c>
      <c r="O29" s="9">
        <f>IF($R29="","",VLOOKUP($R29,Data!$A$5:$AJ$2001,Data!R$2,FALSE))</f>
        <v>2000</v>
      </c>
      <c r="P29" s="9">
        <f>IF($R29="","",VLOOKUP($R29,Data!$A$5:$AJ$2001,Data!S$2,FALSE))</f>
        <v>1000</v>
      </c>
      <c r="Q29" s="9">
        <f t="shared" si="0"/>
        <v>10500</v>
      </c>
      <c r="R29">
        <f>IF((MAX($R$4:R28)+1)&gt;Data!$A$1,"",MAX($R$4:R28)+1)</f>
        <v>25</v>
      </c>
    </row>
    <row r="30" spans="1:18" x14ac:dyDescent="0.2">
      <c r="A30" s="10">
        <f>IF(Q30="","",RANK(Q30,$Q$5:$Q$257)+COUNTIF($Q$3:Q29,Q30))</f>
        <v>157</v>
      </c>
      <c r="B30" t="str">
        <f>IF(R30="","",VLOOKUP($R30,Data!$A$5:$X$2001,Data!$E$2,FALSE))</f>
        <v>A</v>
      </c>
      <c r="C30">
        <f>IF(R30="","",VLOOKUP($R30,Data!$A$5:$X$2001,Data!$F$2,FALSE))</f>
        <v>0</v>
      </c>
      <c r="D30">
        <f>IF(R30="","",VLOOKUP($R30,Data!$A$5:$X$2001,Data!$G$2,FALSE))</f>
        <v>0</v>
      </c>
      <c r="E30">
        <f>IF(R30="","",VLOOKUP($R30,Data!$A$5:$X$2001,Data!$H$2,FALSE))</f>
        <v>0</v>
      </c>
      <c r="F30">
        <f>IF(R30="","",VLOOKUP($R30,Data!$A$5:$X$2001,Data!$I$2,FALSE))</f>
        <v>0</v>
      </c>
      <c r="G30">
        <f>IF(R30="","",VLOOKUP($R30,Data!$A$5:$X$2001,Data!$J$2,FALSE))</f>
        <v>0</v>
      </c>
      <c r="H30" t="str">
        <f>IF(R30="","",VLOOKUP($R30,Data!$A$5:$X$2001,Data!$K$2,FALSE))</f>
        <v>1583</v>
      </c>
      <c r="I30" t="str">
        <f>IF(R30="","",VLOOKUP($R30,Data!$A$5:$X$2001,Data!$L$2,FALSE))</f>
        <v>SCRAM MONITORING</v>
      </c>
      <c r="J30" s="9">
        <f>IF($R30="","",VLOOKUP($R30,Data!$A$5:$AJ$2001,Data!M$2,FALSE))</f>
        <v>-809</v>
      </c>
      <c r="K30" s="9">
        <f>IF($R30="","",VLOOKUP($R30,Data!$A$5:$AJ$2001,Data!N$2,FALSE))</f>
        <v>-3425</v>
      </c>
      <c r="L30" s="9">
        <f>IF($R30="","",VLOOKUP($R30,Data!$A$5:$AJ$2001,Data!O$2,FALSE))</f>
        <v>-582</v>
      </c>
      <c r="M30" s="9">
        <f>IF($R30="","",VLOOKUP($R30,Data!$A$5:$AJ$2001,Data!P$2,FALSE))</f>
        <v>-447</v>
      </c>
      <c r="N30" s="9">
        <f>IF($R30="","",VLOOKUP($R30,Data!$A$5:$AJ$2001,Data!Q$2,FALSE))</f>
        <v>-1654</v>
      </c>
      <c r="O30" s="9">
        <f>IF($R30="","",VLOOKUP($R30,Data!$A$5:$AJ$2001,Data!R$2,FALSE))</f>
        <v>-45</v>
      </c>
      <c r="P30" s="9">
        <f>IF($R30="","",VLOOKUP($R30,Data!$A$5:$AJ$2001,Data!S$2,FALSE))</f>
        <v>2326</v>
      </c>
      <c r="Q30" s="9">
        <f t="shared" si="0"/>
        <v>-4636</v>
      </c>
      <c r="R30">
        <f>IF((MAX($R$4:R29)+1)&gt;Data!$A$1,"",MAX($R$4:R29)+1)</f>
        <v>26</v>
      </c>
    </row>
    <row r="31" spans="1:18" x14ac:dyDescent="0.2">
      <c r="A31" s="10">
        <f>IF(Q31="","",RANK(Q31,$Q$5:$Q$257)+COUNTIF($Q$3:Q30,Q31))</f>
        <v>83</v>
      </c>
      <c r="B31" t="str">
        <f>IF(R31="","",VLOOKUP($R31,Data!$A$5:$X$2001,Data!$E$2,FALSE))</f>
        <v>A</v>
      </c>
      <c r="C31">
        <f>IF(R31="","",VLOOKUP($R31,Data!$A$5:$X$2001,Data!$F$2,FALSE))</f>
        <v>0</v>
      </c>
      <c r="D31">
        <f>IF(R31="","",VLOOKUP($R31,Data!$A$5:$X$2001,Data!$G$2,FALSE))</f>
        <v>0</v>
      </c>
      <c r="E31">
        <f>IF(R31="","",VLOOKUP($R31,Data!$A$5:$X$2001,Data!$H$2,FALSE))</f>
        <v>0</v>
      </c>
      <c r="F31">
        <f>IF(R31="","",VLOOKUP($R31,Data!$A$5:$X$2001,Data!$I$2,FALSE))</f>
        <v>0</v>
      </c>
      <c r="G31">
        <f>IF(R31="","",VLOOKUP($R31,Data!$A$5:$X$2001,Data!$J$2,FALSE))</f>
        <v>0</v>
      </c>
      <c r="H31" t="str">
        <f>IF(R31="","",VLOOKUP($R31,Data!$A$5:$X$2001,Data!$K$2,FALSE))</f>
        <v>1584</v>
      </c>
      <c r="I31" t="str">
        <f>IF(R31="","",VLOOKUP($R31,Data!$A$5:$X$2001,Data!$L$2,FALSE))</f>
        <v>STOP DWI TO PROBATION</v>
      </c>
      <c r="J31" s="9">
        <f>IF($R31="","",VLOOKUP($R31,Data!$A$5:$AJ$2001,Data!M$2,FALSE))</f>
        <v>0</v>
      </c>
      <c r="K31" s="9">
        <f>IF($R31="","",VLOOKUP($R31,Data!$A$5:$AJ$2001,Data!N$2,FALSE))</f>
        <v>0</v>
      </c>
      <c r="L31" s="9">
        <f>IF($R31="","",VLOOKUP($R31,Data!$A$5:$AJ$2001,Data!O$2,FALSE))</f>
        <v>500</v>
      </c>
      <c r="M31" s="9">
        <f>IF($R31="","",VLOOKUP($R31,Data!$A$5:$AJ$2001,Data!P$2,FALSE))</f>
        <v>0</v>
      </c>
      <c r="N31" s="9">
        <f>IF($R31="","",VLOOKUP($R31,Data!$A$5:$AJ$2001,Data!Q$2,FALSE))</f>
        <v>0</v>
      </c>
      <c r="O31" s="9">
        <f>IF($R31="","",VLOOKUP($R31,Data!$A$5:$AJ$2001,Data!R$2,FALSE))</f>
        <v>0</v>
      </c>
      <c r="P31" s="9">
        <f>IF($R31="","",VLOOKUP($R31,Data!$A$5:$AJ$2001,Data!S$2,FALSE))</f>
        <v>0</v>
      </c>
      <c r="Q31" s="9">
        <f t="shared" si="0"/>
        <v>500</v>
      </c>
      <c r="R31">
        <f>IF((MAX($R$4:R30)+1)&gt;Data!$A$1,"",MAX($R$4:R30)+1)</f>
        <v>27</v>
      </c>
    </row>
    <row r="32" spans="1:18" x14ac:dyDescent="0.2">
      <c r="A32" s="10">
        <f>IF(Q32="","",RANK(Q32,$Q$5:$Q$257)+COUNTIF($Q$3:Q31,Q32))</f>
        <v>170</v>
      </c>
      <c r="B32" t="str">
        <f>IF(R32="","",VLOOKUP($R32,Data!$A$5:$X$2001,Data!$E$2,FALSE))</f>
        <v>A</v>
      </c>
      <c r="C32">
        <f>IF(R32="","",VLOOKUP($R32,Data!$A$5:$X$2001,Data!$F$2,FALSE))</f>
        <v>0</v>
      </c>
      <c r="D32">
        <f>IF(R32="","",VLOOKUP($R32,Data!$A$5:$X$2001,Data!$G$2,FALSE))</f>
        <v>0</v>
      </c>
      <c r="E32">
        <f>IF(R32="","",VLOOKUP($R32,Data!$A$5:$X$2001,Data!$H$2,FALSE))</f>
        <v>0</v>
      </c>
      <c r="F32">
        <f>IF(R32="","",VLOOKUP($R32,Data!$A$5:$X$2001,Data!$I$2,FALSE))</f>
        <v>0</v>
      </c>
      <c r="G32">
        <f>IF(R32="","",VLOOKUP($R32,Data!$A$5:$X$2001,Data!$J$2,FALSE))</f>
        <v>0</v>
      </c>
      <c r="H32" t="str">
        <f>IF(R32="","",VLOOKUP($R32,Data!$A$5:$X$2001,Data!$K$2,FALSE))</f>
        <v>1585</v>
      </c>
      <c r="I32" t="str">
        <f>IF(R32="","",VLOOKUP($R32,Data!$A$5:$X$2001,Data!$L$2,FALSE))</f>
        <v>PROBATION-ELEC. MONITORING</v>
      </c>
      <c r="J32" s="9">
        <f>IF($R32="","",VLOOKUP($R32,Data!$A$5:$AJ$2001,Data!M$2,FALSE))</f>
        <v>87</v>
      </c>
      <c r="K32" s="9">
        <f>IF($R32="","",VLOOKUP($R32,Data!$A$5:$AJ$2001,Data!N$2,FALSE))</f>
        <v>-1367</v>
      </c>
      <c r="L32" s="9">
        <f>IF($R32="","",VLOOKUP($R32,Data!$A$5:$AJ$2001,Data!O$2,FALSE))</f>
        <v>-2372</v>
      </c>
      <c r="M32" s="9">
        <f>IF($R32="","",VLOOKUP($R32,Data!$A$5:$AJ$2001,Data!P$2,FALSE))</f>
        <v>-408</v>
      </c>
      <c r="N32" s="9">
        <f>IF($R32="","",VLOOKUP($R32,Data!$A$5:$AJ$2001,Data!Q$2,FALSE))</f>
        <v>-1997</v>
      </c>
      <c r="O32" s="9">
        <f>IF($R32="","",VLOOKUP($R32,Data!$A$5:$AJ$2001,Data!R$2,FALSE))</f>
        <v>290</v>
      </c>
      <c r="P32" s="9">
        <f>IF($R32="","",VLOOKUP($R32,Data!$A$5:$AJ$2001,Data!S$2,FALSE))</f>
        <v>-1554</v>
      </c>
      <c r="Q32" s="9">
        <f t="shared" si="0"/>
        <v>-7321</v>
      </c>
      <c r="R32">
        <f>IF((MAX($R$4:R31)+1)&gt;Data!$A$1,"",MAX($R$4:R31)+1)</f>
        <v>28</v>
      </c>
    </row>
    <row r="33" spans="1:18" x14ac:dyDescent="0.2">
      <c r="A33" s="10">
        <f>IF(Q33="","",RANK(Q33,$Q$5:$Q$257)+COUNTIF($Q$3:Q32,Q33))</f>
        <v>78</v>
      </c>
      <c r="B33" t="str">
        <f>IF(R33="","",VLOOKUP($R33,Data!$A$5:$X$2001,Data!$E$2,FALSE))</f>
        <v>A</v>
      </c>
      <c r="C33">
        <f>IF(R33="","",VLOOKUP($R33,Data!$A$5:$X$2001,Data!$F$2,FALSE))</f>
        <v>0</v>
      </c>
      <c r="D33">
        <f>IF(R33="","",VLOOKUP($R33,Data!$A$5:$X$2001,Data!$G$2,FALSE))</f>
        <v>0</v>
      </c>
      <c r="E33">
        <f>IF(R33="","",VLOOKUP($R33,Data!$A$5:$X$2001,Data!$H$2,FALSE))</f>
        <v>0</v>
      </c>
      <c r="F33">
        <f>IF(R33="","",VLOOKUP($R33,Data!$A$5:$X$2001,Data!$I$2,FALSE))</f>
        <v>0</v>
      </c>
      <c r="G33">
        <f>IF(R33="","",VLOOKUP($R33,Data!$A$5:$X$2001,Data!$J$2,FALSE))</f>
        <v>0</v>
      </c>
      <c r="H33" t="str">
        <f>IF(R33="","",VLOOKUP($R33,Data!$A$5:$X$2001,Data!$K$2,FALSE))</f>
        <v>1586</v>
      </c>
      <c r="I33" t="str">
        <f>IF(R33="","",VLOOKUP($R33,Data!$A$5:$X$2001,Data!$L$2,FALSE))</f>
        <v>SOCIAL SECURITY REPAYMENT</v>
      </c>
      <c r="J33" s="9">
        <f>IF($R33="","",VLOOKUP($R33,Data!$A$5:$AJ$2001,Data!M$2,FALSE))</f>
        <v>0</v>
      </c>
      <c r="K33" s="9">
        <f>IF($R33="","",VLOOKUP($R33,Data!$A$5:$AJ$2001,Data!N$2,FALSE))</f>
        <v>0</v>
      </c>
      <c r="L33" s="9">
        <f>IF($R33="","",VLOOKUP($R33,Data!$A$5:$AJ$2001,Data!O$2,FALSE))</f>
        <v>-800</v>
      </c>
      <c r="M33" s="9">
        <f>IF($R33="","",VLOOKUP($R33,Data!$A$5:$AJ$2001,Data!P$2,FALSE))</f>
        <v>-2000</v>
      </c>
      <c r="N33" s="9">
        <f>IF($R33="","",VLOOKUP($R33,Data!$A$5:$AJ$2001,Data!Q$2,FALSE))</f>
        <v>1600</v>
      </c>
      <c r="O33" s="9">
        <f>IF($R33="","",VLOOKUP($R33,Data!$A$5:$AJ$2001,Data!R$2,FALSE))</f>
        <v>2000</v>
      </c>
      <c r="P33" s="9">
        <f>IF($R33="","",VLOOKUP($R33,Data!$A$5:$AJ$2001,Data!S$2,FALSE))</f>
        <v>500</v>
      </c>
      <c r="Q33" s="9">
        <f t="shared" si="0"/>
        <v>1300</v>
      </c>
      <c r="R33">
        <f>IF((MAX($R$4:R32)+1)&gt;Data!$A$1,"",MAX($R$4:R32)+1)</f>
        <v>29</v>
      </c>
    </row>
    <row r="34" spans="1:18" x14ac:dyDescent="0.2">
      <c r="A34" s="10">
        <f>IF(Q34="","",RANK(Q34,$Q$5:$Q$257)+COUNTIF($Q$3:Q33,Q34))</f>
        <v>173</v>
      </c>
      <c r="B34" t="str">
        <f>IF(R34="","",VLOOKUP($R34,Data!$A$5:$X$2001,Data!$E$2,FALSE))</f>
        <v>A</v>
      </c>
      <c r="C34">
        <f>IF(R34="","",VLOOKUP($R34,Data!$A$5:$X$2001,Data!$F$2,FALSE))</f>
        <v>0</v>
      </c>
      <c r="D34">
        <f>IF(R34="","",VLOOKUP($R34,Data!$A$5:$X$2001,Data!$G$2,FALSE))</f>
        <v>0</v>
      </c>
      <c r="E34">
        <f>IF(R34="","",VLOOKUP($R34,Data!$A$5:$X$2001,Data!$H$2,FALSE))</f>
        <v>0</v>
      </c>
      <c r="F34">
        <f>IF(R34="","",VLOOKUP($R34,Data!$A$5:$X$2001,Data!$I$2,FALSE))</f>
        <v>0</v>
      </c>
      <c r="G34">
        <f>IF(R34="","",VLOOKUP($R34,Data!$A$5:$X$2001,Data!$J$2,FALSE))</f>
        <v>0</v>
      </c>
      <c r="H34" t="str">
        <f>IF(R34="","",VLOOKUP($R34,Data!$A$5:$X$2001,Data!$K$2,FALSE))</f>
        <v>1587</v>
      </c>
      <c r="I34" t="str">
        <f>IF(R34="","",VLOOKUP($R34,Data!$A$5:$X$2001,Data!$L$2,FALSE))</f>
        <v>JAIL KITCHEN USAGE FEE</v>
      </c>
      <c r="J34" s="9">
        <f>IF($R34="","",VLOOKUP($R34,Data!$A$5:$AJ$2001,Data!M$2,FALSE))</f>
        <v>0</v>
      </c>
      <c r="K34" s="9">
        <f>IF($R34="","",VLOOKUP($R34,Data!$A$5:$AJ$2001,Data!N$2,FALSE))</f>
        <v>0</v>
      </c>
      <c r="L34" s="9">
        <f>IF($R34="","",VLOOKUP($R34,Data!$A$5:$AJ$2001,Data!O$2,FALSE))</f>
        <v>0</v>
      </c>
      <c r="M34" s="9">
        <f>IF($R34="","",VLOOKUP($R34,Data!$A$5:$AJ$2001,Data!P$2,FALSE))</f>
        <v>0</v>
      </c>
      <c r="N34" s="9">
        <f>IF($R34="","",VLOOKUP($R34,Data!$A$5:$AJ$2001,Data!Q$2,FALSE))</f>
        <v>0</v>
      </c>
      <c r="O34" s="9">
        <f>IF($R34="","",VLOOKUP($R34,Data!$A$5:$AJ$2001,Data!R$2,FALSE))</f>
        <v>0</v>
      </c>
      <c r="P34" s="9">
        <f>IF($R34="","",VLOOKUP($R34,Data!$A$5:$AJ$2001,Data!S$2,FALSE))</f>
        <v>-8932.48</v>
      </c>
      <c r="Q34" s="9">
        <f t="shared" si="0"/>
        <v>-8932.48</v>
      </c>
      <c r="R34">
        <f>IF((MAX($R$4:R33)+1)&gt;Data!$A$1,"",MAX($R$4:R33)+1)</f>
        <v>30</v>
      </c>
    </row>
    <row r="35" spans="1:18" x14ac:dyDescent="0.2">
      <c r="A35" s="10">
        <f>IF(Q35="","",RANK(Q35,$Q$5:$Q$257)+COUNTIF($Q$3:Q34,Q35))</f>
        <v>75</v>
      </c>
      <c r="B35" t="str">
        <f>IF(R35="","",VLOOKUP($R35,Data!$A$5:$X$2001,Data!$E$2,FALSE))</f>
        <v>A</v>
      </c>
      <c r="C35">
        <f>IF(R35="","",VLOOKUP($R35,Data!$A$5:$X$2001,Data!$F$2,FALSE))</f>
        <v>0</v>
      </c>
      <c r="D35">
        <f>IF(R35="","",VLOOKUP($R35,Data!$A$5:$X$2001,Data!$G$2,FALSE))</f>
        <v>0</v>
      </c>
      <c r="E35">
        <f>IF(R35="","",VLOOKUP($R35,Data!$A$5:$X$2001,Data!$H$2,FALSE))</f>
        <v>0</v>
      </c>
      <c r="F35">
        <f>IF(R35="","",VLOOKUP($R35,Data!$A$5:$X$2001,Data!$I$2,FALSE))</f>
        <v>0</v>
      </c>
      <c r="G35">
        <f>IF(R35="","",VLOOKUP($R35,Data!$A$5:$X$2001,Data!$J$2,FALSE))</f>
        <v>0</v>
      </c>
      <c r="H35" t="str">
        <f>IF(R35="","",VLOOKUP($R35,Data!$A$5:$X$2001,Data!$K$2,FALSE))</f>
        <v>1588</v>
      </c>
      <c r="I35" t="str">
        <f>IF(R35="","",VLOOKUP($R35,Data!$A$5:$X$2001,Data!$L$2,FALSE))</f>
        <v>PROBATION DRUG TEST FEES</v>
      </c>
      <c r="J35" s="9">
        <f>IF($R35="","",VLOOKUP($R35,Data!$A$5:$AJ$2001,Data!M$2,FALSE))</f>
        <v>0</v>
      </c>
      <c r="K35" s="9">
        <f>IF($R35="","",VLOOKUP($R35,Data!$A$5:$AJ$2001,Data!N$2,FALSE))</f>
        <v>0</v>
      </c>
      <c r="L35" s="9">
        <f>IF($R35="","",VLOOKUP($R35,Data!$A$5:$AJ$2001,Data!O$2,FALSE))</f>
        <v>0</v>
      </c>
      <c r="M35" s="9">
        <f>IF($R35="","",VLOOKUP($R35,Data!$A$5:$AJ$2001,Data!P$2,FALSE))</f>
        <v>0</v>
      </c>
      <c r="N35" s="9">
        <f>IF($R35="","",VLOOKUP($R35,Data!$A$5:$AJ$2001,Data!Q$2,FALSE))</f>
        <v>0</v>
      </c>
      <c r="O35" s="9">
        <f>IF($R35="","",VLOOKUP($R35,Data!$A$5:$AJ$2001,Data!R$2,FALSE))</f>
        <v>404</v>
      </c>
      <c r="P35" s="9">
        <f>IF($R35="","",VLOOKUP($R35,Data!$A$5:$AJ$2001,Data!S$2,FALSE))</f>
        <v>1130.0100000000002</v>
      </c>
      <c r="Q35" s="9">
        <f t="shared" si="0"/>
        <v>1534.0100000000002</v>
      </c>
      <c r="R35">
        <f>IF((MAX($R$4:R34)+1)&gt;Data!$A$1,"",MAX($R$4:R34)+1)</f>
        <v>31</v>
      </c>
    </row>
    <row r="36" spans="1:18" x14ac:dyDescent="0.2">
      <c r="A36" s="10">
        <f>IF(Q36="","",RANK(Q36,$Q$5:$Q$257)+COUNTIF($Q$3:Q35,Q36))</f>
        <v>174</v>
      </c>
      <c r="B36" t="str">
        <f>IF(R36="","",VLOOKUP($R36,Data!$A$5:$X$2001,Data!$E$2,FALSE))</f>
        <v>A</v>
      </c>
      <c r="C36">
        <f>IF(R36="","",VLOOKUP($R36,Data!$A$5:$X$2001,Data!$F$2,FALSE))</f>
        <v>0</v>
      </c>
      <c r="D36">
        <f>IF(R36="","",VLOOKUP($R36,Data!$A$5:$X$2001,Data!$G$2,FALSE))</f>
        <v>0</v>
      </c>
      <c r="E36">
        <f>IF(R36="","",VLOOKUP($R36,Data!$A$5:$X$2001,Data!$H$2,FALSE))</f>
        <v>0</v>
      </c>
      <c r="F36">
        <f>IF(R36="","",VLOOKUP($R36,Data!$A$5:$X$2001,Data!$I$2,FALSE))</f>
        <v>0</v>
      </c>
      <c r="G36">
        <f>IF(R36="","",VLOOKUP($R36,Data!$A$5:$X$2001,Data!$J$2,FALSE))</f>
        <v>0</v>
      </c>
      <c r="H36" t="str">
        <f>IF(R36="","",VLOOKUP($R36,Data!$A$5:$X$2001,Data!$K$2,FALSE))</f>
        <v>1589</v>
      </c>
      <c r="I36" t="str">
        <f>IF(R36="","",VLOOKUP($R36,Data!$A$5:$X$2001,Data!$L$2,FALSE))</f>
        <v>FEES FOR PROBATION SERVICES</v>
      </c>
      <c r="J36" s="9">
        <f>IF($R36="","",VLOOKUP($R36,Data!$A$5:$AJ$2001,Data!M$2,FALSE))</f>
        <v>375</v>
      </c>
      <c r="K36" s="9">
        <f>IF($R36="","",VLOOKUP($R36,Data!$A$5:$AJ$2001,Data!N$2,FALSE))</f>
        <v>-2315</v>
      </c>
      <c r="L36" s="9">
        <f>IF($R36="","",VLOOKUP($R36,Data!$A$5:$AJ$2001,Data!O$2,FALSE))</f>
        <v>-3062</v>
      </c>
      <c r="M36" s="9">
        <f>IF($R36="","",VLOOKUP($R36,Data!$A$5:$AJ$2001,Data!P$2,FALSE))</f>
        <v>-2904.5</v>
      </c>
      <c r="N36" s="9">
        <f>IF($R36="","",VLOOKUP($R36,Data!$A$5:$AJ$2001,Data!Q$2,FALSE))</f>
        <v>-2459</v>
      </c>
      <c r="O36" s="9">
        <f>IF($R36="","",VLOOKUP($R36,Data!$A$5:$AJ$2001,Data!R$2,FALSE))</f>
        <v>-551</v>
      </c>
      <c r="P36" s="9">
        <f>IF($R36="","",VLOOKUP($R36,Data!$A$5:$AJ$2001,Data!S$2,FALSE))</f>
        <v>583</v>
      </c>
      <c r="Q36" s="9">
        <f t="shared" si="0"/>
        <v>-10333.5</v>
      </c>
      <c r="R36">
        <f>IF((MAX($R$4:R35)+1)&gt;Data!$A$1,"",MAX($R$4:R35)+1)</f>
        <v>32</v>
      </c>
    </row>
    <row r="37" spans="1:18" x14ac:dyDescent="0.2">
      <c r="A37" s="10">
        <f>IF(Q37="","",RANK(Q37,$Q$5:$Q$257)+COUNTIF($Q$3:Q36,Q37))</f>
        <v>148</v>
      </c>
      <c r="B37" t="str">
        <f>IF(R37="","",VLOOKUP($R37,Data!$A$5:$X$2001,Data!$E$2,FALSE))</f>
        <v>A</v>
      </c>
      <c r="C37">
        <f>IF(R37="","",VLOOKUP($R37,Data!$A$5:$X$2001,Data!$F$2,FALSE))</f>
        <v>0</v>
      </c>
      <c r="D37">
        <f>IF(R37="","",VLOOKUP($R37,Data!$A$5:$X$2001,Data!$G$2,FALSE))</f>
        <v>0</v>
      </c>
      <c r="E37">
        <f>IF(R37="","",VLOOKUP($R37,Data!$A$5:$X$2001,Data!$H$2,FALSE))</f>
        <v>0</v>
      </c>
      <c r="F37">
        <f>IF(R37="","",VLOOKUP($R37,Data!$A$5:$X$2001,Data!$I$2,FALSE))</f>
        <v>0</v>
      </c>
      <c r="G37">
        <f>IF(R37="","",VLOOKUP($R37,Data!$A$5:$X$2001,Data!$J$2,FALSE))</f>
        <v>0</v>
      </c>
      <c r="H37" t="str">
        <f>IF(R37="","",VLOOKUP($R37,Data!$A$5:$X$2001,Data!$K$2,FALSE))</f>
        <v>1590</v>
      </c>
      <c r="I37" t="str">
        <f>IF(R37="","",VLOOKUP($R37,Data!$A$5:$X$2001,Data!$L$2,FALSE))</f>
        <v>PERMA SAFETY REBATE</v>
      </c>
      <c r="J37" s="9">
        <f>IF($R37="","",VLOOKUP($R37,Data!$A$5:$AJ$2001,Data!M$2,FALSE))</f>
        <v>0</v>
      </c>
      <c r="K37" s="9">
        <f>IF($R37="","",VLOOKUP($R37,Data!$A$5:$AJ$2001,Data!N$2,FALSE))</f>
        <v>0</v>
      </c>
      <c r="L37" s="9">
        <f>IF($R37="","",VLOOKUP($R37,Data!$A$5:$AJ$2001,Data!O$2,FALSE))</f>
        <v>0</v>
      </c>
      <c r="M37" s="9">
        <f>IF($R37="","",VLOOKUP($R37,Data!$A$5:$AJ$2001,Data!P$2,FALSE))</f>
        <v>0</v>
      </c>
      <c r="N37" s="9">
        <f>IF($R37="","",VLOOKUP($R37,Data!$A$5:$AJ$2001,Data!Q$2,FALSE))</f>
        <v>0</v>
      </c>
      <c r="O37" s="9">
        <f>IF($R37="","",VLOOKUP($R37,Data!$A$5:$AJ$2001,Data!R$2,FALSE))</f>
        <v>-2059.4299999999998</v>
      </c>
      <c r="P37" s="9">
        <f>IF($R37="","",VLOOKUP($R37,Data!$A$5:$AJ$2001,Data!S$2,FALSE))</f>
        <v>-11.300000000000182</v>
      </c>
      <c r="Q37" s="9">
        <f t="shared" si="0"/>
        <v>-2070.73</v>
      </c>
      <c r="R37">
        <f>IF((MAX($R$4:R36)+1)&gt;Data!$A$1,"",MAX($R$4:R36)+1)</f>
        <v>33</v>
      </c>
    </row>
    <row r="38" spans="1:18" x14ac:dyDescent="0.2">
      <c r="A38" s="10">
        <f>IF(Q38="","",RANK(Q38,$Q$5:$Q$257)+COUNTIF($Q$3:Q37,Q38))</f>
        <v>133</v>
      </c>
      <c r="B38" t="str">
        <f>IF(R38="","",VLOOKUP($R38,Data!$A$5:$X$2001,Data!$E$2,FALSE))</f>
        <v>A</v>
      </c>
      <c r="C38">
        <f>IF(R38="","",VLOOKUP($R38,Data!$A$5:$X$2001,Data!$F$2,FALSE))</f>
        <v>0</v>
      </c>
      <c r="D38">
        <f>IF(R38="","",VLOOKUP($R38,Data!$A$5:$X$2001,Data!$G$2,FALSE))</f>
        <v>0</v>
      </c>
      <c r="E38">
        <f>IF(R38="","",VLOOKUP($R38,Data!$A$5:$X$2001,Data!$H$2,FALSE))</f>
        <v>0</v>
      </c>
      <c r="F38">
        <f>IF(R38="","",VLOOKUP($R38,Data!$A$5:$X$2001,Data!$I$2,FALSE))</f>
        <v>0</v>
      </c>
      <c r="G38">
        <f>IF(R38="","",VLOOKUP($R38,Data!$A$5:$X$2001,Data!$J$2,FALSE))</f>
        <v>0</v>
      </c>
      <c r="H38" t="str">
        <f>IF(R38="","",VLOOKUP($R38,Data!$A$5:$X$2001,Data!$K$2,FALSE))</f>
        <v>1601</v>
      </c>
      <c r="I38" t="str">
        <f>IF(R38="","",VLOOKUP($R38,Data!$A$5:$X$2001,Data!$L$2,FALSE))</f>
        <v>PUBLIC HEALTH ED-DENTAL CARE</v>
      </c>
      <c r="J38" s="9">
        <f>IF($R38="","",VLOOKUP($R38,Data!$A$5:$AJ$2001,Data!M$2,FALSE))</f>
        <v>-616.13999999999987</v>
      </c>
      <c r="K38" s="9">
        <f>IF($R38="","",VLOOKUP($R38,Data!$A$5:$AJ$2001,Data!N$2,FALSE))</f>
        <v>-589.65999999999985</v>
      </c>
      <c r="L38" s="9">
        <f>IF($R38="","",VLOOKUP($R38,Data!$A$5:$AJ$2001,Data!O$2,FALSE))</f>
        <v>295</v>
      </c>
      <c r="M38" s="9">
        <f>IF($R38="","",VLOOKUP($R38,Data!$A$5:$AJ$2001,Data!P$2,FALSE))</f>
        <v>520</v>
      </c>
      <c r="N38" s="9">
        <f>IF($R38="","",VLOOKUP($R38,Data!$A$5:$AJ$2001,Data!Q$2,FALSE))</f>
        <v>0</v>
      </c>
      <c r="O38" s="9">
        <f>IF($R38="","",VLOOKUP($R38,Data!$A$5:$AJ$2001,Data!R$2,FALSE))</f>
        <v>0</v>
      </c>
      <c r="P38" s="9">
        <f>IF($R38="","",VLOOKUP($R38,Data!$A$5:$AJ$2001,Data!S$2,FALSE))</f>
        <v>0</v>
      </c>
      <c r="Q38" s="9">
        <f t="shared" si="0"/>
        <v>-390.79999999999973</v>
      </c>
      <c r="R38">
        <f>IF((MAX($R$4:R37)+1)&gt;Data!$A$1,"",MAX($R$4:R37)+1)</f>
        <v>34</v>
      </c>
    </row>
    <row r="39" spans="1:18" x14ac:dyDescent="0.2">
      <c r="A39" s="10">
        <f>IF(Q39="","",RANK(Q39,$Q$5:$Q$257)+COUNTIF($Q$3:Q38,Q39))</f>
        <v>91</v>
      </c>
      <c r="B39" t="str">
        <f>IF(R39="","",VLOOKUP($R39,Data!$A$5:$X$2001,Data!$E$2,FALSE))</f>
        <v>A</v>
      </c>
      <c r="C39">
        <f>IF(R39="","",VLOOKUP($R39,Data!$A$5:$X$2001,Data!$F$2,FALSE))</f>
        <v>0</v>
      </c>
      <c r="D39">
        <f>IF(R39="","",VLOOKUP($R39,Data!$A$5:$X$2001,Data!$G$2,FALSE))</f>
        <v>0</v>
      </c>
      <c r="E39">
        <f>IF(R39="","",VLOOKUP($R39,Data!$A$5:$X$2001,Data!$H$2,FALSE))</f>
        <v>0</v>
      </c>
      <c r="F39">
        <f>IF(R39="","",VLOOKUP($R39,Data!$A$5:$X$2001,Data!$I$2,FALSE))</f>
        <v>0</v>
      </c>
      <c r="G39">
        <f>IF(R39="","",VLOOKUP($R39,Data!$A$5:$X$2001,Data!$J$2,FALSE))</f>
        <v>0</v>
      </c>
      <c r="H39" t="str">
        <f>IF(R39="","",VLOOKUP($R39,Data!$A$5:$X$2001,Data!$K$2,FALSE))</f>
        <v>1605</v>
      </c>
      <c r="I39" t="str">
        <f>IF(R39="","",VLOOKUP($R39,Data!$A$5:$X$2001,Data!$L$2,FALSE))</f>
        <v>PUBLIC HEALTH FEES</v>
      </c>
      <c r="J39" s="9">
        <f>IF($R39="","",VLOOKUP($R39,Data!$A$5:$AJ$2001,Data!M$2,FALSE))</f>
        <v>0</v>
      </c>
      <c r="K39" s="9">
        <f>IF($R39="","",VLOOKUP($R39,Data!$A$5:$AJ$2001,Data!N$2,FALSE))</f>
        <v>0</v>
      </c>
      <c r="L39" s="9">
        <f>IF($R39="","",VLOOKUP($R39,Data!$A$5:$AJ$2001,Data!O$2,FALSE))</f>
        <v>0</v>
      </c>
      <c r="M39" s="9">
        <f>IF($R39="","",VLOOKUP($R39,Data!$A$5:$AJ$2001,Data!P$2,FALSE))</f>
        <v>0</v>
      </c>
      <c r="N39" s="9">
        <f>IF($R39="","",VLOOKUP($R39,Data!$A$5:$AJ$2001,Data!Q$2,FALSE))</f>
        <v>0</v>
      </c>
      <c r="O39" s="9">
        <f>IF($R39="","",VLOOKUP($R39,Data!$A$5:$AJ$2001,Data!R$2,FALSE))</f>
        <v>0</v>
      </c>
      <c r="P39" s="9">
        <f>IF($R39="","",VLOOKUP($R39,Data!$A$5:$AJ$2001,Data!S$2,FALSE))</f>
        <v>0</v>
      </c>
      <c r="Q39" s="9">
        <f t="shared" si="0"/>
        <v>0</v>
      </c>
      <c r="R39">
        <f>IF((MAX($R$4:R38)+1)&gt;Data!$A$1,"",MAX($R$4:R38)+1)</f>
        <v>35</v>
      </c>
    </row>
    <row r="40" spans="1:18" x14ac:dyDescent="0.2">
      <c r="A40" s="10">
        <f>IF(Q40="","",RANK(Q40,$Q$5:$Q$257)+COUNTIF($Q$3:Q39,Q40))</f>
        <v>92</v>
      </c>
      <c r="B40" t="str">
        <f>IF(R40="","",VLOOKUP($R40,Data!$A$5:$X$2001,Data!$E$2,FALSE))</f>
        <v>A</v>
      </c>
      <c r="C40">
        <f>IF(R40="","",VLOOKUP($R40,Data!$A$5:$X$2001,Data!$F$2,FALSE))</f>
        <v>0</v>
      </c>
      <c r="D40">
        <f>IF(R40="","",VLOOKUP($R40,Data!$A$5:$X$2001,Data!$G$2,FALSE))</f>
        <v>0</v>
      </c>
      <c r="E40">
        <f>IF(R40="","",VLOOKUP($R40,Data!$A$5:$X$2001,Data!$H$2,FALSE))</f>
        <v>0</v>
      </c>
      <c r="F40">
        <f>IF(R40="","",VLOOKUP($R40,Data!$A$5:$X$2001,Data!$I$2,FALSE))</f>
        <v>0</v>
      </c>
      <c r="G40">
        <f>IF(R40="","",VLOOKUP($R40,Data!$A$5:$X$2001,Data!$J$2,FALSE))</f>
        <v>0</v>
      </c>
      <c r="H40" t="str">
        <f>IF(R40="","",VLOOKUP($R40,Data!$A$5:$X$2001,Data!$K$2,FALSE))</f>
        <v>1610</v>
      </c>
      <c r="I40" t="str">
        <f>IF(R40="","",VLOOKUP($R40,Data!$A$5:$X$2001,Data!$L$2,FALSE))</f>
        <v>HOME NURSING CHARGES</v>
      </c>
      <c r="J40" s="9">
        <f>IF($R40="","",VLOOKUP($R40,Data!$A$5:$AJ$2001,Data!M$2,FALSE))</f>
        <v>0</v>
      </c>
      <c r="K40" s="9">
        <f>IF($R40="","",VLOOKUP($R40,Data!$A$5:$AJ$2001,Data!N$2,FALSE))</f>
        <v>0</v>
      </c>
      <c r="L40" s="9">
        <f>IF($R40="","",VLOOKUP($R40,Data!$A$5:$AJ$2001,Data!O$2,FALSE))</f>
        <v>0</v>
      </c>
      <c r="M40" s="9">
        <f>IF($R40="","",VLOOKUP($R40,Data!$A$5:$AJ$2001,Data!P$2,FALSE))</f>
        <v>0</v>
      </c>
      <c r="N40" s="9">
        <f>IF($R40="","",VLOOKUP($R40,Data!$A$5:$AJ$2001,Data!Q$2,FALSE))</f>
        <v>0</v>
      </c>
      <c r="O40" s="9">
        <f>IF($R40="","",VLOOKUP($R40,Data!$A$5:$AJ$2001,Data!R$2,FALSE))</f>
        <v>0</v>
      </c>
      <c r="P40" s="9">
        <f>IF($R40="","",VLOOKUP($R40,Data!$A$5:$AJ$2001,Data!S$2,FALSE))</f>
        <v>0</v>
      </c>
      <c r="Q40" s="9">
        <f t="shared" si="0"/>
        <v>0</v>
      </c>
      <c r="R40">
        <f>IF((MAX($R$4:R39)+1)&gt;Data!$A$1,"",MAX($R$4:R39)+1)</f>
        <v>36</v>
      </c>
    </row>
    <row r="41" spans="1:18" x14ac:dyDescent="0.2">
      <c r="A41" s="10">
        <f>IF(Q41="","",RANK(Q41,$Q$5:$Q$257)+COUNTIF($Q$3:Q40,Q41))</f>
        <v>80</v>
      </c>
      <c r="B41" t="str">
        <f>IF(R41="","",VLOOKUP($R41,Data!$A$5:$X$2001,Data!$E$2,FALSE))</f>
        <v>A</v>
      </c>
      <c r="C41">
        <f>IF(R41="","",VLOOKUP($R41,Data!$A$5:$X$2001,Data!$F$2,FALSE))</f>
        <v>0</v>
      </c>
      <c r="D41">
        <f>IF(R41="","",VLOOKUP($R41,Data!$A$5:$X$2001,Data!$G$2,FALSE))</f>
        <v>0</v>
      </c>
      <c r="E41">
        <f>IF(R41="","",VLOOKUP($R41,Data!$A$5:$X$2001,Data!$H$2,FALSE))</f>
        <v>0</v>
      </c>
      <c r="F41">
        <f>IF(R41="","",VLOOKUP($R41,Data!$A$5:$X$2001,Data!$I$2,FALSE))</f>
        <v>0</v>
      </c>
      <c r="G41">
        <f>IF(R41="","",VLOOKUP($R41,Data!$A$5:$X$2001,Data!$J$2,FALSE))</f>
        <v>0</v>
      </c>
      <c r="H41" t="str">
        <f>IF(R41="","",VLOOKUP($R41,Data!$A$5:$X$2001,Data!$K$2,FALSE))</f>
        <v>1612</v>
      </c>
      <c r="I41" t="str">
        <f>IF(R41="","",VLOOKUP($R41,Data!$A$5:$X$2001,Data!$L$2,FALSE))</f>
        <v>DONATIONS - IMMUNIZATION</v>
      </c>
      <c r="J41" s="9">
        <f>IF($R41="","",VLOOKUP($R41,Data!$A$5:$AJ$2001,Data!M$2,FALSE))</f>
        <v>-119</v>
      </c>
      <c r="K41" s="9">
        <f>IF($R41="","",VLOOKUP($R41,Data!$A$5:$AJ$2001,Data!N$2,FALSE))</f>
        <v>337</v>
      </c>
      <c r="L41" s="9">
        <f>IF($R41="","",VLOOKUP($R41,Data!$A$5:$AJ$2001,Data!O$2,FALSE))</f>
        <v>314</v>
      </c>
      <c r="M41" s="9">
        <f>IF($R41="","",VLOOKUP($R41,Data!$A$5:$AJ$2001,Data!P$2,FALSE))</f>
        <v>301</v>
      </c>
      <c r="N41" s="9">
        <f>IF($R41="","",VLOOKUP($R41,Data!$A$5:$AJ$2001,Data!Q$2,FALSE))</f>
        <v>-249</v>
      </c>
      <c r="O41" s="9">
        <f>IF($R41="","",VLOOKUP($R41,Data!$A$5:$AJ$2001,Data!R$2,FALSE))</f>
        <v>77</v>
      </c>
      <c r="P41" s="9">
        <f>IF($R41="","",VLOOKUP($R41,Data!$A$5:$AJ$2001,Data!S$2,FALSE))</f>
        <v>100</v>
      </c>
      <c r="Q41" s="9">
        <f t="shared" si="0"/>
        <v>761</v>
      </c>
      <c r="R41">
        <f>IF((MAX($R$4:R40)+1)&gt;Data!$A$1,"",MAX($R$4:R40)+1)</f>
        <v>37</v>
      </c>
    </row>
    <row r="42" spans="1:18" x14ac:dyDescent="0.2">
      <c r="A42" s="10">
        <f>IF(Q42="","",RANK(Q42,$Q$5:$Q$257)+COUNTIF($Q$3:Q41,Q42))</f>
        <v>196</v>
      </c>
      <c r="B42" t="str">
        <f>IF(R42="","",VLOOKUP($R42,Data!$A$5:$X$2001,Data!$E$2,FALSE))</f>
        <v>A</v>
      </c>
      <c r="C42">
        <f>IF(R42="","",VLOOKUP($R42,Data!$A$5:$X$2001,Data!$F$2,FALSE))</f>
        <v>0</v>
      </c>
      <c r="D42">
        <f>IF(R42="","",VLOOKUP($R42,Data!$A$5:$X$2001,Data!$G$2,FALSE))</f>
        <v>0</v>
      </c>
      <c r="E42">
        <f>IF(R42="","",VLOOKUP($R42,Data!$A$5:$X$2001,Data!$H$2,FALSE))</f>
        <v>0</v>
      </c>
      <c r="F42">
        <f>IF(R42="","",VLOOKUP($R42,Data!$A$5:$X$2001,Data!$I$2,FALSE))</f>
        <v>0</v>
      </c>
      <c r="G42">
        <f>IF(R42="","",VLOOKUP($R42,Data!$A$5:$X$2001,Data!$J$2,FALSE))</f>
        <v>0</v>
      </c>
      <c r="H42" t="str">
        <f>IF(R42="","",VLOOKUP($R42,Data!$A$5:$X$2001,Data!$K$2,FALSE))</f>
        <v>1613</v>
      </c>
      <c r="I42" t="str">
        <f>IF(R42="","",VLOOKUP($R42,Data!$A$5:$X$2001,Data!$L$2,FALSE))</f>
        <v>MEDICAID - AGE 3-5 YEARS</v>
      </c>
      <c r="J42" s="9">
        <f>IF($R42="","",VLOOKUP($R42,Data!$A$5:$AJ$2001,Data!M$2,FALSE))</f>
        <v>64751.640000000014</v>
      </c>
      <c r="K42" s="9">
        <f>IF($R42="","",VLOOKUP($R42,Data!$A$5:$AJ$2001,Data!N$2,FALSE))</f>
        <v>-51546.040000000008</v>
      </c>
      <c r="L42" s="9">
        <f>IF($R42="","",VLOOKUP($R42,Data!$A$5:$AJ$2001,Data!O$2,FALSE))</f>
        <v>-21097.690000000002</v>
      </c>
      <c r="M42" s="9">
        <f>IF($R42="","",VLOOKUP($R42,Data!$A$5:$AJ$2001,Data!P$2,FALSE))</f>
        <v>-114506.65999999997</v>
      </c>
      <c r="N42" s="9">
        <f>IF($R42="","",VLOOKUP($R42,Data!$A$5:$AJ$2001,Data!Q$2,FALSE))</f>
        <v>-22086.200000000012</v>
      </c>
      <c r="O42" s="9">
        <f>IF($R42="","",VLOOKUP($R42,Data!$A$5:$AJ$2001,Data!R$2,FALSE))</f>
        <v>64226.990000000005</v>
      </c>
      <c r="P42" s="9">
        <f>IF($R42="","",VLOOKUP($R42,Data!$A$5:$AJ$2001,Data!S$2,FALSE))</f>
        <v>38856.600000000006</v>
      </c>
      <c r="Q42" s="9">
        <f t="shared" si="0"/>
        <v>-41401.359999999971</v>
      </c>
      <c r="R42">
        <f>IF((MAX($R$4:R41)+1)&gt;Data!$A$1,"",MAX($R$4:R41)+1)</f>
        <v>38</v>
      </c>
    </row>
    <row r="43" spans="1:18" x14ac:dyDescent="0.2">
      <c r="A43" s="10">
        <f>IF(Q43="","",RANK(Q43,$Q$5:$Q$257)+COUNTIF($Q$3:Q42,Q43))</f>
        <v>252</v>
      </c>
      <c r="B43" t="str">
        <f>IF(R43="","",VLOOKUP($R43,Data!$A$5:$X$2001,Data!$E$2,FALSE))</f>
        <v>A</v>
      </c>
      <c r="C43">
        <f>IF(R43="","",VLOOKUP($R43,Data!$A$5:$X$2001,Data!$F$2,FALSE))</f>
        <v>0</v>
      </c>
      <c r="D43">
        <f>IF(R43="","",VLOOKUP($R43,Data!$A$5:$X$2001,Data!$G$2,FALSE))</f>
        <v>0</v>
      </c>
      <c r="E43">
        <f>IF(R43="","",VLOOKUP($R43,Data!$A$5:$X$2001,Data!$H$2,FALSE))</f>
        <v>0</v>
      </c>
      <c r="F43">
        <f>IF(R43="","",VLOOKUP($R43,Data!$A$5:$X$2001,Data!$I$2,FALSE))</f>
        <v>0</v>
      </c>
      <c r="G43">
        <f>IF(R43="","",VLOOKUP($R43,Data!$A$5:$X$2001,Data!$J$2,FALSE))</f>
        <v>0</v>
      </c>
      <c r="H43" t="str">
        <f>IF(R43="","",VLOOKUP($R43,Data!$A$5:$X$2001,Data!$K$2,FALSE))</f>
        <v>1620</v>
      </c>
      <c r="I43" t="str">
        <f>IF(R43="","",VLOOKUP($R43,Data!$A$5:$X$2001,Data!$L$2,FALSE))</f>
        <v>MENTAL HEALTH FEES</v>
      </c>
      <c r="J43" s="9">
        <f>IF($R43="","",VLOOKUP($R43,Data!$A$5:$AJ$2001,Data!M$2,FALSE))</f>
        <v>139434.80000000005</v>
      </c>
      <c r="K43" s="9">
        <f>IF($R43="","",VLOOKUP($R43,Data!$A$5:$AJ$2001,Data!N$2,FALSE))</f>
        <v>-443798.8600000001</v>
      </c>
      <c r="L43" s="9">
        <f>IF($R43="","",VLOOKUP($R43,Data!$A$5:$AJ$2001,Data!O$2,FALSE))</f>
        <v>-387375.39999999991</v>
      </c>
      <c r="M43" s="9">
        <f>IF($R43="","",VLOOKUP($R43,Data!$A$5:$AJ$2001,Data!P$2,FALSE))</f>
        <v>-340837.5</v>
      </c>
      <c r="N43" s="9">
        <f>IF($R43="","",VLOOKUP($R43,Data!$A$5:$AJ$2001,Data!Q$2,FALSE))</f>
        <v>-347229.32000000007</v>
      </c>
      <c r="O43" s="9">
        <f>IF($R43="","",VLOOKUP($R43,Data!$A$5:$AJ$2001,Data!R$2,FALSE))</f>
        <v>-434877.90999999992</v>
      </c>
      <c r="P43" s="9">
        <f>IF($R43="","",VLOOKUP($R43,Data!$A$5:$AJ$2001,Data!S$2,FALSE))</f>
        <v>-480669.06000000006</v>
      </c>
      <c r="Q43" s="9">
        <f t="shared" si="0"/>
        <v>-2295353.25</v>
      </c>
      <c r="R43">
        <f>IF((MAX($R$4:R42)+1)&gt;Data!$A$1,"",MAX($R$4:R42)+1)</f>
        <v>39</v>
      </c>
    </row>
    <row r="44" spans="1:18" x14ac:dyDescent="0.2">
      <c r="A44" s="10">
        <f>IF(Q44="","",RANK(Q44,$Q$5:$Q$257)+COUNTIF($Q$3:Q43,Q44))</f>
        <v>217</v>
      </c>
      <c r="B44" t="str">
        <f>IF(R44="","",VLOOKUP($R44,Data!$A$5:$X$2001,Data!$E$2,FALSE))</f>
        <v>A</v>
      </c>
      <c r="C44">
        <f>IF(R44="","",VLOOKUP($R44,Data!$A$5:$X$2001,Data!$F$2,FALSE))</f>
        <v>0</v>
      </c>
      <c r="D44">
        <f>IF(R44="","",VLOOKUP($R44,Data!$A$5:$X$2001,Data!$G$2,FALSE))</f>
        <v>0</v>
      </c>
      <c r="E44">
        <f>IF(R44="","",VLOOKUP($R44,Data!$A$5:$X$2001,Data!$H$2,FALSE))</f>
        <v>0</v>
      </c>
      <c r="F44">
        <f>IF(R44="","",VLOOKUP($R44,Data!$A$5:$X$2001,Data!$I$2,FALSE))</f>
        <v>0</v>
      </c>
      <c r="G44">
        <f>IF(R44="","",VLOOKUP($R44,Data!$A$5:$X$2001,Data!$J$2,FALSE))</f>
        <v>0</v>
      </c>
      <c r="H44" t="str">
        <f>IF(R44="","",VLOOKUP($R44,Data!$A$5:$X$2001,Data!$K$2,FALSE))</f>
        <v>1621</v>
      </c>
      <c r="I44" t="str">
        <f>IF(R44="","",VLOOKUP($R44,Data!$A$5:$X$2001,Data!$L$2,FALSE))</f>
        <v>EARLY INTERVENTION FEES</v>
      </c>
      <c r="J44" s="9">
        <f>IF($R44="","",VLOOKUP($R44,Data!$A$5:$AJ$2001,Data!M$2,FALSE))</f>
        <v>20000</v>
      </c>
      <c r="K44" s="9">
        <f>IF($R44="","",VLOOKUP($R44,Data!$A$5:$AJ$2001,Data!N$2,FALSE))</f>
        <v>-93148.28</v>
      </c>
      <c r="L44" s="9">
        <f>IF($R44="","",VLOOKUP($R44,Data!$A$5:$AJ$2001,Data!O$2,FALSE))</f>
        <v>16039.75</v>
      </c>
      <c r="M44" s="9">
        <f>IF($R44="","",VLOOKUP($R44,Data!$A$5:$AJ$2001,Data!P$2,FALSE))</f>
        <v>5112.5</v>
      </c>
      <c r="N44" s="9">
        <f>IF($R44="","",VLOOKUP($R44,Data!$A$5:$AJ$2001,Data!Q$2,FALSE))</f>
        <v>-9329</v>
      </c>
      <c r="O44" s="9">
        <f>IF($R44="","",VLOOKUP($R44,Data!$A$5:$AJ$2001,Data!R$2,FALSE))</f>
        <v>-70106.5</v>
      </c>
      <c r="P44" s="9">
        <f>IF($R44="","",VLOOKUP($R44,Data!$A$5:$AJ$2001,Data!S$2,FALSE))</f>
        <v>-22080.53</v>
      </c>
      <c r="Q44" s="9">
        <f t="shared" si="0"/>
        <v>-153512.06</v>
      </c>
      <c r="R44">
        <f>IF((MAX($R$4:R43)+1)&gt;Data!$A$1,"",MAX($R$4:R43)+1)</f>
        <v>40</v>
      </c>
    </row>
    <row r="45" spans="1:18" x14ac:dyDescent="0.2">
      <c r="A45" s="10">
        <f>IF(Q45="","",RANK(Q45,$Q$5:$Q$257)+COUNTIF($Q$3:Q44,Q45))</f>
        <v>243</v>
      </c>
      <c r="B45" t="str">
        <f>IF(R45="","",VLOOKUP($R45,Data!$A$5:$X$2001,Data!$E$2,FALSE))</f>
        <v>A</v>
      </c>
      <c r="C45">
        <f>IF(R45="","",VLOOKUP($R45,Data!$A$5:$X$2001,Data!$F$2,FALSE))</f>
        <v>0</v>
      </c>
      <c r="D45">
        <f>IF(R45="","",VLOOKUP($R45,Data!$A$5:$X$2001,Data!$G$2,FALSE))</f>
        <v>0</v>
      </c>
      <c r="E45">
        <f>IF(R45="","",VLOOKUP($R45,Data!$A$5:$X$2001,Data!$H$2,FALSE))</f>
        <v>0</v>
      </c>
      <c r="F45">
        <f>IF(R45="","",VLOOKUP($R45,Data!$A$5:$X$2001,Data!$I$2,FALSE))</f>
        <v>0</v>
      </c>
      <c r="G45">
        <f>IF(R45="","",VLOOKUP($R45,Data!$A$5:$X$2001,Data!$J$2,FALSE))</f>
        <v>0</v>
      </c>
      <c r="H45" t="str">
        <f>IF(R45="","",VLOOKUP($R45,Data!$A$5:$X$2001,Data!$K$2,FALSE))</f>
        <v>1622</v>
      </c>
      <c r="I45" t="str">
        <f>IF(R45="","",VLOOKUP($R45,Data!$A$5:$X$2001,Data!$L$2,FALSE))</f>
        <v>DSRIP PROGRAM</v>
      </c>
      <c r="J45" s="9">
        <f>IF($R45="","",VLOOKUP($R45,Data!$A$5:$AJ$2001,Data!M$2,FALSE))</f>
        <v>0</v>
      </c>
      <c r="K45" s="9">
        <f>IF($R45="","",VLOOKUP($R45,Data!$A$5:$AJ$2001,Data!N$2,FALSE))</f>
        <v>-150214.14000000001</v>
      </c>
      <c r="L45" s="9">
        <f>IF($R45="","",VLOOKUP($R45,Data!$A$5:$AJ$2001,Data!O$2,FALSE))</f>
        <v>-134534.1</v>
      </c>
      <c r="M45" s="9">
        <f>IF($R45="","",VLOOKUP($R45,Data!$A$5:$AJ$2001,Data!P$2,FALSE))</f>
        <v>-389777.88</v>
      </c>
      <c r="N45" s="9">
        <f>IF($R45="","",VLOOKUP($R45,Data!$A$5:$AJ$2001,Data!Q$2,FALSE))</f>
        <v>-97387.579999999987</v>
      </c>
      <c r="O45" s="9">
        <f>IF($R45="","",VLOOKUP($R45,Data!$A$5:$AJ$2001,Data!R$2,FALSE))</f>
        <v>63804.63</v>
      </c>
      <c r="P45" s="9">
        <f>IF($R45="","",VLOOKUP($R45,Data!$A$5:$AJ$2001,Data!S$2,FALSE))</f>
        <v>-24275.26</v>
      </c>
      <c r="Q45" s="9">
        <f t="shared" si="0"/>
        <v>-732384.33</v>
      </c>
      <c r="R45">
        <f>IF((MAX($R$4:R44)+1)&gt;Data!$A$1,"",MAX($R$4:R44)+1)</f>
        <v>41</v>
      </c>
    </row>
    <row r="46" spans="1:18" x14ac:dyDescent="0.2">
      <c r="A46" s="10">
        <f>IF(Q46="","",RANK(Q46,$Q$5:$Q$257)+COUNTIF($Q$3:Q45,Q46))</f>
        <v>231</v>
      </c>
      <c r="B46" t="str">
        <f>IF(R46="","",VLOOKUP($R46,Data!$A$5:$X$2001,Data!$E$2,FALSE))</f>
        <v>A</v>
      </c>
      <c r="C46">
        <f>IF(R46="","",VLOOKUP($R46,Data!$A$5:$X$2001,Data!$F$2,FALSE))</f>
        <v>0</v>
      </c>
      <c r="D46">
        <f>IF(R46="","",VLOOKUP($R46,Data!$A$5:$X$2001,Data!$G$2,FALSE))</f>
        <v>0</v>
      </c>
      <c r="E46">
        <f>IF(R46="","",VLOOKUP($R46,Data!$A$5:$X$2001,Data!$H$2,FALSE))</f>
        <v>0</v>
      </c>
      <c r="F46">
        <f>IF(R46="","",VLOOKUP($R46,Data!$A$5:$X$2001,Data!$I$2,FALSE))</f>
        <v>0</v>
      </c>
      <c r="G46">
        <f>IF(R46="","",VLOOKUP($R46,Data!$A$5:$X$2001,Data!$J$2,FALSE))</f>
        <v>0</v>
      </c>
      <c r="H46" t="str">
        <f>IF(R46="","",VLOOKUP($R46,Data!$A$5:$X$2001,Data!$K$2,FALSE))</f>
        <v>1623</v>
      </c>
      <c r="I46" t="str">
        <f>IF(R46="","",VLOOKUP($R46,Data!$A$5:$X$2001,Data!$L$2,FALSE))</f>
        <v>CHEM. DEPENDENCY FEES</v>
      </c>
      <c r="J46" s="9">
        <f>IF($R46="","",VLOOKUP($R46,Data!$A$5:$AJ$2001,Data!M$2,FALSE))</f>
        <v>-16900.369999999995</v>
      </c>
      <c r="K46" s="9">
        <f>IF($R46="","",VLOOKUP($R46,Data!$A$5:$AJ$2001,Data!N$2,FALSE))</f>
        <v>-137269.08000000002</v>
      </c>
      <c r="L46" s="9">
        <f>IF($R46="","",VLOOKUP($R46,Data!$A$5:$AJ$2001,Data!O$2,FALSE))</f>
        <v>-24290.090000000026</v>
      </c>
      <c r="M46" s="9">
        <f>IF($R46="","",VLOOKUP($R46,Data!$A$5:$AJ$2001,Data!P$2,FALSE))</f>
        <v>-68934.38</v>
      </c>
      <c r="N46" s="9">
        <f>IF($R46="","",VLOOKUP($R46,Data!$A$5:$AJ$2001,Data!Q$2,FALSE))</f>
        <v>-90344.989999999991</v>
      </c>
      <c r="O46" s="9">
        <f>IF($R46="","",VLOOKUP($R46,Data!$A$5:$AJ$2001,Data!R$2,FALSE))</f>
        <v>-3474.5900000000256</v>
      </c>
      <c r="P46" s="9">
        <f>IF($R46="","",VLOOKUP($R46,Data!$A$5:$AJ$2001,Data!S$2,FALSE))</f>
        <v>-10610.159999999974</v>
      </c>
      <c r="Q46" s="9">
        <f t="shared" si="0"/>
        <v>-351823.66000000003</v>
      </c>
      <c r="R46">
        <f>IF((MAX($R$4:R45)+1)&gt;Data!$A$1,"",MAX($R$4:R45)+1)</f>
        <v>42</v>
      </c>
    </row>
    <row r="47" spans="1:18" x14ac:dyDescent="0.2">
      <c r="A47" s="10">
        <f>IF(Q47="","",RANK(Q47,$Q$5:$Q$257)+COUNTIF($Q$3:Q46,Q47))</f>
        <v>93</v>
      </c>
      <c r="B47" t="str">
        <f>IF(R47="","",VLOOKUP($R47,Data!$A$5:$X$2001,Data!$E$2,FALSE))</f>
        <v>A</v>
      </c>
      <c r="C47">
        <f>IF(R47="","",VLOOKUP($R47,Data!$A$5:$X$2001,Data!$F$2,FALSE))</f>
        <v>0</v>
      </c>
      <c r="D47">
        <f>IF(R47="","",VLOOKUP($R47,Data!$A$5:$X$2001,Data!$G$2,FALSE))</f>
        <v>0</v>
      </c>
      <c r="E47">
        <f>IF(R47="","",VLOOKUP($R47,Data!$A$5:$X$2001,Data!$H$2,FALSE))</f>
        <v>0</v>
      </c>
      <c r="F47">
        <f>IF(R47="","",VLOOKUP($R47,Data!$A$5:$X$2001,Data!$I$2,FALSE))</f>
        <v>0</v>
      </c>
      <c r="G47">
        <f>IF(R47="","",VLOOKUP($R47,Data!$A$5:$X$2001,Data!$J$2,FALSE))</f>
        <v>0</v>
      </c>
      <c r="H47" t="str">
        <f>IF(R47="","",VLOOKUP($R47,Data!$A$5:$X$2001,Data!$K$2,FALSE))</f>
        <v>1625</v>
      </c>
      <c r="I47" t="str">
        <f>IF(R47="","",VLOOKUP($R47,Data!$A$5:$X$2001,Data!$L$2,FALSE))</f>
        <v>MENTAL HEALTH CONTR./PRIV.AG</v>
      </c>
      <c r="J47" s="9">
        <f>IF($R47="","",VLOOKUP($R47,Data!$A$5:$AJ$2001,Data!M$2,FALSE))</f>
        <v>0</v>
      </c>
      <c r="K47" s="9">
        <f>IF($R47="","",VLOOKUP($R47,Data!$A$5:$AJ$2001,Data!N$2,FALSE))</f>
        <v>0</v>
      </c>
      <c r="L47" s="9">
        <f>IF($R47="","",VLOOKUP($R47,Data!$A$5:$AJ$2001,Data!O$2,FALSE))</f>
        <v>0</v>
      </c>
      <c r="M47" s="9">
        <f>IF($R47="","",VLOOKUP($R47,Data!$A$5:$AJ$2001,Data!P$2,FALSE))</f>
        <v>0</v>
      </c>
      <c r="N47" s="9">
        <f>IF($R47="","",VLOOKUP($R47,Data!$A$5:$AJ$2001,Data!Q$2,FALSE))</f>
        <v>0</v>
      </c>
      <c r="O47" s="9">
        <f>IF($R47="","",VLOOKUP($R47,Data!$A$5:$AJ$2001,Data!R$2,FALSE))</f>
        <v>0</v>
      </c>
      <c r="P47" s="9">
        <f>IF($R47="","",VLOOKUP($R47,Data!$A$5:$AJ$2001,Data!S$2,FALSE))</f>
        <v>0</v>
      </c>
      <c r="Q47" s="9">
        <f t="shared" si="0"/>
        <v>0</v>
      </c>
      <c r="R47">
        <f>IF((MAX($R$4:R46)+1)&gt;Data!$A$1,"",MAX($R$4:R46)+1)</f>
        <v>43</v>
      </c>
    </row>
    <row r="48" spans="1:18" x14ac:dyDescent="0.2">
      <c r="A48" s="10">
        <f>IF(Q48="","",RANK(Q48,$Q$5:$Q$257)+COUNTIF($Q$3:Q47,Q48))</f>
        <v>205</v>
      </c>
      <c r="B48" t="str">
        <f>IF(R48="","",VLOOKUP($R48,Data!$A$5:$X$2001,Data!$E$2,FALSE))</f>
        <v>A</v>
      </c>
      <c r="C48">
        <f>IF(R48="","",VLOOKUP($R48,Data!$A$5:$X$2001,Data!$F$2,FALSE))</f>
        <v>0</v>
      </c>
      <c r="D48">
        <f>IF(R48="","",VLOOKUP($R48,Data!$A$5:$X$2001,Data!$G$2,FALSE))</f>
        <v>0</v>
      </c>
      <c r="E48">
        <f>IF(R48="","",VLOOKUP($R48,Data!$A$5:$X$2001,Data!$H$2,FALSE))</f>
        <v>0</v>
      </c>
      <c r="F48">
        <f>IF(R48="","",VLOOKUP($R48,Data!$A$5:$X$2001,Data!$I$2,FALSE))</f>
        <v>0</v>
      </c>
      <c r="G48">
        <f>IF(R48="","",VLOOKUP($R48,Data!$A$5:$X$2001,Data!$J$2,FALSE))</f>
        <v>0</v>
      </c>
      <c r="H48" t="str">
        <f>IF(R48="","",VLOOKUP($R48,Data!$A$5:$X$2001,Data!$K$2,FALSE))</f>
        <v>1640</v>
      </c>
      <c r="I48" t="str">
        <f>IF(R48="","",VLOOKUP($R48,Data!$A$5:$X$2001,Data!$L$2,FALSE))</f>
        <v>EMS FEES</v>
      </c>
      <c r="J48" s="9">
        <f>IF($R48="","",VLOOKUP($R48,Data!$A$5:$AJ$2001,Data!M$2,FALSE))</f>
        <v>12166.990000000005</v>
      </c>
      <c r="K48" s="9">
        <f>IF($R48="","",VLOOKUP($R48,Data!$A$5:$AJ$2001,Data!N$2,FALSE))</f>
        <v>17315.28</v>
      </c>
      <c r="L48" s="9">
        <f>IF($R48="","",VLOOKUP($R48,Data!$A$5:$AJ$2001,Data!O$2,FALSE))</f>
        <v>42491.360000000001</v>
      </c>
      <c r="M48" s="9">
        <f>IF($R48="","",VLOOKUP($R48,Data!$A$5:$AJ$2001,Data!P$2,FALSE))</f>
        <v>-5986.8500000000058</v>
      </c>
      <c r="N48" s="9">
        <f>IF($R48="","",VLOOKUP($R48,Data!$A$5:$AJ$2001,Data!Q$2,FALSE))</f>
        <v>-14301.079999999987</v>
      </c>
      <c r="O48" s="9">
        <f>IF($R48="","",VLOOKUP($R48,Data!$A$5:$AJ$2001,Data!R$2,FALSE))</f>
        <v>-53210.25</v>
      </c>
      <c r="P48" s="9">
        <f>IF($R48="","",VLOOKUP($R48,Data!$A$5:$AJ$2001,Data!S$2,FALSE))</f>
        <v>-67346.31</v>
      </c>
      <c r="Q48" s="9">
        <f t="shared" si="0"/>
        <v>-68870.859999999986</v>
      </c>
      <c r="R48">
        <f>IF((MAX($R$4:R47)+1)&gt;Data!$A$1,"",MAX($R$4:R47)+1)</f>
        <v>44</v>
      </c>
    </row>
    <row r="49" spans="1:18" x14ac:dyDescent="0.2">
      <c r="A49" s="10">
        <f>IF(Q49="","",RANK(Q49,$Q$5:$Q$257)+COUNTIF($Q$3:Q48,Q49))</f>
        <v>164</v>
      </c>
      <c r="B49" t="str">
        <f>IF(R49="","",VLOOKUP($R49,Data!$A$5:$X$2001,Data!$E$2,FALSE))</f>
        <v>A</v>
      </c>
      <c r="C49">
        <f>IF(R49="","",VLOOKUP($R49,Data!$A$5:$X$2001,Data!$F$2,FALSE))</f>
        <v>0</v>
      </c>
      <c r="D49">
        <f>IF(R49="","",VLOOKUP($R49,Data!$A$5:$X$2001,Data!$G$2,FALSE))</f>
        <v>0</v>
      </c>
      <c r="E49">
        <f>IF(R49="","",VLOOKUP($R49,Data!$A$5:$X$2001,Data!$H$2,FALSE))</f>
        <v>0</v>
      </c>
      <c r="F49">
        <f>IF(R49="","",VLOOKUP($R49,Data!$A$5:$X$2001,Data!$I$2,FALSE))</f>
        <v>0</v>
      </c>
      <c r="G49">
        <f>IF(R49="","",VLOOKUP($R49,Data!$A$5:$X$2001,Data!$J$2,FALSE))</f>
        <v>0</v>
      </c>
      <c r="H49" t="str">
        <f>IF(R49="","",VLOOKUP($R49,Data!$A$5:$X$2001,Data!$K$2,FALSE))</f>
        <v>1689</v>
      </c>
      <c r="I49" t="str">
        <f>IF(R49="","",VLOOKUP($R49,Data!$A$5:$X$2001,Data!$L$2,FALSE))</f>
        <v>FEES/ALCOHOL ADDICTION DWI</v>
      </c>
      <c r="J49" s="9">
        <f>IF($R49="","",VLOOKUP($R49,Data!$A$5:$AJ$2001,Data!M$2,FALSE))</f>
        <v>0</v>
      </c>
      <c r="K49" s="9">
        <f>IF($R49="","",VLOOKUP($R49,Data!$A$5:$AJ$2001,Data!N$2,FALSE))</f>
        <v>0</v>
      </c>
      <c r="L49" s="9">
        <f>IF($R49="","",VLOOKUP($R49,Data!$A$5:$AJ$2001,Data!O$2,FALSE))</f>
        <v>-1000</v>
      </c>
      <c r="M49" s="9">
        <f>IF($R49="","",VLOOKUP($R49,Data!$A$5:$AJ$2001,Data!P$2,FALSE))</f>
        <v>-2812</v>
      </c>
      <c r="N49" s="9">
        <f>IF($R49="","",VLOOKUP($R49,Data!$A$5:$AJ$2001,Data!Q$2,FALSE))</f>
        <v>-2000</v>
      </c>
      <c r="O49" s="9">
        <f>IF($R49="","",VLOOKUP($R49,Data!$A$5:$AJ$2001,Data!R$2,FALSE))</f>
        <v>0</v>
      </c>
      <c r="P49" s="9">
        <f>IF($R49="","",VLOOKUP($R49,Data!$A$5:$AJ$2001,Data!S$2,FALSE))</f>
        <v>0</v>
      </c>
      <c r="Q49" s="9">
        <f t="shared" si="0"/>
        <v>-5812</v>
      </c>
      <c r="R49">
        <f>IF((MAX($R$4:R48)+1)&gt;Data!$A$1,"",MAX($R$4:R48)+1)</f>
        <v>45</v>
      </c>
    </row>
    <row r="50" spans="1:18" x14ac:dyDescent="0.2">
      <c r="A50" s="10">
        <f>IF(Q50="","",RANK(Q50,$Q$5:$Q$257)+COUNTIF($Q$3:Q49,Q50))</f>
        <v>21</v>
      </c>
      <c r="B50" t="str">
        <f>IF(R50="","",VLOOKUP($R50,Data!$A$5:$X$2001,Data!$E$2,FALSE))</f>
        <v>A</v>
      </c>
      <c r="C50">
        <f>IF(R50="","",VLOOKUP($R50,Data!$A$5:$X$2001,Data!$F$2,FALSE))</f>
        <v>0</v>
      </c>
      <c r="D50">
        <f>IF(R50="","",VLOOKUP($R50,Data!$A$5:$X$2001,Data!$G$2,FALSE))</f>
        <v>0</v>
      </c>
      <c r="E50">
        <f>IF(R50="","",VLOOKUP($R50,Data!$A$5:$X$2001,Data!$H$2,FALSE))</f>
        <v>0</v>
      </c>
      <c r="F50">
        <f>IF(R50="","",VLOOKUP($R50,Data!$A$5:$X$2001,Data!$I$2,FALSE))</f>
        <v>0</v>
      </c>
      <c r="G50">
        <f>IF(R50="","",VLOOKUP($R50,Data!$A$5:$X$2001,Data!$J$2,FALSE))</f>
        <v>0</v>
      </c>
      <c r="H50" t="str">
        <f>IF(R50="","",VLOOKUP($R50,Data!$A$5:$X$2001,Data!$K$2,FALSE))</f>
        <v>1751</v>
      </c>
      <c r="I50" t="str">
        <f>IF(R50="","",VLOOKUP($R50,Data!$A$5:$X$2001,Data!$L$2,FALSE))</f>
        <v>BUS FARES</v>
      </c>
      <c r="J50" s="9">
        <f>IF($R50="","",VLOOKUP($R50,Data!$A$5:$AJ$2001,Data!M$2,FALSE))</f>
        <v>27235.700000000012</v>
      </c>
      <c r="K50" s="9">
        <f>IF($R50="","",VLOOKUP($R50,Data!$A$5:$AJ$2001,Data!N$2,FALSE))</f>
        <v>49498.710000000021</v>
      </c>
      <c r="L50" s="9">
        <f>IF($R50="","",VLOOKUP($R50,Data!$A$5:$AJ$2001,Data!O$2,FALSE))</f>
        <v>31212.25</v>
      </c>
      <c r="M50" s="9">
        <f>IF($R50="","",VLOOKUP($R50,Data!$A$5:$AJ$2001,Data!P$2,FALSE))</f>
        <v>-21391.200000000012</v>
      </c>
      <c r="N50" s="9">
        <f>IF($R50="","",VLOOKUP($R50,Data!$A$5:$AJ$2001,Data!Q$2,FALSE))</f>
        <v>-26297.849999999977</v>
      </c>
      <c r="O50" s="9">
        <f>IF($R50="","",VLOOKUP($R50,Data!$A$5:$AJ$2001,Data!R$2,FALSE))</f>
        <v>161634.99</v>
      </c>
      <c r="P50" s="9">
        <f>IF($R50="","",VLOOKUP($R50,Data!$A$5:$AJ$2001,Data!S$2,FALSE))</f>
        <v>8666.3699999999953</v>
      </c>
      <c r="Q50" s="9">
        <f t="shared" si="0"/>
        <v>230558.97000000003</v>
      </c>
      <c r="R50">
        <f>IF((MAX($R$4:R49)+1)&gt;Data!$A$1,"",MAX($R$4:R49)+1)</f>
        <v>46</v>
      </c>
    </row>
    <row r="51" spans="1:18" x14ac:dyDescent="0.2">
      <c r="A51" s="10">
        <f>IF(Q51="","",RANK(Q51,$Q$5:$Q$257)+COUNTIF($Q$3:Q50,Q51))</f>
        <v>137</v>
      </c>
      <c r="B51" t="str">
        <f>IF(R51="","",VLOOKUP($R51,Data!$A$5:$X$2001,Data!$E$2,FALSE))</f>
        <v>A</v>
      </c>
      <c r="C51">
        <f>IF(R51="","",VLOOKUP($R51,Data!$A$5:$X$2001,Data!$F$2,FALSE))</f>
        <v>0</v>
      </c>
      <c r="D51">
        <f>IF(R51="","",VLOOKUP($R51,Data!$A$5:$X$2001,Data!$G$2,FALSE))</f>
        <v>0</v>
      </c>
      <c r="E51">
        <f>IF(R51="","",VLOOKUP($R51,Data!$A$5:$X$2001,Data!$H$2,FALSE))</f>
        <v>0</v>
      </c>
      <c r="F51">
        <f>IF(R51="","",VLOOKUP($R51,Data!$A$5:$X$2001,Data!$I$2,FALSE))</f>
        <v>0</v>
      </c>
      <c r="G51">
        <f>IF(R51="","",VLOOKUP($R51,Data!$A$5:$X$2001,Data!$J$2,FALSE))</f>
        <v>0</v>
      </c>
      <c r="H51" t="str">
        <f>IF(R51="","",VLOOKUP($R51,Data!$A$5:$X$2001,Data!$K$2,FALSE))</f>
        <v>1789</v>
      </c>
      <c r="I51" t="str">
        <f>IF(R51="","",VLOOKUP($R51,Data!$A$5:$X$2001,Data!$L$2,FALSE))</f>
        <v>OTHER TRANSPORT. INCOME</v>
      </c>
      <c r="J51" s="9">
        <f>IF($R51="","",VLOOKUP($R51,Data!$A$5:$AJ$2001,Data!M$2,FALSE))</f>
        <v>0</v>
      </c>
      <c r="K51" s="9">
        <f>IF($R51="","",VLOOKUP($R51,Data!$A$5:$AJ$2001,Data!N$2,FALSE))</f>
        <v>0</v>
      </c>
      <c r="L51" s="9">
        <f>IF($R51="","",VLOOKUP($R51,Data!$A$5:$AJ$2001,Data!O$2,FALSE))</f>
        <v>0</v>
      </c>
      <c r="M51" s="9">
        <f>IF($R51="","",VLOOKUP($R51,Data!$A$5:$AJ$2001,Data!P$2,FALSE))</f>
        <v>0</v>
      </c>
      <c r="N51" s="9">
        <f>IF($R51="","",VLOOKUP($R51,Data!$A$5:$AJ$2001,Data!Q$2,FALSE))</f>
        <v>0</v>
      </c>
      <c r="O51" s="9">
        <f>IF($R51="","",VLOOKUP($R51,Data!$A$5:$AJ$2001,Data!R$2,FALSE))</f>
        <v>0</v>
      </c>
      <c r="P51" s="9">
        <f>IF($R51="","",VLOOKUP($R51,Data!$A$5:$AJ$2001,Data!S$2,FALSE))</f>
        <v>-854.44</v>
      </c>
      <c r="Q51" s="9">
        <f t="shared" si="0"/>
        <v>-854.44</v>
      </c>
      <c r="R51">
        <f>IF((MAX($R$4:R50)+1)&gt;Data!$A$1,"",MAX($R$4:R50)+1)</f>
        <v>47</v>
      </c>
    </row>
    <row r="52" spans="1:18" x14ac:dyDescent="0.2">
      <c r="A52" s="10">
        <f>IF(Q52="","",RANK(Q52,$Q$5:$Q$257)+COUNTIF($Q$3:Q51,Q52))</f>
        <v>20</v>
      </c>
      <c r="B52" t="str">
        <f>IF(R52="","",VLOOKUP($R52,Data!$A$5:$X$2001,Data!$E$2,FALSE))</f>
        <v>A</v>
      </c>
      <c r="C52">
        <f>IF(R52="","",VLOOKUP($R52,Data!$A$5:$X$2001,Data!$F$2,FALSE))</f>
        <v>0</v>
      </c>
      <c r="D52">
        <f>IF(R52="","",VLOOKUP($R52,Data!$A$5:$X$2001,Data!$G$2,FALSE))</f>
        <v>0</v>
      </c>
      <c r="E52">
        <f>IF(R52="","",VLOOKUP($R52,Data!$A$5:$X$2001,Data!$H$2,FALSE))</f>
        <v>0</v>
      </c>
      <c r="F52">
        <f>IF(R52="","",VLOOKUP($R52,Data!$A$5:$X$2001,Data!$I$2,FALSE))</f>
        <v>0</v>
      </c>
      <c r="G52">
        <f>IF(R52="","",VLOOKUP($R52,Data!$A$5:$X$2001,Data!$J$2,FALSE))</f>
        <v>0</v>
      </c>
      <c r="H52" t="str">
        <f>IF(R52="","",VLOOKUP($R52,Data!$A$5:$X$2001,Data!$K$2,FALSE))</f>
        <v>1790</v>
      </c>
      <c r="I52" t="str">
        <f>IF(R52="","",VLOOKUP($R52,Data!$A$5:$X$2001,Data!$L$2,FALSE))</f>
        <v>MEDICAID TRANSPORT SEDANS</v>
      </c>
      <c r="J52" s="9">
        <f>IF($R52="","",VLOOKUP($R52,Data!$A$5:$AJ$2001,Data!M$2,FALSE))</f>
        <v>15312.229999999981</v>
      </c>
      <c r="K52" s="9">
        <f>IF($R52="","",VLOOKUP($R52,Data!$A$5:$AJ$2001,Data!N$2,FALSE))</f>
        <v>20588.130000000005</v>
      </c>
      <c r="L52" s="9">
        <f>IF($R52="","",VLOOKUP($R52,Data!$A$5:$AJ$2001,Data!O$2,FALSE))</f>
        <v>30748.760000000009</v>
      </c>
      <c r="M52" s="9">
        <f>IF($R52="","",VLOOKUP($R52,Data!$A$5:$AJ$2001,Data!P$2,FALSE))</f>
        <v>-4535.2700000000186</v>
      </c>
      <c r="N52" s="9">
        <f>IF($R52="","",VLOOKUP($R52,Data!$A$5:$AJ$2001,Data!Q$2,FALSE))</f>
        <v>10731.369999999995</v>
      </c>
      <c r="O52" s="9">
        <f>IF($R52="","",VLOOKUP($R52,Data!$A$5:$AJ$2001,Data!R$2,FALSE))</f>
        <v>183071.81</v>
      </c>
      <c r="P52" s="9">
        <f>IF($R52="","",VLOOKUP($R52,Data!$A$5:$AJ$2001,Data!S$2,FALSE))</f>
        <v>33826.299999999988</v>
      </c>
      <c r="Q52" s="9">
        <f t="shared" si="0"/>
        <v>289743.32999999996</v>
      </c>
      <c r="R52">
        <f>IF((MAX($R$4:R51)+1)&gt;Data!$A$1,"",MAX($R$4:R51)+1)</f>
        <v>48</v>
      </c>
    </row>
    <row r="53" spans="1:18" x14ac:dyDescent="0.2">
      <c r="A53" s="10">
        <f>IF(Q53="","",RANK(Q53,$Q$5:$Q$257)+COUNTIF($Q$3:Q52,Q53))</f>
        <v>201</v>
      </c>
      <c r="B53" t="str">
        <f>IF(R53="","",VLOOKUP($R53,Data!$A$5:$X$2001,Data!$E$2,FALSE))</f>
        <v>A</v>
      </c>
      <c r="C53">
        <f>IF(R53="","",VLOOKUP($R53,Data!$A$5:$X$2001,Data!$F$2,FALSE))</f>
        <v>0</v>
      </c>
      <c r="D53">
        <f>IF(R53="","",VLOOKUP($R53,Data!$A$5:$X$2001,Data!$G$2,FALSE))</f>
        <v>0</v>
      </c>
      <c r="E53">
        <f>IF(R53="","",VLOOKUP($R53,Data!$A$5:$X$2001,Data!$H$2,FALSE))</f>
        <v>0</v>
      </c>
      <c r="F53">
        <f>IF(R53="","",VLOOKUP($R53,Data!$A$5:$X$2001,Data!$I$2,FALSE))</f>
        <v>0</v>
      </c>
      <c r="G53">
        <f>IF(R53="","",VLOOKUP($R53,Data!$A$5:$X$2001,Data!$J$2,FALSE))</f>
        <v>0</v>
      </c>
      <c r="H53" t="str">
        <f>IF(R53="","",VLOOKUP($R53,Data!$A$5:$X$2001,Data!$K$2,FALSE))</f>
        <v>1801</v>
      </c>
      <c r="I53" t="str">
        <f>IF(R53="","",VLOOKUP($R53,Data!$A$5:$X$2001,Data!$L$2,FALSE))</f>
        <v>REPAYMENTS OF MED. ASSIST.</v>
      </c>
      <c r="J53" s="9">
        <f>IF($R53="","",VLOOKUP($R53,Data!$A$5:$AJ$2001,Data!M$2,FALSE))</f>
        <v>25253.09</v>
      </c>
      <c r="K53" s="9">
        <f>IF($R53="","",VLOOKUP($R53,Data!$A$5:$AJ$2001,Data!N$2,FALSE))</f>
        <v>-162613.10999999999</v>
      </c>
      <c r="L53" s="9">
        <f>IF($R53="","",VLOOKUP($R53,Data!$A$5:$AJ$2001,Data!O$2,FALSE))</f>
        <v>179705.4</v>
      </c>
      <c r="M53" s="9">
        <f>IF($R53="","",VLOOKUP($R53,Data!$A$5:$AJ$2001,Data!P$2,FALSE))</f>
        <v>38387.9</v>
      </c>
      <c r="N53" s="9">
        <f>IF($R53="","",VLOOKUP($R53,Data!$A$5:$AJ$2001,Data!Q$2,FALSE))</f>
        <v>-39524.83</v>
      </c>
      <c r="O53" s="9">
        <f>IF($R53="","",VLOOKUP($R53,Data!$A$5:$AJ$2001,Data!R$2,FALSE))</f>
        <v>-40547.86</v>
      </c>
      <c r="P53" s="9">
        <f>IF($R53="","",VLOOKUP($R53,Data!$A$5:$AJ$2001,Data!S$2,FALSE))</f>
        <v>-53927.05</v>
      </c>
      <c r="Q53" s="9">
        <f t="shared" si="0"/>
        <v>-53266.460000000006</v>
      </c>
      <c r="R53">
        <f>IF((MAX($R$4:R52)+1)&gt;Data!$A$1,"",MAX($R$4:R52)+1)</f>
        <v>49</v>
      </c>
    </row>
    <row r="54" spans="1:18" x14ac:dyDescent="0.2">
      <c r="A54" s="10">
        <f>IF(Q54="","",RANK(Q54,$Q$5:$Q$257)+COUNTIF($Q$3:Q53,Q54))</f>
        <v>236</v>
      </c>
      <c r="B54" t="str">
        <f>IF(R54="","",VLOOKUP($R54,Data!$A$5:$X$2001,Data!$E$2,FALSE))</f>
        <v>A</v>
      </c>
      <c r="C54">
        <f>IF(R54="","",VLOOKUP($R54,Data!$A$5:$X$2001,Data!$F$2,FALSE))</f>
        <v>0</v>
      </c>
      <c r="D54">
        <f>IF(R54="","",VLOOKUP($R54,Data!$A$5:$X$2001,Data!$G$2,FALSE))</f>
        <v>0</v>
      </c>
      <c r="E54">
        <f>IF(R54="","",VLOOKUP($R54,Data!$A$5:$X$2001,Data!$H$2,FALSE))</f>
        <v>0</v>
      </c>
      <c r="F54">
        <f>IF(R54="","",VLOOKUP($R54,Data!$A$5:$X$2001,Data!$I$2,FALSE))</f>
        <v>0</v>
      </c>
      <c r="G54">
        <f>IF(R54="","",VLOOKUP($R54,Data!$A$5:$X$2001,Data!$J$2,FALSE))</f>
        <v>0</v>
      </c>
      <c r="H54" t="str">
        <f>IF(R54="","",VLOOKUP($R54,Data!$A$5:$X$2001,Data!$K$2,FALSE))</f>
        <v>1809</v>
      </c>
      <c r="I54" t="str">
        <f>IF(R54="","",VLOOKUP($R54,Data!$A$5:$X$2001,Data!$L$2,FALSE))</f>
        <v>REPAYMENTS/AID TO DEP. CHILD</v>
      </c>
      <c r="J54" s="9">
        <f>IF($R54="","",VLOOKUP($R54,Data!$A$5:$AJ$2001,Data!M$2,FALSE))</f>
        <v>-79116.929999999993</v>
      </c>
      <c r="K54" s="9">
        <f>IF($R54="","",VLOOKUP($R54,Data!$A$5:$AJ$2001,Data!N$2,FALSE))</f>
        <v>-49635.540000000008</v>
      </c>
      <c r="L54" s="9">
        <f>IF($R54="","",VLOOKUP($R54,Data!$A$5:$AJ$2001,Data!O$2,FALSE))</f>
        <v>-43713.920000000013</v>
      </c>
      <c r="M54" s="9">
        <f>IF($R54="","",VLOOKUP($R54,Data!$A$5:$AJ$2001,Data!P$2,FALSE))</f>
        <v>13251.890000000014</v>
      </c>
      <c r="N54" s="9">
        <f>IF($R54="","",VLOOKUP($R54,Data!$A$5:$AJ$2001,Data!Q$2,FALSE))</f>
        <v>-25399.160000000003</v>
      </c>
      <c r="O54" s="9">
        <f>IF($R54="","",VLOOKUP($R54,Data!$A$5:$AJ$2001,Data!R$2,FALSE))</f>
        <v>-82313.049999999988</v>
      </c>
      <c r="P54" s="9">
        <f>IF($R54="","",VLOOKUP($R54,Data!$A$5:$AJ$2001,Data!S$2,FALSE))</f>
        <v>-181862.22999999998</v>
      </c>
      <c r="Q54" s="9">
        <f t="shared" si="0"/>
        <v>-448788.93999999994</v>
      </c>
      <c r="R54">
        <f>IF((MAX($R$4:R53)+1)&gt;Data!$A$1,"",MAX($R$4:R53)+1)</f>
        <v>50</v>
      </c>
    </row>
    <row r="55" spans="1:18" x14ac:dyDescent="0.2">
      <c r="A55" s="10">
        <f>IF(Q55="","",RANK(Q55,$Q$5:$Q$257)+COUNTIF($Q$3:Q54,Q55))</f>
        <v>167</v>
      </c>
      <c r="B55" t="str">
        <f>IF(R55="","",VLOOKUP($R55,Data!$A$5:$X$2001,Data!$E$2,FALSE))</f>
        <v>A</v>
      </c>
      <c r="C55">
        <f>IF(R55="","",VLOOKUP($R55,Data!$A$5:$X$2001,Data!$F$2,FALSE))</f>
        <v>0</v>
      </c>
      <c r="D55">
        <f>IF(R55="","",VLOOKUP($R55,Data!$A$5:$X$2001,Data!$G$2,FALSE))</f>
        <v>0</v>
      </c>
      <c r="E55">
        <f>IF(R55="","",VLOOKUP($R55,Data!$A$5:$X$2001,Data!$H$2,FALSE))</f>
        <v>0</v>
      </c>
      <c r="F55">
        <f>IF(R55="","",VLOOKUP($R55,Data!$A$5:$X$2001,Data!$I$2,FALSE))</f>
        <v>0</v>
      </c>
      <c r="G55">
        <f>IF(R55="","",VLOOKUP($R55,Data!$A$5:$X$2001,Data!$J$2,FALSE))</f>
        <v>0</v>
      </c>
      <c r="H55" t="str">
        <f>IF(R55="","",VLOOKUP($R55,Data!$A$5:$X$2001,Data!$K$2,FALSE))</f>
        <v>1811</v>
      </c>
      <c r="I55" t="str">
        <f>IF(R55="","",VLOOKUP($R55,Data!$A$5:$X$2001,Data!$L$2,FALSE))</f>
        <v>CHILD SUPPORT COLLECTIONS</v>
      </c>
      <c r="J55" s="9">
        <f>IF($R55="","",VLOOKUP($R55,Data!$A$5:$AJ$2001,Data!M$2,FALSE))</f>
        <v>-4652.8100000000013</v>
      </c>
      <c r="K55" s="9">
        <f>IF($R55="","",VLOOKUP($R55,Data!$A$5:$AJ$2001,Data!N$2,FALSE))</f>
        <v>-4162.18</v>
      </c>
      <c r="L55" s="9">
        <f>IF($R55="","",VLOOKUP($R55,Data!$A$5:$AJ$2001,Data!O$2,FALSE))</f>
        <v>1111.9900000000016</v>
      </c>
      <c r="M55" s="9">
        <f>IF($R55="","",VLOOKUP($R55,Data!$A$5:$AJ$2001,Data!P$2,FALSE))</f>
        <v>11433.84</v>
      </c>
      <c r="N55" s="9">
        <f>IF($R55="","",VLOOKUP($R55,Data!$A$5:$AJ$2001,Data!Q$2,FALSE))</f>
        <v>6430.83</v>
      </c>
      <c r="O55" s="9">
        <f>IF($R55="","",VLOOKUP($R55,Data!$A$5:$AJ$2001,Data!R$2,FALSE))</f>
        <v>-9475.369999999999</v>
      </c>
      <c r="P55" s="9">
        <f>IF($R55="","",VLOOKUP($R55,Data!$A$5:$AJ$2001,Data!S$2,FALSE))</f>
        <v>-7189.27</v>
      </c>
      <c r="Q55" s="9">
        <f t="shared" si="0"/>
        <v>-6502.9699999999993</v>
      </c>
      <c r="R55">
        <f>IF((MAX($R$4:R54)+1)&gt;Data!$A$1,"",MAX($R$4:R54)+1)</f>
        <v>51</v>
      </c>
    </row>
    <row r="56" spans="1:18" x14ac:dyDescent="0.2">
      <c r="A56" s="10">
        <f>IF(Q56="","",RANK(Q56,$Q$5:$Q$257)+COUNTIF($Q$3:Q55,Q56))</f>
        <v>180</v>
      </c>
      <c r="B56" t="str">
        <f>IF(R56="","",VLOOKUP($R56,Data!$A$5:$X$2001,Data!$E$2,FALSE))</f>
        <v>A</v>
      </c>
      <c r="C56">
        <f>IF(R56="","",VLOOKUP($R56,Data!$A$5:$X$2001,Data!$F$2,FALSE))</f>
        <v>0</v>
      </c>
      <c r="D56">
        <f>IF(R56="","",VLOOKUP($R56,Data!$A$5:$X$2001,Data!$G$2,FALSE))</f>
        <v>0</v>
      </c>
      <c r="E56">
        <f>IF(R56="","",VLOOKUP($R56,Data!$A$5:$X$2001,Data!$H$2,FALSE))</f>
        <v>0</v>
      </c>
      <c r="F56">
        <f>IF(R56="","",VLOOKUP($R56,Data!$A$5:$X$2001,Data!$I$2,FALSE))</f>
        <v>0</v>
      </c>
      <c r="G56">
        <f>IF(R56="","",VLOOKUP($R56,Data!$A$5:$X$2001,Data!$J$2,FALSE))</f>
        <v>0</v>
      </c>
      <c r="H56" t="str">
        <f>IF(R56="","",VLOOKUP($R56,Data!$A$5:$X$2001,Data!$K$2,FALSE))</f>
        <v>1819</v>
      </c>
      <c r="I56" t="str">
        <f>IF(R56="","",VLOOKUP($R56,Data!$A$5:$X$2001,Data!$L$2,FALSE))</f>
        <v>REPAYMENTS OF CHILD CARE</v>
      </c>
      <c r="J56" s="9">
        <f>IF($R56="","",VLOOKUP($R56,Data!$A$5:$AJ$2001,Data!M$2,FALSE))</f>
        <v>11290.36</v>
      </c>
      <c r="K56" s="9">
        <f>IF($R56="","",VLOOKUP($R56,Data!$A$5:$AJ$2001,Data!N$2,FALSE))</f>
        <v>-2353.6499999999996</v>
      </c>
      <c r="L56" s="9">
        <f>IF($R56="","",VLOOKUP($R56,Data!$A$5:$AJ$2001,Data!O$2,FALSE))</f>
        <v>-42345.77</v>
      </c>
      <c r="M56" s="9">
        <f>IF($R56="","",VLOOKUP($R56,Data!$A$5:$AJ$2001,Data!P$2,FALSE))</f>
        <v>9855.4399999999987</v>
      </c>
      <c r="N56" s="9">
        <f>IF($R56="","",VLOOKUP($R56,Data!$A$5:$AJ$2001,Data!Q$2,FALSE))</f>
        <v>17388.010000000002</v>
      </c>
      <c r="O56" s="9">
        <f>IF($R56="","",VLOOKUP($R56,Data!$A$5:$AJ$2001,Data!R$2,FALSE))</f>
        <v>-17165.599999999999</v>
      </c>
      <c r="P56" s="9">
        <f>IF($R56="","",VLOOKUP($R56,Data!$A$5:$AJ$2001,Data!S$2,FALSE))</f>
        <v>9042</v>
      </c>
      <c r="Q56" s="9">
        <f t="shared" si="0"/>
        <v>-14289.209999999995</v>
      </c>
      <c r="R56">
        <f>IF((MAX($R$4:R55)+1)&gt;Data!$A$1,"",MAX($R$4:R55)+1)</f>
        <v>52</v>
      </c>
    </row>
    <row r="57" spans="1:18" x14ac:dyDescent="0.2">
      <c r="A57" s="10">
        <f>IF(Q57="","",RANK(Q57,$Q$5:$Q$257)+COUNTIF($Q$3:Q56,Q57))</f>
        <v>94</v>
      </c>
      <c r="B57" t="str">
        <f>IF(R57="","",VLOOKUP($R57,Data!$A$5:$X$2001,Data!$E$2,FALSE))</f>
        <v>A</v>
      </c>
      <c r="C57">
        <f>IF(R57="","",VLOOKUP($R57,Data!$A$5:$X$2001,Data!$F$2,FALSE))</f>
        <v>0</v>
      </c>
      <c r="D57">
        <f>IF(R57="","",VLOOKUP($R57,Data!$A$5:$X$2001,Data!$G$2,FALSE))</f>
        <v>0</v>
      </c>
      <c r="E57">
        <f>IF(R57="","",VLOOKUP($R57,Data!$A$5:$X$2001,Data!$H$2,FALSE))</f>
        <v>0</v>
      </c>
      <c r="F57">
        <f>IF(R57="","",VLOOKUP($R57,Data!$A$5:$X$2001,Data!$I$2,FALSE))</f>
        <v>0</v>
      </c>
      <c r="G57">
        <f>IF(R57="","",VLOOKUP($R57,Data!$A$5:$X$2001,Data!$J$2,FALSE))</f>
        <v>0</v>
      </c>
      <c r="H57" t="str">
        <f>IF(R57="","",VLOOKUP($R57,Data!$A$5:$X$2001,Data!$K$2,FALSE))</f>
        <v>1823</v>
      </c>
      <c r="I57" t="str">
        <f>IF(R57="","",VLOOKUP($R57,Data!$A$5:$X$2001,Data!$L$2,FALSE))</f>
        <v>REPAYMENTS OF JD CARE</v>
      </c>
      <c r="J57" s="9">
        <f>IF($R57="","",VLOOKUP($R57,Data!$A$5:$AJ$2001,Data!M$2,FALSE))</f>
        <v>0</v>
      </c>
      <c r="K57" s="9">
        <f>IF($R57="","",VLOOKUP($R57,Data!$A$5:$AJ$2001,Data!N$2,FALSE))</f>
        <v>0</v>
      </c>
      <c r="L57" s="9">
        <f>IF($R57="","",VLOOKUP($R57,Data!$A$5:$AJ$2001,Data!O$2,FALSE))</f>
        <v>0</v>
      </c>
      <c r="M57" s="9">
        <f>IF($R57="","",VLOOKUP($R57,Data!$A$5:$AJ$2001,Data!P$2,FALSE))</f>
        <v>0</v>
      </c>
      <c r="N57" s="9">
        <f>IF($R57="","",VLOOKUP($R57,Data!$A$5:$AJ$2001,Data!Q$2,FALSE))</f>
        <v>0</v>
      </c>
      <c r="O57" s="9">
        <f>IF($R57="","",VLOOKUP($R57,Data!$A$5:$AJ$2001,Data!R$2,FALSE))</f>
        <v>0</v>
      </c>
      <c r="P57" s="9">
        <f>IF($R57="","",VLOOKUP($R57,Data!$A$5:$AJ$2001,Data!S$2,FALSE))</f>
        <v>0</v>
      </c>
      <c r="Q57" s="9">
        <f t="shared" si="0"/>
        <v>0</v>
      </c>
      <c r="R57">
        <f>IF((MAX($R$4:R56)+1)&gt;Data!$A$1,"",MAX($R$4:R56)+1)</f>
        <v>53</v>
      </c>
    </row>
    <row r="58" spans="1:18" x14ac:dyDescent="0.2">
      <c r="A58" s="10">
        <f>IF(Q58="","",RANK(Q58,$Q$5:$Q$257)+COUNTIF($Q$3:Q57,Q58))</f>
        <v>206</v>
      </c>
      <c r="B58" t="str">
        <f>IF(R58="","",VLOOKUP($R58,Data!$A$5:$X$2001,Data!$E$2,FALSE))</f>
        <v>A</v>
      </c>
      <c r="C58">
        <f>IF(R58="","",VLOOKUP($R58,Data!$A$5:$X$2001,Data!$F$2,FALSE))</f>
        <v>0</v>
      </c>
      <c r="D58">
        <f>IF(R58="","",VLOOKUP($R58,Data!$A$5:$X$2001,Data!$G$2,FALSE))</f>
        <v>0</v>
      </c>
      <c r="E58">
        <f>IF(R58="","",VLOOKUP($R58,Data!$A$5:$X$2001,Data!$H$2,FALSE))</f>
        <v>0</v>
      </c>
      <c r="F58">
        <f>IF(R58="","",VLOOKUP($R58,Data!$A$5:$X$2001,Data!$I$2,FALSE))</f>
        <v>0</v>
      </c>
      <c r="G58">
        <f>IF(R58="","",VLOOKUP($R58,Data!$A$5:$X$2001,Data!$J$2,FALSE))</f>
        <v>0</v>
      </c>
      <c r="H58" t="str">
        <f>IF(R58="","",VLOOKUP($R58,Data!$A$5:$X$2001,Data!$K$2,FALSE))</f>
        <v>1840</v>
      </c>
      <c r="I58" t="str">
        <f>IF(R58="","",VLOOKUP($R58,Data!$A$5:$X$2001,Data!$L$2,FALSE))</f>
        <v>REPAYMENTS OF HOME RELIEF</v>
      </c>
      <c r="J58" s="9">
        <f>IF($R58="","",VLOOKUP($R58,Data!$A$5:$AJ$2001,Data!M$2,FALSE))</f>
        <v>866.4800000000032</v>
      </c>
      <c r="K58" s="9">
        <f>IF($R58="","",VLOOKUP($R58,Data!$A$5:$AJ$2001,Data!N$2,FALSE))</f>
        <v>-21080.230000000003</v>
      </c>
      <c r="L58" s="9">
        <f>IF($R58="","",VLOOKUP($R58,Data!$A$5:$AJ$2001,Data!O$2,FALSE))</f>
        <v>-39564.460000000006</v>
      </c>
      <c r="M58" s="9">
        <f>IF($R58="","",VLOOKUP($R58,Data!$A$5:$AJ$2001,Data!P$2,FALSE))</f>
        <v>3784.4300000000003</v>
      </c>
      <c r="N58" s="9">
        <f>IF($R58="","",VLOOKUP($R58,Data!$A$5:$AJ$2001,Data!Q$2,FALSE))</f>
        <v>-22234.229999999996</v>
      </c>
      <c r="O58" s="9">
        <f>IF($R58="","",VLOOKUP($R58,Data!$A$5:$AJ$2001,Data!R$2,FALSE))</f>
        <v>9053.9700000000012</v>
      </c>
      <c r="P58" s="9">
        <f>IF($R58="","",VLOOKUP($R58,Data!$A$5:$AJ$2001,Data!S$2,FALSE))</f>
        <v>-11252.479999999996</v>
      </c>
      <c r="Q58" s="9">
        <f t="shared" si="0"/>
        <v>-80426.52</v>
      </c>
      <c r="R58">
        <f>IF((MAX($R$4:R57)+1)&gt;Data!$A$1,"",MAX($R$4:R57)+1)</f>
        <v>54</v>
      </c>
    </row>
    <row r="59" spans="1:18" x14ac:dyDescent="0.2">
      <c r="A59" s="10">
        <f>IF(Q59="","",RANK(Q59,$Q$5:$Q$257)+COUNTIF($Q$3:Q58,Q59))</f>
        <v>159</v>
      </c>
      <c r="B59" t="str">
        <f>IF(R59="","",VLOOKUP($R59,Data!$A$5:$X$2001,Data!$E$2,FALSE))</f>
        <v>A</v>
      </c>
      <c r="C59">
        <f>IF(R59="","",VLOOKUP($R59,Data!$A$5:$X$2001,Data!$F$2,FALSE))</f>
        <v>0</v>
      </c>
      <c r="D59">
        <f>IF(R59="","",VLOOKUP($R59,Data!$A$5:$X$2001,Data!$G$2,FALSE))</f>
        <v>0</v>
      </c>
      <c r="E59">
        <f>IF(R59="","",VLOOKUP($R59,Data!$A$5:$X$2001,Data!$H$2,FALSE))</f>
        <v>0</v>
      </c>
      <c r="F59">
        <f>IF(R59="","",VLOOKUP($R59,Data!$A$5:$X$2001,Data!$I$2,FALSE))</f>
        <v>0</v>
      </c>
      <c r="G59">
        <f>IF(R59="","",VLOOKUP($R59,Data!$A$5:$X$2001,Data!$J$2,FALSE))</f>
        <v>0</v>
      </c>
      <c r="H59" t="str">
        <f>IF(R59="","",VLOOKUP($R59,Data!$A$5:$X$2001,Data!$K$2,FALSE))</f>
        <v>1841</v>
      </c>
      <c r="I59" t="str">
        <f>IF(R59="","",VLOOKUP($R59,Data!$A$5:$X$2001,Data!$L$2,FALSE))</f>
        <v>REPAYMENTS OF HEAP</v>
      </c>
      <c r="J59" s="9">
        <f>IF($R59="","",VLOOKUP($R59,Data!$A$5:$AJ$2001,Data!M$2,FALSE))</f>
        <v>162.46</v>
      </c>
      <c r="K59" s="9">
        <f>IF($R59="","",VLOOKUP($R59,Data!$A$5:$AJ$2001,Data!N$2,FALSE))</f>
        <v>1639.3</v>
      </c>
      <c r="L59" s="9">
        <f>IF($R59="","",VLOOKUP($R59,Data!$A$5:$AJ$2001,Data!O$2,FALSE))</f>
        <v>-31.03</v>
      </c>
      <c r="M59" s="9">
        <f>IF($R59="","",VLOOKUP($R59,Data!$A$5:$AJ$2001,Data!P$2,FALSE))</f>
        <v>675.33</v>
      </c>
      <c r="N59" s="9">
        <f>IF($R59="","",VLOOKUP($R59,Data!$A$5:$AJ$2001,Data!Q$2,FALSE))</f>
        <v>122.67</v>
      </c>
      <c r="O59" s="9">
        <f>IF($R59="","",VLOOKUP($R59,Data!$A$5:$AJ$2001,Data!R$2,FALSE))</f>
        <v>-4114.76</v>
      </c>
      <c r="P59" s="9">
        <f>IF($R59="","",VLOOKUP($R59,Data!$A$5:$AJ$2001,Data!S$2,FALSE))</f>
        <v>-3357.24</v>
      </c>
      <c r="Q59" s="9">
        <f t="shared" si="0"/>
        <v>-4903.2700000000004</v>
      </c>
      <c r="R59">
        <f>IF((MAX($R$4:R58)+1)&gt;Data!$A$1,"",MAX($R$4:R58)+1)</f>
        <v>55</v>
      </c>
    </row>
    <row r="60" spans="1:18" x14ac:dyDescent="0.2">
      <c r="A60" s="10">
        <f>IF(Q60="","",RANK(Q60,$Q$5:$Q$257)+COUNTIF($Q$3:Q59,Q60))</f>
        <v>211</v>
      </c>
      <c r="B60" t="str">
        <f>IF(R60="","",VLOOKUP($R60,Data!$A$5:$X$2001,Data!$E$2,FALSE))</f>
        <v>A</v>
      </c>
      <c r="C60">
        <f>IF(R60="","",VLOOKUP($R60,Data!$A$5:$X$2001,Data!$F$2,FALSE))</f>
        <v>0</v>
      </c>
      <c r="D60">
        <f>IF(R60="","",VLOOKUP($R60,Data!$A$5:$X$2001,Data!$G$2,FALSE))</f>
        <v>0</v>
      </c>
      <c r="E60">
        <f>IF(R60="","",VLOOKUP($R60,Data!$A$5:$X$2001,Data!$H$2,FALSE))</f>
        <v>0</v>
      </c>
      <c r="F60">
        <f>IF(R60="","",VLOOKUP($R60,Data!$A$5:$X$2001,Data!$I$2,FALSE))</f>
        <v>0</v>
      </c>
      <c r="G60">
        <f>IF(R60="","",VLOOKUP($R60,Data!$A$5:$X$2001,Data!$J$2,FALSE))</f>
        <v>0</v>
      </c>
      <c r="H60" t="str">
        <f>IF(R60="","",VLOOKUP($R60,Data!$A$5:$X$2001,Data!$K$2,FALSE))</f>
        <v>1842</v>
      </c>
      <c r="I60" t="str">
        <f>IF(R60="","",VLOOKUP($R60,Data!$A$5:$X$2001,Data!$L$2,FALSE))</f>
        <v>EAA</v>
      </c>
      <c r="J60" s="9">
        <f>IF($R60="","",VLOOKUP($R60,Data!$A$5:$AJ$2001,Data!M$2,FALSE))</f>
        <v>517.14</v>
      </c>
      <c r="K60" s="9">
        <f>IF($R60="","",VLOOKUP($R60,Data!$A$5:$AJ$2001,Data!N$2,FALSE))</f>
        <v>379.42999999999995</v>
      </c>
      <c r="L60" s="9">
        <f>IF($R60="","",VLOOKUP($R60,Data!$A$5:$AJ$2001,Data!O$2,FALSE))</f>
        <v>918.59</v>
      </c>
      <c r="M60" s="9">
        <f>IF($R60="","",VLOOKUP($R60,Data!$A$5:$AJ$2001,Data!P$2,FALSE))</f>
        <v>0</v>
      </c>
      <c r="N60" s="9">
        <f>IF($R60="","",VLOOKUP($R60,Data!$A$5:$AJ$2001,Data!Q$2,FALSE))</f>
        <v>0</v>
      </c>
      <c r="O60" s="9">
        <f>IF($R60="","",VLOOKUP($R60,Data!$A$5:$AJ$2001,Data!R$2,FALSE))</f>
        <v>-40</v>
      </c>
      <c r="P60" s="9">
        <f>IF($R60="","",VLOOKUP($R60,Data!$A$5:$AJ$2001,Data!S$2,FALSE))</f>
        <v>-103020.05</v>
      </c>
      <c r="Q60" s="9">
        <f t="shared" si="0"/>
        <v>-101244.89</v>
      </c>
      <c r="R60">
        <f>IF((MAX($R$4:R59)+1)&gt;Data!$A$1,"",MAX($R$4:R59)+1)</f>
        <v>56</v>
      </c>
    </row>
    <row r="61" spans="1:18" x14ac:dyDescent="0.2">
      <c r="A61" s="10">
        <f>IF(Q61="","",RANK(Q61,$Q$5:$Q$257)+COUNTIF($Q$3:Q60,Q61))</f>
        <v>79</v>
      </c>
      <c r="B61" t="str">
        <f>IF(R61="","",VLOOKUP($R61,Data!$A$5:$X$2001,Data!$E$2,FALSE))</f>
        <v>A</v>
      </c>
      <c r="C61">
        <f>IF(R61="","",VLOOKUP($R61,Data!$A$5:$X$2001,Data!$F$2,FALSE))</f>
        <v>0</v>
      </c>
      <c r="D61">
        <f>IF(R61="","",VLOOKUP($R61,Data!$A$5:$X$2001,Data!$G$2,FALSE))</f>
        <v>0</v>
      </c>
      <c r="E61">
        <f>IF(R61="","",VLOOKUP($R61,Data!$A$5:$X$2001,Data!$H$2,FALSE))</f>
        <v>0</v>
      </c>
      <c r="F61">
        <f>IF(R61="","",VLOOKUP($R61,Data!$A$5:$X$2001,Data!$I$2,FALSE))</f>
        <v>0</v>
      </c>
      <c r="G61">
        <f>IF(R61="","",VLOOKUP($R61,Data!$A$5:$X$2001,Data!$J$2,FALSE))</f>
        <v>0</v>
      </c>
      <c r="H61" t="str">
        <f>IF(R61="","",VLOOKUP($R61,Data!$A$5:$X$2001,Data!$K$2,FALSE))</f>
        <v>1848</v>
      </c>
      <c r="I61" t="str">
        <f>IF(R61="","",VLOOKUP($R61,Data!$A$5:$X$2001,Data!$L$2,FALSE))</f>
        <v>REPAYMENTS OF BURIALS</v>
      </c>
      <c r="J61" s="9">
        <f>IF($R61="","",VLOOKUP($R61,Data!$A$5:$AJ$2001,Data!M$2,FALSE))</f>
        <v>-2861.91</v>
      </c>
      <c r="K61" s="9">
        <f>IF($R61="","",VLOOKUP($R61,Data!$A$5:$AJ$2001,Data!N$2,FALSE))</f>
        <v>-16694.02</v>
      </c>
      <c r="L61" s="9">
        <f>IF($R61="","",VLOOKUP($R61,Data!$A$5:$AJ$2001,Data!O$2,FALSE))</f>
        <v>11.850000000000364</v>
      </c>
      <c r="M61" s="9">
        <f>IF($R61="","",VLOOKUP($R61,Data!$A$5:$AJ$2001,Data!P$2,FALSE))</f>
        <v>3438.29</v>
      </c>
      <c r="N61" s="9">
        <f>IF($R61="","",VLOOKUP($R61,Data!$A$5:$AJ$2001,Data!Q$2,FALSE))</f>
        <v>10000</v>
      </c>
      <c r="O61" s="9">
        <f>IF($R61="","",VLOOKUP($R61,Data!$A$5:$AJ$2001,Data!R$2,FALSE))</f>
        <v>3298.59</v>
      </c>
      <c r="P61" s="9">
        <f>IF($R61="","",VLOOKUP($R61,Data!$A$5:$AJ$2001,Data!S$2,FALSE))</f>
        <v>4000</v>
      </c>
      <c r="Q61" s="9">
        <f t="shared" si="0"/>
        <v>1192.7999999999993</v>
      </c>
      <c r="R61">
        <f>IF((MAX($R$4:R60)+1)&gt;Data!$A$1,"",MAX($R$4:R60)+1)</f>
        <v>57</v>
      </c>
    </row>
    <row r="62" spans="1:18" x14ac:dyDescent="0.2">
      <c r="A62" s="10">
        <f>IF(Q62="","",RANK(Q62,$Q$5:$Q$257)+COUNTIF($Q$3:Q61,Q62))</f>
        <v>95</v>
      </c>
      <c r="B62" t="str">
        <f>IF(R62="","",VLOOKUP($R62,Data!$A$5:$X$2001,Data!$E$2,FALSE))</f>
        <v>A</v>
      </c>
      <c r="C62">
        <f>IF(R62="","",VLOOKUP($R62,Data!$A$5:$X$2001,Data!$F$2,FALSE))</f>
        <v>0</v>
      </c>
      <c r="D62">
        <f>IF(R62="","",VLOOKUP($R62,Data!$A$5:$X$2001,Data!$G$2,FALSE))</f>
        <v>0</v>
      </c>
      <c r="E62">
        <f>IF(R62="","",VLOOKUP($R62,Data!$A$5:$X$2001,Data!$H$2,FALSE))</f>
        <v>0</v>
      </c>
      <c r="F62">
        <f>IF(R62="","",VLOOKUP($R62,Data!$A$5:$X$2001,Data!$I$2,FALSE))</f>
        <v>0</v>
      </c>
      <c r="G62">
        <f>IF(R62="","",VLOOKUP($R62,Data!$A$5:$X$2001,Data!$J$2,FALSE))</f>
        <v>0</v>
      </c>
      <c r="H62" t="str">
        <f>IF(R62="","",VLOOKUP($R62,Data!$A$5:$X$2001,Data!$K$2,FALSE))</f>
        <v>1855</v>
      </c>
      <c r="I62" t="str">
        <f>IF(R62="","",VLOOKUP($R62,Data!$A$5:$X$2001,Data!$L$2,FALSE))</f>
        <v>DAY CARE</v>
      </c>
      <c r="J62" s="9">
        <f>IF($R62="","",VLOOKUP($R62,Data!$A$5:$AJ$2001,Data!M$2,FALSE))</f>
        <v>0</v>
      </c>
      <c r="K62" s="9">
        <f>IF($R62="","",VLOOKUP($R62,Data!$A$5:$AJ$2001,Data!N$2,FALSE))</f>
        <v>0</v>
      </c>
      <c r="L62" s="9">
        <f>IF($R62="","",VLOOKUP($R62,Data!$A$5:$AJ$2001,Data!O$2,FALSE))</f>
        <v>0</v>
      </c>
      <c r="M62" s="9">
        <f>IF($R62="","",VLOOKUP($R62,Data!$A$5:$AJ$2001,Data!P$2,FALSE))</f>
        <v>0</v>
      </c>
      <c r="N62" s="9">
        <f>IF($R62="","",VLOOKUP($R62,Data!$A$5:$AJ$2001,Data!Q$2,FALSE))</f>
        <v>0</v>
      </c>
      <c r="O62" s="9">
        <f>IF($R62="","",VLOOKUP($R62,Data!$A$5:$AJ$2001,Data!R$2,FALSE))</f>
        <v>0</v>
      </c>
      <c r="P62" s="9">
        <f>IF($R62="","",VLOOKUP($R62,Data!$A$5:$AJ$2001,Data!S$2,FALSE))</f>
        <v>0</v>
      </c>
      <c r="Q62" s="9">
        <f t="shared" si="0"/>
        <v>0</v>
      </c>
      <c r="R62">
        <f>IF((MAX($R$4:R61)+1)&gt;Data!$A$1,"",MAX($R$4:R61)+1)</f>
        <v>58</v>
      </c>
    </row>
    <row r="63" spans="1:18" x14ac:dyDescent="0.2">
      <c r="A63" s="10">
        <f>IF(Q63="","",RANK(Q63,$Q$5:$Q$257)+COUNTIF($Q$3:Q62,Q63))</f>
        <v>62</v>
      </c>
      <c r="B63" t="str">
        <f>IF(R63="","",VLOOKUP($R63,Data!$A$5:$X$2001,Data!$E$2,FALSE))</f>
        <v>A</v>
      </c>
      <c r="C63">
        <f>IF(R63="","",VLOOKUP($R63,Data!$A$5:$X$2001,Data!$F$2,FALSE))</f>
        <v>0</v>
      </c>
      <c r="D63">
        <f>IF(R63="","",VLOOKUP($R63,Data!$A$5:$X$2001,Data!$G$2,FALSE))</f>
        <v>0</v>
      </c>
      <c r="E63">
        <f>IF(R63="","",VLOOKUP($R63,Data!$A$5:$X$2001,Data!$H$2,FALSE))</f>
        <v>0</v>
      </c>
      <c r="F63">
        <f>IF(R63="","",VLOOKUP($R63,Data!$A$5:$X$2001,Data!$I$2,FALSE))</f>
        <v>0</v>
      </c>
      <c r="G63">
        <f>IF(R63="","",VLOOKUP($R63,Data!$A$5:$X$2001,Data!$J$2,FALSE))</f>
        <v>0</v>
      </c>
      <c r="H63" t="str">
        <f>IF(R63="","",VLOOKUP($R63,Data!$A$5:$X$2001,Data!$K$2,FALSE))</f>
        <v>1870</v>
      </c>
      <c r="I63" t="str">
        <f>IF(R63="","",VLOOKUP($R63,Data!$A$5:$X$2001,Data!$L$2,FALSE))</f>
        <v>SERVICES FOR RECIPIENTS</v>
      </c>
      <c r="J63" s="9">
        <f>IF($R63="","",VLOOKUP($R63,Data!$A$5:$AJ$2001,Data!M$2,FALSE))</f>
        <v>-28141.199999999997</v>
      </c>
      <c r="K63" s="9">
        <f>IF($R63="","",VLOOKUP($R63,Data!$A$5:$AJ$2001,Data!N$2,FALSE))</f>
        <v>-3097.7300000000032</v>
      </c>
      <c r="L63" s="9">
        <f>IF($R63="","",VLOOKUP($R63,Data!$A$5:$AJ$2001,Data!O$2,FALSE))</f>
        <v>11870.379999999997</v>
      </c>
      <c r="M63" s="9">
        <f>IF($R63="","",VLOOKUP($R63,Data!$A$5:$AJ$2001,Data!P$2,FALSE))</f>
        <v>-9761.1999999999971</v>
      </c>
      <c r="N63" s="9">
        <f>IF($R63="","",VLOOKUP($R63,Data!$A$5:$AJ$2001,Data!Q$2,FALSE))</f>
        <v>17814.84</v>
      </c>
      <c r="O63" s="9">
        <f>IF($R63="","",VLOOKUP($R63,Data!$A$5:$AJ$2001,Data!R$2,FALSE))</f>
        <v>-2522.9100000000035</v>
      </c>
      <c r="P63" s="9">
        <f>IF($R63="","",VLOOKUP($R63,Data!$A$5:$AJ$2001,Data!S$2,FALSE))</f>
        <v>23909.86</v>
      </c>
      <c r="Q63" s="9">
        <f t="shared" si="0"/>
        <v>10072.039999999997</v>
      </c>
      <c r="R63">
        <f>IF((MAX($R$4:R62)+1)&gt;Data!$A$1,"",MAX($R$4:R62)+1)</f>
        <v>59</v>
      </c>
    </row>
    <row r="64" spans="1:18" x14ac:dyDescent="0.2">
      <c r="A64" s="10">
        <f>IF(Q64="","",RANK(Q64,$Q$5:$Q$257)+COUNTIF($Q$3:Q63,Q64))</f>
        <v>151</v>
      </c>
      <c r="B64" t="str">
        <f>IF(R64="","",VLOOKUP($R64,Data!$A$5:$X$2001,Data!$E$2,FALSE))</f>
        <v>A</v>
      </c>
      <c r="C64">
        <f>IF(R64="","",VLOOKUP($R64,Data!$A$5:$X$2001,Data!$F$2,FALSE))</f>
        <v>0</v>
      </c>
      <c r="D64">
        <f>IF(R64="","",VLOOKUP($R64,Data!$A$5:$X$2001,Data!$G$2,FALSE))</f>
        <v>0</v>
      </c>
      <c r="E64">
        <f>IF(R64="","",VLOOKUP($R64,Data!$A$5:$X$2001,Data!$H$2,FALSE))</f>
        <v>0</v>
      </c>
      <c r="F64">
        <f>IF(R64="","",VLOOKUP($R64,Data!$A$5:$X$2001,Data!$I$2,FALSE))</f>
        <v>0</v>
      </c>
      <c r="G64">
        <f>IF(R64="","",VLOOKUP($R64,Data!$A$5:$X$2001,Data!$J$2,FALSE))</f>
        <v>0</v>
      </c>
      <c r="H64" t="str">
        <f>IF(R64="","",VLOOKUP($R64,Data!$A$5:$X$2001,Data!$K$2,FALSE))</f>
        <v>1894</v>
      </c>
      <c r="I64" t="str">
        <f>IF(R64="","",VLOOKUP($R64,Data!$A$5:$X$2001,Data!$L$2,FALSE))</f>
        <v>SOCIAL SERVICES CHARGES</v>
      </c>
      <c r="J64" s="9">
        <f>IF($R64="","",VLOOKUP($R64,Data!$A$5:$AJ$2001,Data!M$2,FALSE))</f>
        <v>-4528.6400000000003</v>
      </c>
      <c r="K64" s="9">
        <f>IF($R64="","",VLOOKUP($R64,Data!$A$5:$AJ$2001,Data!N$2,FALSE))</f>
        <v>2171.3000000000002</v>
      </c>
      <c r="L64" s="9">
        <f>IF($R64="","",VLOOKUP($R64,Data!$A$5:$AJ$2001,Data!O$2,FALSE))</f>
        <v>-1592.87</v>
      </c>
      <c r="M64" s="9">
        <f>IF($R64="","",VLOOKUP($R64,Data!$A$5:$AJ$2001,Data!P$2,FALSE))</f>
        <v>535.56999999999971</v>
      </c>
      <c r="N64" s="9">
        <f>IF($R64="","",VLOOKUP($R64,Data!$A$5:$AJ$2001,Data!Q$2,FALSE))</f>
        <v>-2740.3099999999995</v>
      </c>
      <c r="O64" s="9">
        <f>IF($R64="","",VLOOKUP($R64,Data!$A$5:$AJ$2001,Data!R$2,FALSE))</f>
        <v>-2362.7399999999998</v>
      </c>
      <c r="P64" s="9">
        <f>IF($R64="","",VLOOKUP($R64,Data!$A$5:$AJ$2001,Data!S$2,FALSE))</f>
        <v>6028.62</v>
      </c>
      <c r="Q64" s="9">
        <f t="shared" si="0"/>
        <v>-2489.0699999999988</v>
      </c>
      <c r="R64">
        <f>IF((MAX($R$4:R63)+1)&gt;Data!$A$1,"",MAX($R$4:R63)+1)</f>
        <v>60</v>
      </c>
    </row>
    <row r="65" spans="1:18" x14ac:dyDescent="0.2">
      <c r="A65" s="10">
        <f>IF(Q65="","",RANK(Q65,$Q$5:$Q$257)+COUNTIF($Q$3:Q64,Q65))</f>
        <v>49</v>
      </c>
      <c r="B65" t="str">
        <f>IF(R65="","",VLOOKUP($R65,Data!$A$5:$X$2001,Data!$E$2,FALSE))</f>
        <v>A</v>
      </c>
      <c r="C65">
        <f>IF(R65="","",VLOOKUP($R65,Data!$A$5:$X$2001,Data!$F$2,FALSE))</f>
        <v>0</v>
      </c>
      <c r="D65">
        <f>IF(R65="","",VLOOKUP($R65,Data!$A$5:$X$2001,Data!$G$2,FALSE))</f>
        <v>0</v>
      </c>
      <c r="E65">
        <f>IF(R65="","",VLOOKUP($R65,Data!$A$5:$X$2001,Data!$H$2,FALSE))</f>
        <v>0</v>
      </c>
      <c r="F65">
        <f>IF(R65="","",VLOOKUP($R65,Data!$A$5:$X$2001,Data!$I$2,FALSE))</f>
        <v>0</v>
      </c>
      <c r="G65">
        <f>IF(R65="","",VLOOKUP($R65,Data!$A$5:$X$2001,Data!$J$2,FALSE))</f>
        <v>0</v>
      </c>
      <c r="H65" t="str">
        <f>IF(R65="","",VLOOKUP($R65,Data!$A$5:$X$2001,Data!$K$2,FALSE))</f>
        <v>1896</v>
      </c>
      <c r="I65" t="str">
        <f>IF(R65="","",VLOOKUP($R65,Data!$A$5:$X$2001,Data!$L$2,FALSE))</f>
        <v>SHERIFF SERV.FEE/SOCIAL SERV</v>
      </c>
      <c r="J65" s="9">
        <f>IF($R65="","",VLOOKUP($R65,Data!$A$5:$AJ$2001,Data!M$2,FALSE))</f>
        <v>1157.71</v>
      </c>
      <c r="K65" s="9">
        <f>IF($R65="","",VLOOKUP($R65,Data!$A$5:$AJ$2001,Data!N$2,FALSE))</f>
        <v>14570.41</v>
      </c>
      <c r="L65" s="9">
        <f>IF($R65="","",VLOOKUP($R65,Data!$A$5:$AJ$2001,Data!O$2,FALSE))</f>
        <v>824.25</v>
      </c>
      <c r="M65" s="9">
        <f>IF($R65="","",VLOOKUP($R65,Data!$A$5:$AJ$2001,Data!P$2,FALSE))</f>
        <v>450.73999999999978</v>
      </c>
      <c r="N65" s="9">
        <f>IF($R65="","",VLOOKUP($R65,Data!$A$5:$AJ$2001,Data!Q$2,FALSE))</f>
        <v>2232.94</v>
      </c>
      <c r="O65" s="9">
        <f>IF($R65="","",VLOOKUP($R65,Data!$A$5:$AJ$2001,Data!R$2,FALSE))</f>
        <v>-182.9699999999998</v>
      </c>
      <c r="P65" s="9">
        <f>IF($R65="","",VLOOKUP($R65,Data!$A$5:$AJ$2001,Data!S$2,FALSE))</f>
        <v>-704.88000000000011</v>
      </c>
      <c r="Q65" s="9">
        <f t="shared" si="0"/>
        <v>18348.199999999997</v>
      </c>
      <c r="R65">
        <f>IF((MAX($R$4:R64)+1)&gt;Data!$A$1,"",MAX($R$4:R64)+1)</f>
        <v>61</v>
      </c>
    </row>
    <row r="66" spans="1:18" x14ac:dyDescent="0.2">
      <c r="A66" s="10">
        <f>IF(Q66="","",RANK(Q66,$Q$5:$Q$257)+COUNTIF($Q$3:Q65,Q66))</f>
        <v>96</v>
      </c>
      <c r="B66" t="str">
        <f>IF(R66="","",VLOOKUP($R66,Data!$A$5:$X$2001,Data!$E$2,FALSE))</f>
        <v>A</v>
      </c>
      <c r="C66">
        <f>IF(R66="","",VLOOKUP($R66,Data!$A$5:$X$2001,Data!$F$2,FALSE))</f>
        <v>0</v>
      </c>
      <c r="D66">
        <f>IF(R66="","",VLOOKUP($R66,Data!$A$5:$X$2001,Data!$G$2,FALSE))</f>
        <v>0</v>
      </c>
      <c r="E66">
        <f>IF(R66="","",VLOOKUP($R66,Data!$A$5:$X$2001,Data!$H$2,FALSE))</f>
        <v>0</v>
      </c>
      <c r="F66">
        <f>IF(R66="","",VLOOKUP($R66,Data!$A$5:$X$2001,Data!$I$2,FALSE))</f>
        <v>0</v>
      </c>
      <c r="G66">
        <f>IF(R66="","",VLOOKUP($R66,Data!$A$5:$X$2001,Data!$J$2,FALSE))</f>
        <v>0</v>
      </c>
      <c r="H66" t="str">
        <f>IF(R66="","",VLOOKUP($R66,Data!$A$5:$X$2001,Data!$K$2,FALSE))</f>
        <v>1988</v>
      </c>
      <c r="I66" t="str">
        <f>IF(R66="","",VLOOKUP($R66,Data!$A$5:$X$2001,Data!$L$2,FALSE))</f>
        <v>PUBLICITY FEES</v>
      </c>
      <c r="J66" s="9">
        <f>IF($R66="","",VLOOKUP($R66,Data!$A$5:$AJ$2001,Data!M$2,FALSE))</f>
        <v>0</v>
      </c>
      <c r="K66" s="9">
        <f>IF($R66="","",VLOOKUP($R66,Data!$A$5:$AJ$2001,Data!N$2,FALSE))</f>
        <v>0</v>
      </c>
      <c r="L66" s="9">
        <f>IF($R66="","",VLOOKUP($R66,Data!$A$5:$AJ$2001,Data!O$2,FALSE))</f>
        <v>0</v>
      </c>
      <c r="M66" s="9">
        <f>IF($R66="","",VLOOKUP($R66,Data!$A$5:$AJ$2001,Data!P$2,FALSE))</f>
        <v>0</v>
      </c>
      <c r="N66" s="9">
        <f>IF($R66="","",VLOOKUP($R66,Data!$A$5:$AJ$2001,Data!Q$2,FALSE))</f>
        <v>0</v>
      </c>
      <c r="O66" s="9">
        <f>IF($R66="","",VLOOKUP($R66,Data!$A$5:$AJ$2001,Data!R$2,FALSE))</f>
        <v>0</v>
      </c>
      <c r="P66" s="9">
        <f>IF($R66="","",VLOOKUP($R66,Data!$A$5:$AJ$2001,Data!S$2,FALSE))</f>
        <v>0</v>
      </c>
      <c r="Q66" s="9">
        <f t="shared" si="0"/>
        <v>0</v>
      </c>
      <c r="R66">
        <f>IF((MAX($R$4:R65)+1)&gt;Data!$A$1,"",MAX($R$4:R65)+1)</f>
        <v>62</v>
      </c>
    </row>
    <row r="67" spans="1:18" x14ac:dyDescent="0.2">
      <c r="A67" s="10">
        <f>IF(Q67="","",RANK(Q67,$Q$5:$Q$257)+COUNTIF($Q$3:Q66,Q67))</f>
        <v>43</v>
      </c>
      <c r="B67" t="str">
        <f>IF(R67="","",VLOOKUP($R67,Data!$A$5:$X$2001,Data!$E$2,FALSE))</f>
        <v>A</v>
      </c>
      <c r="C67">
        <f>IF(R67="","",VLOOKUP($R67,Data!$A$5:$X$2001,Data!$F$2,FALSE))</f>
        <v>0</v>
      </c>
      <c r="D67">
        <f>IF(R67="","",VLOOKUP($R67,Data!$A$5:$X$2001,Data!$G$2,FALSE))</f>
        <v>0</v>
      </c>
      <c r="E67">
        <f>IF(R67="","",VLOOKUP($R67,Data!$A$5:$X$2001,Data!$H$2,FALSE))</f>
        <v>0</v>
      </c>
      <c r="F67">
        <f>IF(R67="","",VLOOKUP($R67,Data!$A$5:$X$2001,Data!$I$2,FALSE))</f>
        <v>0</v>
      </c>
      <c r="G67">
        <f>IF(R67="","",VLOOKUP($R67,Data!$A$5:$X$2001,Data!$J$2,FALSE))</f>
        <v>0</v>
      </c>
      <c r="H67" t="str">
        <f>IF(R67="","",VLOOKUP($R67,Data!$A$5:$X$2001,Data!$K$2,FALSE))</f>
        <v>1989</v>
      </c>
      <c r="I67" t="str">
        <f>IF(R67="","",VLOOKUP($R67,Data!$A$5:$X$2001,Data!$L$2,FALSE))</f>
        <v>OFA FEES</v>
      </c>
      <c r="J67" s="9">
        <f>IF($R67="","",VLOOKUP($R67,Data!$A$5:$AJ$2001,Data!M$2,FALSE))</f>
        <v>0</v>
      </c>
      <c r="K67" s="9">
        <f>IF($R67="","",VLOOKUP($R67,Data!$A$5:$AJ$2001,Data!N$2,FALSE))</f>
        <v>0</v>
      </c>
      <c r="L67" s="9">
        <f>IF($R67="","",VLOOKUP($R67,Data!$A$5:$AJ$2001,Data!O$2,FALSE))</f>
        <v>0</v>
      </c>
      <c r="M67" s="9">
        <f>IF($R67="","",VLOOKUP($R67,Data!$A$5:$AJ$2001,Data!P$2,FALSE))</f>
        <v>0</v>
      </c>
      <c r="N67" s="9">
        <f>IF($R67="","",VLOOKUP($R67,Data!$A$5:$AJ$2001,Data!Q$2,FALSE))</f>
        <v>0</v>
      </c>
      <c r="O67" s="9">
        <f>IF($R67="","",VLOOKUP($R67,Data!$A$5:$AJ$2001,Data!R$2,FALSE))</f>
        <v>15000</v>
      </c>
      <c r="P67" s="9">
        <f>IF($R67="","",VLOOKUP($R67,Data!$A$5:$AJ$2001,Data!S$2,FALSE))</f>
        <v>15000</v>
      </c>
      <c r="Q67" s="9">
        <f t="shared" si="0"/>
        <v>30000</v>
      </c>
      <c r="R67">
        <f>IF((MAX($R$4:R66)+1)&gt;Data!$A$1,"",MAX($R$4:R66)+1)</f>
        <v>63</v>
      </c>
    </row>
    <row r="68" spans="1:18" x14ac:dyDescent="0.2">
      <c r="A68" s="10">
        <f>IF(Q68="","",RANK(Q68,$Q$5:$Q$257)+COUNTIF($Q$3:Q67,Q68))</f>
        <v>210</v>
      </c>
      <c r="B68" t="str">
        <f>IF(R68="","",VLOOKUP($R68,Data!$A$5:$X$2001,Data!$E$2,FALSE))</f>
        <v>A</v>
      </c>
      <c r="C68">
        <f>IF(R68="","",VLOOKUP($R68,Data!$A$5:$X$2001,Data!$F$2,FALSE))</f>
        <v>0</v>
      </c>
      <c r="D68">
        <f>IF(R68="","",VLOOKUP($R68,Data!$A$5:$X$2001,Data!$G$2,FALSE))</f>
        <v>0</v>
      </c>
      <c r="E68">
        <f>IF(R68="","",VLOOKUP($R68,Data!$A$5:$X$2001,Data!$H$2,FALSE))</f>
        <v>0</v>
      </c>
      <c r="F68">
        <f>IF(R68="","",VLOOKUP($R68,Data!$A$5:$X$2001,Data!$I$2,FALSE))</f>
        <v>0</v>
      </c>
      <c r="G68">
        <f>IF(R68="","",VLOOKUP($R68,Data!$A$5:$X$2001,Data!$J$2,FALSE))</f>
        <v>0</v>
      </c>
      <c r="H68" t="str">
        <f>IF(R68="","",VLOOKUP($R68,Data!$A$5:$X$2001,Data!$K$2,FALSE))</f>
        <v>2085</v>
      </c>
      <c r="I68" t="str">
        <f>IF(R68="","",VLOOKUP($R68,Data!$A$5:$X$2001,Data!$L$2,FALSE))</f>
        <v>OFA PROGRAM INCOME</v>
      </c>
      <c r="J68" s="9">
        <f>IF($R68="","",VLOOKUP($R68,Data!$A$5:$AJ$2001,Data!M$2,FALSE))</f>
        <v>-8603.6000000000058</v>
      </c>
      <c r="K68" s="9">
        <f>IF($R68="","",VLOOKUP($R68,Data!$A$5:$AJ$2001,Data!N$2,FALSE))</f>
        <v>-32649.440000000002</v>
      </c>
      <c r="L68" s="9">
        <f>IF($R68="","",VLOOKUP($R68,Data!$A$5:$AJ$2001,Data!O$2,FALSE))</f>
        <v>-8630.4600000000064</v>
      </c>
      <c r="M68" s="9">
        <f>IF($R68="","",VLOOKUP($R68,Data!$A$5:$AJ$2001,Data!P$2,FALSE))</f>
        <v>-16714.03</v>
      </c>
      <c r="N68" s="9">
        <f>IF($R68="","",VLOOKUP($R68,Data!$A$5:$AJ$2001,Data!Q$2,FALSE))</f>
        <v>-21755.670000000013</v>
      </c>
      <c r="O68" s="9">
        <f>IF($R68="","",VLOOKUP($R68,Data!$A$5:$AJ$2001,Data!R$2,FALSE))</f>
        <v>-4666.25</v>
      </c>
      <c r="P68" s="9">
        <f>IF($R68="","",VLOOKUP($R68,Data!$A$5:$AJ$2001,Data!S$2,FALSE))</f>
        <v>-7314.5299999999988</v>
      </c>
      <c r="Q68" s="9">
        <f t="shared" si="0"/>
        <v>-100333.98000000003</v>
      </c>
      <c r="R68">
        <f>IF((MAX($R$4:R67)+1)&gt;Data!$A$1,"",MAX($R$4:R67)+1)</f>
        <v>64</v>
      </c>
    </row>
    <row r="69" spans="1:18" x14ac:dyDescent="0.2">
      <c r="A69" s="10">
        <f>IF(Q69="","",RANK(Q69,$Q$5:$Q$257)+COUNTIF($Q$3:Q68,Q69))</f>
        <v>199</v>
      </c>
      <c r="B69" t="str">
        <f>IF(R69="","",VLOOKUP($R69,Data!$A$5:$X$2001,Data!$E$2,FALSE))</f>
        <v>A</v>
      </c>
      <c r="C69">
        <f>IF(R69="","",VLOOKUP($R69,Data!$A$5:$X$2001,Data!$F$2,FALSE))</f>
        <v>0</v>
      </c>
      <c r="D69">
        <f>IF(R69="","",VLOOKUP($R69,Data!$A$5:$X$2001,Data!$G$2,FALSE))</f>
        <v>0</v>
      </c>
      <c r="E69">
        <f>IF(R69="","",VLOOKUP($R69,Data!$A$5:$X$2001,Data!$H$2,FALSE))</f>
        <v>0</v>
      </c>
      <c r="F69">
        <f>IF(R69="","",VLOOKUP($R69,Data!$A$5:$X$2001,Data!$I$2,FALSE))</f>
        <v>0</v>
      </c>
      <c r="G69">
        <f>IF(R69="","",VLOOKUP($R69,Data!$A$5:$X$2001,Data!$J$2,FALSE))</f>
        <v>0</v>
      </c>
      <c r="H69" t="str">
        <f>IF(R69="","",VLOOKUP($R69,Data!$A$5:$X$2001,Data!$K$2,FALSE))</f>
        <v>2130</v>
      </c>
      <c r="I69" t="str">
        <f>IF(R69="","",VLOOKUP($R69,Data!$A$5:$X$2001,Data!$L$2,FALSE))</f>
        <v>TIPPING FEE REVENUE</v>
      </c>
      <c r="J69" s="9">
        <f>IF($R69="","",VLOOKUP($R69,Data!$A$5:$AJ$2001,Data!M$2,FALSE))</f>
        <v>13640.649999999994</v>
      </c>
      <c r="K69" s="9">
        <f>IF($R69="","",VLOOKUP($R69,Data!$A$5:$AJ$2001,Data!N$2,FALSE))</f>
        <v>5543.3999999999942</v>
      </c>
      <c r="L69" s="9">
        <f>IF($R69="","",VLOOKUP($R69,Data!$A$5:$AJ$2001,Data!O$2,FALSE))</f>
        <v>-4362.75</v>
      </c>
      <c r="M69" s="9">
        <f>IF($R69="","",VLOOKUP($R69,Data!$A$5:$AJ$2001,Data!P$2,FALSE))</f>
        <v>11945.330000000002</v>
      </c>
      <c r="N69" s="9">
        <f>IF($R69="","",VLOOKUP($R69,Data!$A$5:$AJ$2001,Data!Q$2,FALSE))</f>
        <v>4584.1000000000058</v>
      </c>
      <c r="O69" s="9">
        <f>IF($R69="","",VLOOKUP($R69,Data!$A$5:$AJ$2001,Data!R$2,FALSE))</f>
        <v>-17607.809999999998</v>
      </c>
      <c r="P69" s="9">
        <f>IF($R69="","",VLOOKUP($R69,Data!$A$5:$AJ$2001,Data!S$2,FALSE))</f>
        <v>-62280.959999999992</v>
      </c>
      <c r="Q69" s="9">
        <f t="shared" si="0"/>
        <v>-48538.039999999994</v>
      </c>
      <c r="R69">
        <f>IF((MAX($R$4:R68)+1)&gt;Data!$A$1,"",MAX($R$4:R68)+1)</f>
        <v>65</v>
      </c>
    </row>
    <row r="70" spans="1:18" x14ac:dyDescent="0.2">
      <c r="A70" s="10">
        <f>IF(Q70="","",RANK(Q70,$Q$5:$Q$257)+COUNTIF($Q$3:Q69,Q70))</f>
        <v>97</v>
      </c>
      <c r="B70" t="str">
        <f>IF(R70="","",VLOOKUP($R70,Data!$A$5:$X$2001,Data!$E$2,FALSE))</f>
        <v>A</v>
      </c>
      <c r="C70">
        <f>IF(R70="","",VLOOKUP($R70,Data!$A$5:$X$2001,Data!$F$2,FALSE))</f>
        <v>0</v>
      </c>
      <c r="D70">
        <f>IF(R70="","",VLOOKUP($R70,Data!$A$5:$X$2001,Data!$G$2,FALSE))</f>
        <v>0</v>
      </c>
      <c r="E70">
        <f>IF(R70="","",VLOOKUP($R70,Data!$A$5:$X$2001,Data!$H$2,FALSE))</f>
        <v>0</v>
      </c>
      <c r="F70">
        <f>IF(R70="","",VLOOKUP($R70,Data!$A$5:$X$2001,Data!$I$2,FALSE))</f>
        <v>0</v>
      </c>
      <c r="G70">
        <f>IF(R70="","",VLOOKUP($R70,Data!$A$5:$X$2001,Data!$J$2,FALSE))</f>
        <v>0</v>
      </c>
      <c r="H70" t="str">
        <f>IF(R70="","",VLOOKUP($R70,Data!$A$5:$X$2001,Data!$K$2,FALSE))</f>
        <v>2189</v>
      </c>
      <c r="I70" t="str">
        <f>IF(R70="","",VLOOKUP($R70,Data!$A$5:$X$2001,Data!$L$2,FALSE))</f>
        <v>MOSA ASSET DISTRIBUTION</v>
      </c>
      <c r="J70" s="9">
        <f>IF($R70="","",VLOOKUP($R70,Data!$A$5:$AJ$2001,Data!M$2,FALSE))</f>
        <v>0</v>
      </c>
      <c r="K70" s="9">
        <f>IF($R70="","",VLOOKUP($R70,Data!$A$5:$AJ$2001,Data!N$2,FALSE))</f>
        <v>0</v>
      </c>
      <c r="L70" s="9">
        <f>IF($R70="","",VLOOKUP($R70,Data!$A$5:$AJ$2001,Data!O$2,FALSE))</f>
        <v>0</v>
      </c>
      <c r="M70" s="9">
        <f>IF($R70="","",VLOOKUP($R70,Data!$A$5:$AJ$2001,Data!P$2,FALSE))</f>
        <v>0</v>
      </c>
      <c r="N70" s="9">
        <f>IF($R70="","",VLOOKUP($R70,Data!$A$5:$AJ$2001,Data!Q$2,FALSE))</f>
        <v>0</v>
      </c>
      <c r="O70" s="9">
        <f>IF($R70="","",VLOOKUP($R70,Data!$A$5:$AJ$2001,Data!R$2,FALSE))</f>
        <v>0</v>
      </c>
      <c r="P70" s="9">
        <f>IF($R70="","",VLOOKUP($R70,Data!$A$5:$AJ$2001,Data!S$2,FALSE))</f>
        <v>0</v>
      </c>
      <c r="Q70" s="9">
        <f t="shared" ref="Q70:Q133" si="1">SUM(J70:P70)</f>
        <v>0</v>
      </c>
      <c r="R70">
        <f>IF((MAX($R$4:R69)+1)&gt;Data!$A$1,"",MAX($R$4:R69)+1)</f>
        <v>66</v>
      </c>
    </row>
    <row r="71" spans="1:18" x14ac:dyDescent="0.2">
      <c r="A71" s="10">
        <f>IF(Q71="","",RANK(Q71,$Q$5:$Q$257)+COUNTIF($Q$3:Q70,Q71))</f>
        <v>182</v>
      </c>
      <c r="B71" t="str">
        <f>IF(R71="","",VLOOKUP($R71,Data!$A$5:$X$2001,Data!$E$2,FALSE))</f>
        <v>A</v>
      </c>
      <c r="C71">
        <f>IF(R71="","",VLOOKUP($R71,Data!$A$5:$X$2001,Data!$F$2,FALSE))</f>
        <v>0</v>
      </c>
      <c r="D71">
        <f>IF(R71="","",VLOOKUP($R71,Data!$A$5:$X$2001,Data!$G$2,FALSE))</f>
        <v>0</v>
      </c>
      <c r="E71">
        <f>IF(R71="","",VLOOKUP($R71,Data!$A$5:$X$2001,Data!$H$2,FALSE))</f>
        <v>0</v>
      </c>
      <c r="F71">
        <f>IF(R71="","",VLOOKUP($R71,Data!$A$5:$X$2001,Data!$I$2,FALSE))</f>
        <v>0</v>
      </c>
      <c r="G71">
        <f>IF(R71="","",VLOOKUP($R71,Data!$A$5:$X$2001,Data!$J$2,FALSE))</f>
        <v>0</v>
      </c>
      <c r="H71" t="str">
        <f>IF(R71="","",VLOOKUP($R71,Data!$A$5:$X$2001,Data!$K$2,FALSE))</f>
        <v>2210</v>
      </c>
      <c r="I71" t="str">
        <f>IF(R71="","",VLOOKUP($R71,Data!$A$5:$X$2001,Data!$L$2,FALSE))</f>
        <v>TAX &amp; ASSESSMENT SERVICES</v>
      </c>
      <c r="J71" s="9">
        <f>IF($R71="","",VLOOKUP($R71,Data!$A$5:$AJ$2001,Data!M$2,FALSE))</f>
        <v>-3743.0400000000009</v>
      </c>
      <c r="K71" s="9">
        <f>IF($R71="","",VLOOKUP($R71,Data!$A$5:$AJ$2001,Data!N$2,FALSE))</f>
        <v>-3323.2200000000012</v>
      </c>
      <c r="L71" s="9">
        <f>IF($R71="","",VLOOKUP($R71,Data!$A$5:$AJ$2001,Data!O$2,FALSE))</f>
        <v>-1652.0800000000017</v>
      </c>
      <c r="M71" s="9">
        <f>IF($R71="","",VLOOKUP($R71,Data!$A$5:$AJ$2001,Data!P$2,FALSE))</f>
        <v>1564.0900000000001</v>
      </c>
      <c r="N71" s="9">
        <f>IF($R71="","",VLOOKUP($R71,Data!$A$5:$AJ$2001,Data!Q$2,FALSE))</f>
        <v>-4969.8300000000017</v>
      </c>
      <c r="O71" s="9">
        <f>IF($R71="","",VLOOKUP($R71,Data!$A$5:$AJ$2001,Data!R$2,FALSE))</f>
        <v>-253.59999999999854</v>
      </c>
      <c r="P71" s="9">
        <f>IF($R71="","",VLOOKUP($R71,Data!$A$5:$AJ$2001,Data!S$2,FALSE))</f>
        <v>-3262.9000000000015</v>
      </c>
      <c r="Q71" s="9">
        <f t="shared" si="1"/>
        <v>-15640.580000000005</v>
      </c>
      <c r="R71">
        <f>IF((MAX($R$4:R70)+1)&gt;Data!$A$1,"",MAX($R$4:R70)+1)</f>
        <v>67</v>
      </c>
    </row>
    <row r="72" spans="1:18" x14ac:dyDescent="0.2">
      <c r="A72" s="10">
        <f>IF(Q72="","",RANK(Q72,$Q$5:$Q$257)+COUNTIF($Q$3:Q71,Q72))</f>
        <v>98</v>
      </c>
      <c r="B72" t="str">
        <f>IF(R72="","",VLOOKUP($R72,Data!$A$5:$X$2001,Data!$E$2,FALSE))</f>
        <v>A</v>
      </c>
      <c r="C72">
        <f>IF(R72="","",VLOOKUP($R72,Data!$A$5:$X$2001,Data!$F$2,FALSE))</f>
        <v>0</v>
      </c>
      <c r="D72">
        <f>IF(R72="","",VLOOKUP($R72,Data!$A$5:$X$2001,Data!$G$2,FALSE))</f>
        <v>0</v>
      </c>
      <c r="E72">
        <f>IF(R72="","",VLOOKUP($R72,Data!$A$5:$X$2001,Data!$H$2,FALSE))</f>
        <v>0</v>
      </c>
      <c r="F72">
        <f>IF(R72="","",VLOOKUP($R72,Data!$A$5:$X$2001,Data!$I$2,FALSE))</f>
        <v>0</v>
      </c>
      <c r="G72">
        <f>IF(R72="","",VLOOKUP($R72,Data!$A$5:$X$2001,Data!$J$2,FALSE))</f>
        <v>0</v>
      </c>
      <c r="H72" t="str">
        <f>IF(R72="","",VLOOKUP($R72,Data!$A$5:$X$2001,Data!$K$2,FALSE))</f>
        <v>2212</v>
      </c>
      <c r="I72" t="str">
        <f>IF(R72="","",VLOOKUP($R72,Data!$A$5:$X$2001,Data!$L$2,FALSE))</f>
        <v>MIMEO PRINTING SERVICE (EMO)</v>
      </c>
      <c r="J72" s="9">
        <f>IF($R72="","",VLOOKUP($R72,Data!$A$5:$AJ$2001,Data!M$2,FALSE))</f>
        <v>0</v>
      </c>
      <c r="K72" s="9">
        <f>IF($R72="","",VLOOKUP($R72,Data!$A$5:$AJ$2001,Data!N$2,FALSE))</f>
        <v>0</v>
      </c>
      <c r="L72" s="9">
        <f>IF($R72="","",VLOOKUP($R72,Data!$A$5:$AJ$2001,Data!O$2,FALSE))</f>
        <v>0</v>
      </c>
      <c r="M72" s="9">
        <f>IF($R72="","",VLOOKUP($R72,Data!$A$5:$AJ$2001,Data!P$2,FALSE))</f>
        <v>0</v>
      </c>
      <c r="N72" s="9">
        <f>IF($R72="","",VLOOKUP($R72,Data!$A$5:$AJ$2001,Data!Q$2,FALSE))</f>
        <v>0</v>
      </c>
      <c r="O72" s="9">
        <f>IF($R72="","",VLOOKUP($R72,Data!$A$5:$AJ$2001,Data!R$2,FALSE))</f>
        <v>0</v>
      </c>
      <c r="P72" s="9">
        <f>IF($R72="","",VLOOKUP($R72,Data!$A$5:$AJ$2001,Data!S$2,FALSE))</f>
        <v>0</v>
      </c>
      <c r="Q72" s="9">
        <f t="shared" si="1"/>
        <v>0</v>
      </c>
      <c r="R72">
        <f>IF((MAX($R$4:R71)+1)&gt;Data!$A$1,"",MAX($R$4:R71)+1)</f>
        <v>68</v>
      </c>
    </row>
    <row r="73" spans="1:18" x14ac:dyDescent="0.2">
      <c r="A73" s="10">
        <f>IF(Q73="","",RANK(Q73,$Q$5:$Q$257)+COUNTIF($Q$3:Q72,Q73))</f>
        <v>185</v>
      </c>
      <c r="B73" t="str">
        <f>IF(R73="","",VLOOKUP($R73,Data!$A$5:$X$2001,Data!$E$2,FALSE))</f>
        <v>A</v>
      </c>
      <c r="C73">
        <f>IF(R73="","",VLOOKUP($R73,Data!$A$5:$X$2001,Data!$F$2,FALSE))</f>
        <v>0</v>
      </c>
      <c r="D73">
        <f>IF(R73="","",VLOOKUP($R73,Data!$A$5:$X$2001,Data!$G$2,FALSE))</f>
        <v>0</v>
      </c>
      <c r="E73">
        <f>IF(R73="","",VLOOKUP($R73,Data!$A$5:$X$2001,Data!$H$2,FALSE))</f>
        <v>0</v>
      </c>
      <c r="F73">
        <f>IF(R73="","",VLOOKUP($R73,Data!$A$5:$X$2001,Data!$I$2,FALSE))</f>
        <v>0</v>
      </c>
      <c r="G73">
        <f>IF(R73="","",VLOOKUP($R73,Data!$A$5:$X$2001,Data!$J$2,FALSE))</f>
        <v>0</v>
      </c>
      <c r="H73" t="str">
        <f>IF(R73="","",VLOOKUP($R73,Data!$A$5:$X$2001,Data!$K$2,FALSE))</f>
        <v>2215</v>
      </c>
      <c r="I73" t="str">
        <f>IF(R73="","",VLOOKUP($R73,Data!$A$5:$X$2001,Data!$L$2,FALSE))</f>
        <v>ELECTIONS REVENUE</v>
      </c>
      <c r="J73" s="9">
        <f>IF($R73="","",VLOOKUP($R73,Data!$A$5:$AJ$2001,Data!M$2,FALSE))</f>
        <v>79.75</v>
      </c>
      <c r="K73" s="9">
        <f>IF($R73="","",VLOOKUP($R73,Data!$A$5:$AJ$2001,Data!N$2,FALSE))</f>
        <v>-5988.25</v>
      </c>
      <c r="L73" s="9">
        <f>IF($R73="","",VLOOKUP($R73,Data!$A$5:$AJ$2001,Data!O$2,FALSE))</f>
        <v>-1183.1000000000004</v>
      </c>
      <c r="M73" s="9">
        <f>IF($R73="","",VLOOKUP($R73,Data!$A$5:$AJ$2001,Data!P$2,FALSE))</f>
        <v>-2108.5</v>
      </c>
      <c r="N73" s="9">
        <f>IF($R73="","",VLOOKUP($R73,Data!$A$5:$AJ$2001,Data!Q$2,FALSE))</f>
        <v>-94.550000000000182</v>
      </c>
      <c r="O73" s="9">
        <f>IF($R73="","",VLOOKUP($R73,Data!$A$5:$AJ$2001,Data!R$2,FALSE))</f>
        <v>-9383.65</v>
      </c>
      <c r="P73" s="9">
        <f>IF($R73="","",VLOOKUP($R73,Data!$A$5:$AJ$2001,Data!S$2,FALSE))</f>
        <v>269.25</v>
      </c>
      <c r="Q73" s="9">
        <f t="shared" si="1"/>
        <v>-18409.050000000003</v>
      </c>
      <c r="R73">
        <f>IF((MAX($R$4:R72)+1)&gt;Data!$A$1,"",MAX($R$4:R72)+1)</f>
        <v>69</v>
      </c>
    </row>
    <row r="74" spans="1:18" x14ac:dyDescent="0.2">
      <c r="A74" s="10">
        <f>IF(Q74="","",RANK(Q74,$Q$5:$Q$257)+COUNTIF($Q$3:Q73,Q74))</f>
        <v>35</v>
      </c>
      <c r="B74" t="str">
        <f>IF(R74="","",VLOOKUP($R74,Data!$A$5:$X$2001,Data!$E$2,FALSE))</f>
        <v>A</v>
      </c>
      <c r="C74">
        <f>IF(R74="","",VLOOKUP($R74,Data!$A$5:$X$2001,Data!$F$2,FALSE))</f>
        <v>0</v>
      </c>
      <c r="D74">
        <f>IF(R74="","",VLOOKUP($R74,Data!$A$5:$X$2001,Data!$G$2,FALSE))</f>
        <v>0</v>
      </c>
      <c r="E74">
        <f>IF(R74="","",VLOOKUP($R74,Data!$A$5:$X$2001,Data!$H$2,FALSE))</f>
        <v>0</v>
      </c>
      <c r="F74">
        <f>IF(R74="","",VLOOKUP($R74,Data!$A$5:$X$2001,Data!$I$2,FALSE))</f>
        <v>0</v>
      </c>
      <c r="G74">
        <f>IF(R74="","",VLOOKUP($R74,Data!$A$5:$X$2001,Data!$J$2,FALSE))</f>
        <v>0</v>
      </c>
      <c r="H74" t="str">
        <f>IF(R74="","",VLOOKUP($R74,Data!$A$5:$X$2001,Data!$K$2,FALSE))</f>
        <v>2228</v>
      </c>
      <c r="I74" t="str">
        <f>IF(R74="","",VLOOKUP($R74,Data!$A$5:$X$2001,Data!$L$2,FALSE))</f>
        <v>DATA PROCESSING SERVICES</v>
      </c>
      <c r="J74" s="9">
        <f>IF($R74="","",VLOOKUP($R74,Data!$A$5:$AJ$2001,Data!M$2,FALSE))</f>
        <v>16794.75</v>
      </c>
      <c r="K74" s="9">
        <f>IF($R74="","",VLOOKUP($R74,Data!$A$5:$AJ$2001,Data!N$2,FALSE))</f>
        <v>-1842.2700000000041</v>
      </c>
      <c r="L74" s="9">
        <f>IF($R74="","",VLOOKUP($R74,Data!$A$5:$AJ$2001,Data!O$2,FALSE))</f>
        <v>24382.21</v>
      </c>
      <c r="M74" s="9">
        <f>IF($R74="","",VLOOKUP($R74,Data!$A$5:$AJ$2001,Data!P$2,FALSE))</f>
        <v>6294.4000000000015</v>
      </c>
      <c r="N74" s="9">
        <f>IF($R74="","",VLOOKUP($R74,Data!$A$5:$AJ$2001,Data!Q$2,FALSE))</f>
        <v>-16743.210000000006</v>
      </c>
      <c r="O74" s="9">
        <f>IF($R74="","",VLOOKUP($R74,Data!$A$5:$AJ$2001,Data!R$2,FALSE))</f>
        <v>12000.849999999999</v>
      </c>
      <c r="P74" s="9">
        <f>IF($R74="","",VLOOKUP($R74,Data!$A$5:$AJ$2001,Data!S$2,FALSE))</f>
        <v>12569.32</v>
      </c>
      <c r="Q74" s="9">
        <f t="shared" si="1"/>
        <v>53456.049999999988</v>
      </c>
      <c r="R74">
        <f>IF((MAX($R$4:R73)+1)&gt;Data!$A$1,"",MAX($R$4:R73)+1)</f>
        <v>70</v>
      </c>
    </row>
    <row r="75" spans="1:18" x14ac:dyDescent="0.2">
      <c r="A75" s="10">
        <f>IF(Q75="","",RANK(Q75,$Q$5:$Q$257)+COUNTIF($Q$3:Q74,Q75))</f>
        <v>204</v>
      </c>
      <c r="B75" t="str">
        <f>IF(R75="","",VLOOKUP($R75,Data!$A$5:$X$2001,Data!$E$2,FALSE))</f>
        <v>A</v>
      </c>
      <c r="C75">
        <f>IF(R75="","",VLOOKUP($R75,Data!$A$5:$X$2001,Data!$F$2,FALSE))</f>
        <v>0</v>
      </c>
      <c r="D75">
        <f>IF(R75="","",VLOOKUP($R75,Data!$A$5:$X$2001,Data!$G$2,FALSE))</f>
        <v>0</v>
      </c>
      <c r="E75">
        <f>IF(R75="","",VLOOKUP($R75,Data!$A$5:$X$2001,Data!$H$2,FALSE))</f>
        <v>0</v>
      </c>
      <c r="F75">
        <f>IF(R75="","",VLOOKUP($R75,Data!$A$5:$X$2001,Data!$I$2,FALSE))</f>
        <v>0</v>
      </c>
      <c r="G75">
        <f>IF(R75="","",VLOOKUP($R75,Data!$A$5:$X$2001,Data!$J$2,FALSE))</f>
        <v>0</v>
      </c>
      <c r="H75" t="str">
        <f>IF(R75="","",VLOOKUP($R75,Data!$A$5:$X$2001,Data!$K$2,FALSE))</f>
        <v>2230</v>
      </c>
      <c r="I75" t="str">
        <f>IF(R75="","",VLOOKUP($R75,Data!$A$5:$X$2001,Data!$L$2,FALSE))</f>
        <v>GENERAL SERVICE/OTHER GOVTS.</v>
      </c>
      <c r="J75" s="9">
        <f>IF($R75="","",VLOOKUP($R75,Data!$A$5:$AJ$2001,Data!M$2,FALSE))</f>
        <v>-7061.27</v>
      </c>
      <c r="K75" s="9">
        <f>IF($R75="","",VLOOKUP($R75,Data!$A$5:$AJ$2001,Data!N$2,FALSE))</f>
        <v>-2913.2700000000004</v>
      </c>
      <c r="L75" s="9">
        <f>IF($R75="","",VLOOKUP($R75,Data!$A$5:$AJ$2001,Data!O$2,FALSE))</f>
        <v>-4071.13</v>
      </c>
      <c r="M75" s="9">
        <f>IF($R75="","",VLOOKUP($R75,Data!$A$5:$AJ$2001,Data!P$2,FALSE))</f>
        <v>-12145.87</v>
      </c>
      <c r="N75" s="9">
        <f>IF($R75="","",VLOOKUP($R75,Data!$A$5:$AJ$2001,Data!Q$2,FALSE))</f>
        <v>-10198.51</v>
      </c>
      <c r="O75" s="9">
        <f>IF($R75="","",VLOOKUP($R75,Data!$A$5:$AJ$2001,Data!R$2,FALSE))</f>
        <v>-12409.53</v>
      </c>
      <c r="P75" s="9">
        <f>IF($R75="","",VLOOKUP($R75,Data!$A$5:$AJ$2001,Data!S$2,FALSE))</f>
        <v>-14410.470000000001</v>
      </c>
      <c r="Q75" s="9">
        <f t="shared" si="1"/>
        <v>-63210.05</v>
      </c>
      <c r="R75">
        <f>IF((MAX($R$4:R74)+1)&gt;Data!$A$1,"",MAX($R$4:R74)+1)</f>
        <v>71</v>
      </c>
    </row>
    <row r="76" spans="1:18" x14ac:dyDescent="0.2">
      <c r="A76" s="10">
        <f>IF(Q76="","",RANK(Q76,$Q$5:$Q$257)+COUNTIF($Q$3:Q75,Q76))</f>
        <v>153</v>
      </c>
      <c r="B76" t="str">
        <f>IF(R76="","",VLOOKUP($R76,Data!$A$5:$X$2001,Data!$E$2,FALSE))</f>
        <v>A</v>
      </c>
      <c r="C76">
        <f>IF(R76="","",VLOOKUP($R76,Data!$A$5:$X$2001,Data!$F$2,FALSE))</f>
        <v>0</v>
      </c>
      <c r="D76">
        <f>IF(R76="","",VLOOKUP($R76,Data!$A$5:$X$2001,Data!$G$2,FALSE))</f>
        <v>0</v>
      </c>
      <c r="E76">
        <f>IF(R76="","",VLOOKUP($R76,Data!$A$5:$X$2001,Data!$H$2,FALSE))</f>
        <v>0</v>
      </c>
      <c r="F76">
        <f>IF(R76="","",VLOOKUP($R76,Data!$A$5:$X$2001,Data!$I$2,FALSE))</f>
        <v>0</v>
      </c>
      <c r="G76">
        <f>IF(R76="","",VLOOKUP($R76,Data!$A$5:$X$2001,Data!$J$2,FALSE))</f>
        <v>0</v>
      </c>
      <c r="H76" t="str">
        <f>IF(R76="","",VLOOKUP($R76,Data!$A$5:$X$2001,Data!$K$2,FALSE))</f>
        <v>2260</v>
      </c>
      <c r="I76" t="str">
        <f>IF(R76="","",VLOOKUP($R76,Data!$A$5:$X$2001,Data!$L$2,FALSE))</f>
        <v>TRANSPORTATION OF PRISONERS</v>
      </c>
      <c r="J76" s="9">
        <f>IF($R76="","",VLOOKUP($R76,Data!$A$5:$AJ$2001,Data!M$2,FALSE))</f>
        <v>-1611.37</v>
      </c>
      <c r="K76" s="9">
        <f>IF($R76="","",VLOOKUP($R76,Data!$A$5:$AJ$2001,Data!N$2,FALSE))</f>
        <v>-1074.7199999999998</v>
      </c>
      <c r="L76" s="9">
        <f>IF($R76="","",VLOOKUP($R76,Data!$A$5:$AJ$2001,Data!O$2,FALSE))</f>
        <v>-710.13000000000011</v>
      </c>
      <c r="M76" s="9">
        <f>IF($R76="","",VLOOKUP($R76,Data!$A$5:$AJ$2001,Data!P$2,FALSE))</f>
        <v>86.789999999999964</v>
      </c>
      <c r="N76" s="9">
        <f>IF($R76="","",VLOOKUP($R76,Data!$A$5:$AJ$2001,Data!Q$2,FALSE))</f>
        <v>-1678.4</v>
      </c>
      <c r="O76" s="9">
        <f>IF($R76="","",VLOOKUP($R76,Data!$A$5:$AJ$2001,Data!R$2,FALSE))</f>
        <v>472.46000000000004</v>
      </c>
      <c r="P76" s="9">
        <f>IF($R76="","",VLOOKUP($R76,Data!$A$5:$AJ$2001,Data!S$2,FALSE))</f>
        <v>1066</v>
      </c>
      <c r="Q76" s="9">
        <f t="shared" si="1"/>
        <v>-3449.37</v>
      </c>
      <c r="R76">
        <f>IF((MAX($R$4:R75)+1)&gt;Data!$A$1,"",MAX($R$4:R75)+1)</f>
        <v>72</v>
      </c>
    </row>
    <row r="77" spans="1:18" x14ac:dyDescent="0.2">
      <c r="A77" s="10">
        <f>IF(Q77="","",RANK(Q77,$Q$5:$Q$257)+COUNTIF($Q$3:Q76,Q77))</f>
        <v>163</v>
      </c>
      <c r="B77" t="str">
        <f>IF(R77="","",VLOOKUP($R77,Data!$A$5:$X$2001,Data!$E$2,FALSE))</f>
        <v>A</v>
      </c>
      <c r="C77">
        <f>IF(R77="","",VLOOKUP($R77,Data!$A$5:$X$2001,Data!$F$2,FALSE))</f>
        <v>0</v>
      </c>
      <c r="D77">
        <f>IF(R77="","",VLOOKUP($R77,Data!$A$5:$X$2001,Data!$G$2,FALSE))</f>
        <v>0</v>
      </c>
      <c r="E77">
        <f>IF(R77="","",VLOOKUP($R77,Data!$A$5:$X$2001,Data!$H$2,FALSE))</f>
        <v>0</v>
      </c>
      <c r="F77">
        <f>IF(R77="","",VLOOKUP($R77,Data!$A$5:$X$2001,Data!$I$2,FALSE))</f>
        <v>0</v>
      </c>
      <c r="G77">
        <f>IF(R77="","",VLOOKUP($R77,Data!$A$5:$X$2001,Data!$J$2,FALSE))</f>
        <v>0</v>
      </c>
      <c r="H77" t="str">
        <f>IF(R77="","",VLOOKUP($R77,Data!$A$5:$X$2001,Data!$K$2,FALSE))</f>
        <v>2261</v>
      </c>
      <c r="I77" t="str">
        <f>IF(R77="","",VLOOKUP($R77,Data!$A$5:$X$2001,Data!$L$2,FALSE))</f>
        <v>SHERIFF CONTRACTS</v>
      </c>
      <c r="J77" s="9">
        <f>IF($R77="","",VLOOKUP($R77,Data!$A$5:$AJ$2001,Data!M$2,FALSE))</f>
        <v>-3700</v>
      </c>
      <c r="K77" s="9">
        <f>IF($R77="","",VLOOKUP($R77,Data!$A$5:$AJ$2001,Data!N$2,FALSE))</f>
        <v>-1425.54</v>
      </c>
      <c r="L77" s="9">
        <f>IF($R77="","",VLOOKUP($R77,Data!$A$5:$AJ$2001,Data!O$2,FALSE))</f>
        <v>-929.76</v>
      </c>
      <c r="M77" s="9">
        <f>IF($R77="","",VLOOKUP($R77,Data!$A$5:$AJ$2001,Data!P$2,FALSE))</f>
        <v>-435.99</v>
      </c>
      <c r="N77" s="9">
        <f>IF($R77="","",VLOOKUP($R77,Data!$A$5:$AJ$2001,Data!Q$2,FALSE))</f>
        <v>0</v>
      </c>
      <c r="O77" s="9">
        <f>IF($R77="","",VLOOKUP($R77,Data!$A$5:$AJ$2001,Data!R$2,FALSE))</f>
        <v>1775.19</v>
      </c>
      <c r="P77" s="9">
        <f>IF($R77="","",VLOOKUP($R77,Data!$A$5:$AJ$2001,Data!S$2,FALSE))</f>
        <v>-532.16</v>
      </c>
      <c r="Q77" s="9">
        <f t="shared" si="1"/>
        <v>-5248.26</v>
      </c>
      <c r="R77">
        <f>IF((MAX($R$4:R76)+1)&gt;Data!$A$1,"",MAX($R$4:R76)+1)</f>
        <v>73</v>
      </c>
    </row>
    <row r="78" spans="1:18" x14ac:dyDescent="0.2">
      <c r="A78" s="10">
        <f>IF(Q78="","",RANK(Q78,$Q$5:$Q$257)+COUNTIF($Q$3:Q77,Q78))</f>
        <v>136</v>
      </c>
      <c r="B78" t="str">
        <f>IF(R78="","",VLOOKUP($R78,Data!$A$5:$X$2001,Data!$E$2,FALSE))</f>
        <v>A</v>
      </c>
      <c r="C78">
        <f>IF(R78="","",VLOOKUP($R78,Data!$A$5:$X$2001,Data!$F$2,FALSE))</f>
        <v>0</v>
      </c>
      <c r="D78">
        <f>IF(R78="","",VLOOKUP($R78,Data!$A$5:$X$2001,Data!$G$2,FALSE))</f>
        <v>0</v>
      </c>
      <c r="E78">
        <f>IF(R78="","",VLOOKUP($R78,Data!$A$5:$X$2001,Data!$H$2,FALSE))</f>
        <v>0</v>
      </c>
      <c r="F78">
        <f>IF(R78="","",VLOOKUP($R78,Data!$A$5:$X$2001,Data!$I$2,FALSE))</f>
        <v>0</v>
      </c>
      <c r="G78">
        <f>IF(R78="","",VLOOKUP($R78,Data!$A$5:$X$2001,Data!$J$2,FALSE))</f>
        <v>0</v>
      </c>
      <c r="H78" t="str">
        <f>IF(R78="","",VLOOKUP($R78,Data!$A$5:$X$2001,Data!$K$2,FALSE))</f>
        <v>2262</v>
      </c>
      <c r="I78" t="str">
        <f>IF(R78="","",VLOOKUP($R78,Data!$A$5:$X$2001,Data!$L$2,FALSE))</f>
        <v>SHER. INVESTIGATIONS DSS</v>
      </c>
      <c r="J78" s="9">
        <f>IF($R78="","",VLOOKUP($R78,Data!$A$5:$AJ$2001,Data!M$2,FALSE))</f>
        <v>1948</v>
      </c>
      <c r="K78" s="9">
        <f>IF($R78="","",VLOOKUP($R78,Data!$A$5:$AJ$2001,Data!N$2,FALSE))</f>
        <v>1948</v>
      </c>
      <c r="L78" s="9">
        <f>IF($R78="","",VLOOKUP($R78,Data!$A$5:$AJ$2001,Data!O$2,FALSE))</f>
        <v>46.75</v>
      </c>
      <c r="M78" s="9">
        <f>IF($R78="","",VLOOKUP($R78,Data!$A$5:$AJ$2001,Data!P$2,FALSE))</f>
        <v>0</v>
      </c>
      <c r="N78" s="9">
        <f>IF($R78="","",VLOOKUP($R78,Data!$A$5:$AJ$2001,Data!Q$2,FALSE))</f>
        <v>-204.75</v>
      </c>
      <c r="O78" s="9">
        <f>IF($R78="","",VLOOKUP($R78,Data!$A$5:$AJ$2001,Data!R$2,FALSE))</f>
        <v>-814</v>
      </c>
      <c r="P78" s="9">
        <f>IF($R78="","",VLOOKUP($R78,Data!$A$5:$AJ$2001,Data!S$2,FALSE))</f>
        <v>-3750</v>
      </c>
      <c r="Q78" s="9">
        <f t="shared" si="1"/>
        <v>-826</v>
      </c>
      <c r="R78">
        <f>IF((MAX($R$4:R77)+1)&gt;Data!$A$1,"",MAX($R$4:R77)+1)</f>
        <v>74</v>
      </c>
    </row>
    <row r="79" spans="1:18" x14ac:dyDescent="0.2">
      <c r="A79" s="10">
        <f>IF(Q79="","",RANK(Q79,$Q$5:$Q$257)+COUNTIF($Q$3:Q78,Q79))</f>
        <v>177</v>
      </c>
      <c r="B79" t="str">
        <f>IF(R79="","",VLOOKUP($R79,Data!$A$5:$X$2001,Data!$E$2,FALSE))</f>
        <v>A</v>
      </c>
      <c r="C79">
        <f>IF(R79="","",VLOOKUP($R79,Data!$A$5:$X$2001,Data!$F$2,FALSE))</f>
        <v>0</v>
      </c>
      <c r="D79">
        <f>IF(R79="","",VLOOKUP($R79,Data!$A$5:$X$2001,Data!$G$2,FALSE))</f>
        <v>0</v>
      </c>
      <c r="E79">
        <f>IF(R79="","",VLOOKUP($R79,Data!$A$5:$X$2001,Data!$H$2,FALSE))</f>
        <v>0</v>
      </c>
      <c r="F79">
        <f>IF(R79="","",VLOOKUP($R79,Data!$A$5:$X$2001,Data!$I$2,FALSE))</f>
        <v>0</v>
      </c>
      <c r="G79">
        <f>IF(R79="","",VLOOKUP($R79,Data!$A$5:$X$2001,Data!$J$2,FALSE))</f>
        <v>0</v>
      </c>
      <c r="H79" t="str">
        <f>IF(R79="","",VLOOKUP($R79,Data!$A$5:$X$2001,Data!$K$2,FALSE))</f>
        <v>2264</v>
      </c>
      <c r="I79" t="str">
        <f>IF(R79="","",VLOOKUP($R79,Data!$A$5:$X$2001,Data!$L$2,FALSE))</f>
        <v>JAIL FACILITIES</v>
      </c>
      <c r="J79" s="9">
        <f>IF($R79="","",VLOOKUP($R79,Data!$A$5:$AJ$2001,Data!M$2,FALSE))</f>
        <v>0</v>
      </c>
      <c r="K79" s="9">
        <f>IF($R79="","",VLOOKUP($R79,Data!$A$5:$AJ$2001,Data!N$2,FALSE))</f>
        <v>0</v>
      </c>
      <c r="L79" s="9">
        <f>IF($R79="","",VLOOKUP($R79,Data!$A$5:$AJ$2001,Data!O$2,FALSE))</f>
        <v>0</v>
      </c>
      <c r="M79" s="9">
        <f>IF($R79="","",VLOOKUP($R79,Data!$A$5:$AJ$2001,Data!P$2,FALSE))</f>
        <v>0</v>
      </c>
      <c r="N79" s="9">
        <f>IF($R79="","",VLOOKUP($R79,Data!$A$5:$AJ$2001,Data!Q$2,FALSE))</f>
        <v>0</v>
      </c>
      <c r="O79" s="9">
        <f>IF($R79="","",VLOOKUP($R79,Data!$A$5:$AJ$2001,Data!R$2,FALSE))</f>
        <v>-12100</v>
      </c>
      <c r="P79" s="9">
        <f>IF($R79="","",VLOOKUP($R79,Data!$A$5:$AJ$2001,Data!S$2,FALSE))</f>
        <v>0</v>
      </c>
      <c r="Q79" s="9">
        <f t="shared" si="1"/>
        <v>-12100</v>
      </c>
      <c r="R79">
        <f>IF((MAX($R$4:R78)+1)&gt;Data!$A$1,"",MAX($R$4:R78)+1)</f>
        <v>75</v>
      </c>
    </row>
    <row r="80" spans="1:18" x14ac:dyDescent="0.2">
      <c r="A80" s="10">
        <f>IF(Q80="","",RANK(Q80,$Q$5:$Q$257)+COUNTIF($Q$3:Q79,Q80))</f>
        <v>99</v>
      </c>
      <c r="B80" t="str">
        <f>IF(R80="","",VLOOKUP($R80,Data!$A$5:$X$2001,Data!$E$2,FALSE))</f>
        <v>A</v>
      </c>
      <c r="C80">
        <f>IF(R80="","",VLOOKUP($R80,Data!$A$5:$X$2001,Data!$F$2,FALSE))</f>
        <v>0</v>
      </c>
      <c r="D80">
        <f>IF(R80="","",VLOOKUP($R80,Data!$A$5:$X$2001,Data!$G$2,FALSE))</f>
        <v>0</v>
      </c>
      <c r="E80">
        <f>IF(R80="","",VLOOKUP($R80,Data!$A$5:$X$2001,Data!$H$2,FALSE))</f>
        <v>0</v>
      </c>
      <c r="F80">
        <f>IF(R80="","",VLOOKUP($R80,Data!$A$5:$X$2001,Data!$I$2,FALSE))</f>
        <v>0</v>
      </c>
      <c r="G80">
        <f>IF(R80="","",VLOOKUP($R80,Data!$A$5:$X$2001,Data!$J$2,FALSE))</f>
        <v>0</v>
      </c>
      <c r="H80" t="str">
        <f>IF(R80="","",VLOOKUP($R80,Data!$A$5:$X$2001,Data!$K$2,FALSE))</f>
        <v>2300</v>
      </c>
      <c r="I80" t="str">
        <f>IF(R80="","",VLOOKUP($R80,Data!$A$5:$X$2001,Data!$L$2,FALSE))</f>
        <v>TRANS.SERVICE/OTHER GOVTS.</v>
      </c>
      <c r="J80" s="9">
        <f>IF($R80="","",VLOOKUP($R80,Data!$A$5:$AJ$2001,Data!M$2,FALSE))</f>
        <v>0</v>
      </c>
      <c r="K80" s="9">
        <f>IF($R80="","",VLOOKUP($R80,Data!$A$5:$AJ$2001,Data!N$2,FALSE))</f>
        <v>0</v>
      </c>
      <c r="L80" s="9">
        <f>IF($R80="","",VLOOKUP($R80,Data!$A$5:$AJ$2001,Data!O$2,FALSE))</f>
        <v>0</v>
      </c>
      <c r="M80" s="9">
        <f>IF($R80="","",VLOOKUP($R80,Data!$A$5:$AJ$2001,Data!P$2,FALSE))</f>
        <v>0</v>
      </c>
      <c r="N80" s="9">
        <f>IF($R80="","",VLOOKUP($R80,Data!$A$5:$AJ$2001,Data!Q$2,FALSE))</f>
        <v>0</v>
      </c>
      <c r="O80" s="9">
        <f>IF($R80="","",VLOOKUP($R80,Data!$A$5:$AJ$2001,Data!R$2,FALSE))</f>
        <v>0</v>
      </c>
      <c r="P80" s="9">
        <f>IF($R80="","",VLOOKUP($R80,Data!$A$5:$AJ$2001,Data!S$2,FALSE))</f>
        <v>0</v>
      </c>
      <c r="Q80" s="9">
        <f t="shared" si="1"/>
        <v>0</v>
      </c>
      <c r="R80">
        <f>IF((MAX($R$4:R79)+1)&gt;Data!$A$1,"",MAX($R$4:R79)+1)</f>
        <v>76</v>
      </c>
    </row>
    <row r="81" spans="1:18" x14ac:dyDescent="0.2">
      <c r="A81" s="10">
        <f>IF(Q81="","",RANK(Q81,$Q$5:$Q$257)+COUNTIF($Q$3:Q80,Q81))</f>
        <v>82</v>
      </c>
      <c r="B81" t="str">
        <f>IF(R81="","",VLOOKUP($R81,Data!$A$5:$X$2001,Data!$E$2,FALSE))</f>
        <v>A</v>
      </c>
      <c r="C81">
        <f>IF(R81="","",VLOOKUP($R81,Data!$A$5:$X$2001,Data!$F$2,FALSE))</f>
        <v>0</v>
      </c>
      <c r="D81">
        <f>IF(R81="","",VLOOKUP($R81,Data!$A$5:$X$2001,Data!$G$2,FALSE))</f>
        <v>0</v>
      </c>
      <c r="E81">
        <f>IF(R81="","",VLOOKUP($R81,Data!$A$5:$X$2001,Data!$H$2,FALSE))</f>
        <v>0</v>
      </c>
      <c r="F81">
        <f>IF(R81="","",VLOOKUP($R81,Data!$A$5:$X$2001,Data!$I$2,FALSE))</f>
        <v>0</v>
      </c>
      <c r="G81">
        <f>IF(R81="","",VLOOKUP($R81,Data!$A$5:$X$2001,Data!$J$2,FALSE))</f>
        <v>0</v>
      </c>
      <c r="H81" t="str">
        <f>IF(R81="","",VLOOKUP($R81,Data!$A$5:$X$2001,Data!$K$2,FALSE))</f>
        <v>2303</v>
      </c>
      <c r="I81" t="str">
        <f>IF(R81="","",VLOOKUP($R81,Data!$A$5:$X$2001,Data!$L$2,FALSE))</f>
        <v>CHARGES TO NYC DEP- ADMIN.</v>
      </c>
      <c r="J81" s="9">
        <f>IF($R81="","",VLOOKUP($R81,Data!$A$5:$AJ$2001,Data!M$2,FALSE))</f>
        <v>2499.4699999999998</v>
      </c>
      <c r="K81" s="9">
        <f>IF($R81="","",VLOOKUP($R81,Data!$A$5:$AJ$2001,Data!N$2,FALSE))</f>
        <v>-5453.02</v>
      </c>
      <c r="L81" s="9">
        <f>IF($R81="","",VLOOKUP($R81,Data!$A$5:$AJ$2001,Data!O$2,FALSE))</f>
        <v>1907.12</v>
      </c>
      <c r="M81" s="9">
        <f>IF($R81="","",VLOOKUP($R81,Data!$A$5:$AJ$2001,Data!P$2,FALSE))</f>
        <v>222.19999999999982</v>
      </c>
      <c r="N81" s="9">
        <f>IF($R81="","",VLOOKUP($R81,Data!$A$5:$AJ$2001,Data!Q$2,FALSE))</f>
        <v>749.80000000000018</v>
      </c>
      <c r="O81" s="9">
        <f>IF($R81="","",VLOOKUP($R81,Data!$A$5:$AJ$2001,Data!R$2,FALSE))</f>
        <v>-893.86999999999989</v>
      </c>
      <c r="P81" s="9">
        <f>IF($R81="","",VLOOKUP($R81,Data!$A$5:$AJ$2001,Data!S$2,FALSE))</f>
        <v>1564</v>
      </c>
      <c r="Q81" s="9">
        <f t="shared" si="1"/>
        <v>595.69999999999936</v>
      </c>
      <c r="R81">
        <f>IF((MAX($R$4:R80)+1)&gt;Data!$A$1,"",MAX($R$4:R80)+1)</f>
        <v>77</v>
      </c>
    </row>
    <row r="82" spans="1:18" x14ac:dyDescent="0.2">
      <c r="A82" s="10">
        <f>IF(Q82="","",RANK(Q82,$Q$5:$Q$257)+COUNTIF($Q$3:Q81,Q82))</f>
        <v>100</v>
      </c>
      <c r="B82" t="str">
        <f>IF(R82="","",VLOOKUP($R82,Data!$A$5:$X$2001,Data!$E$2,FALSE))</f>
        <v>A</v>
      </c>
      <c r="C82">
        <f>IF(R82="","",VLOOKUP($R82,Data!$A$5:$X$2001,Data!$F$2,FALSE))</f>
        <v>0</v>
      </c>
      <c r="D82">
        <f>IF(R82="","",VLOOKUP($R82,Data!$A$5:$X$2001,Data!$G$2,FALSE))</f>
        <v>0</v>
      </c>
      <c r="E82">
        <f>IF(R82="","",VLOOKUP($R82,Data!$A$5:$X$2001,Data!$H$2,FALSE))</f>
        <v>0</v>
      </c>
      <c r="F82">
        <f>IF(R82="","",VLOOKUP($R82,Data!$A$5:$X$2001,Data!$I$2,FALSE))</f>
        <v>0</v>
      </c>
      <c r="G82">
        <f>IF(R82="","",VLOOKUP($R82,Data!$A$5:$X$2001,Data!$J$2,FALSE))</f>
        <v>0</v>
      </c>
      <c r="H82" t="str">
        <f>IF(R82="","",VLOOKUP($R82,Data!$A$5:$X$2001,Data!$K$2,FALSE))</f>
        <v>2356</v>
      </c>
      <c r="I82" t="str">
        <f>IF(R82="","",VLOOKUP($R82,Data!$A$5:$X$2001,Data!$L$2,FALSE))</f>
        <v>REPAIRS DSS MEDICAID CARS</v>
      </c>
      <c r="J82" s="9">
        <f>IF($R82="","",VLOOKUP($R82,Data!$A$5:$AJ$2001,Data!M$2,FALSE))</f>
        <v>0</v>
      </c>
      <c r="K82" s="9">
        <f>IF($R82="","",VLOOKUP($R82,Data!$A$5:$AJ$2001,Data!N$2,FALSE))</f>
        <v>0</v>
      </c>
      <c r="L82" s="9">
        <f>IF($R82="","",VLOOKUP($R82,Data!$A$5:$AJ$2001,Data!O$2,FALSE))</f>
        <v>0</v>
      </c>
      <c r="M82" s="9">
        <f>IF($R82="","",VLOOKUP($R82,Data!$A$5:$AJ$2001,Data!P$2,FALSE))</f>
        <v>0</v>
      </c>
      <c r="N82" s="9">
        <f>IF($R82="","",VLOOKUP($R82,Data!$A$5:$AJ$2001,Data!Q$2,FALSE))</f>
        <v>0</v>
      </c>
      <c r="O82" s="9">
        <f>IF($R82="","",VLOOKUP($R82,Data!$A$5:$AJ$2001,Data!R$2,FALSE))</f>
        <v>0</v>
      </c>
      <c r="P82" s="9">
        <f>IF($R82="","",VLOOKUP($R82,Data!$A$5:$AJ$2001,Data!S$2,FALSE))</f>
        <v>0</v>
      </c>
      <c r="Q82" s="9">
        <f t="shared" si="1"/>
        <v>0</v>
      </c>
      <c r="R82">
        <f>IF((MAX($R$4:R81)+1)&gt;Data!$A$1,"",MAX($R$4:R81)+1)</f>
        <v>78</v>
      </c>
    </row>
    <row r="83" spans="1:18" x14ac:dyDescent="0.2">
      <c r="A83" s="10">
        <f>IF(Q83="","",RANK(Q83,$Q$5:$Q$257)+COUNTIF($Q$3:Q82,Q83))</f>
        <v>155</v>
      </c>
      <c r="B83" t="str">
        <f>IF(R83="","",VLOOKUP($R83,Data!$A$5:$X$2001,Data!$E$2,FALSE))</f>
        <v>A</v>
      </c>
      <c r="C83">
        <f>IF(R83="","",VLOOKUP($R83,Data!$A$5:$X$2001,Data!$F$2,FALSE))</f>
        <v>0</v>
      </c>
      <c r="D83">
        <f>IF(R83="","",VLOOKUP($R83,Data!$A$5:$X$2001,Data!$G$2,FALSE))</f>
        <v>0</v>
      </c>
      <c r="E83">
        <f>IF(R83="","",VLOOKUP($R83,Data!$A$5:$X$2001,Data!$H$2,FALSE))</f>
        <v>0</v>
      </c>
      <c r="F83">
        <f>IF(R83="","",VLOOKUP($R83,Data!$A$5:$X$2001,Data!$I$2,FALSE))</f>
        <v>0</v>
      </c>
      <c r="G83">
        <f>IF(R83="","",VLOOKUP($R83,Data!$A$5:$X$2001,Data!$J$2,FALSE))</f>
        <v>0</v>
      </c>
      <c r="H83" t="str">
        <f>IF(R83="","",VLOOKUP($R83,Data!$A$5:$X$2001,Data!$K$2,FALSE))</f>
        <v>2372</v>
      </c>
      <c r="I83" t="str">
        <f>IF(R83="","",VLOOKUP($R83,Data!$A$5:$X$2001,Data!$L$2,FALSE))</f>
        <v>PLANNING SERVICES</v>
      </c>
      <c r="J83" s="9">
        <f>IF($R83="","",VLOOKUP($R83,Data!$A$5:$AJ$2001,Data!M$2,FALSE))</f>
        <v>-15000</v>
      </c>
      <c r="K83" s="9">
        <f>IF($R83="","",VLOOKUP($R83,Data!$A$5:$AJ$2001,Data!N$2,FALSE))</f>
        <v>0</v>
      </c>
      <c r="L83" s="9">
        <f>IF($R83="","",VLOOKUP($R83,Data!$A$5:$AJ$2001,Data!O$2,FALSE))</f>
        <v>-383</v>
      </c>
      <c r="M83" s="9">
        <f>IF($R83="","",VLOOKUP($R83,Data!$A$5:$AJ$2001,Data!P$2,FALSE))</f>
        <v>-955</v>
      </c>
      <c r="N83" s="9">
        <f>IF($R83="","",VLOOKUP($R83,Data!$A$5:$AJ$2001,Data!Q$2,FALSE))</f>
        <v>-21675.09</v>
      </c>
      <c r="O83" s="9">
        <f>IF($R83="","",VLOOKUP($R83,Data!$A$5:$AJ$2001,Data!R$2,FALSE))</f>
        <v>34000</v>
      </c>
      <c r="P83" s="9">
        <f>IF($R83="","",VLOOKUP($R83,Data!$A$5:$AJ$2001,Data!S$2,FALSE))</f>
        <v>0</v>
      </c>
      <c r="Q83" s="9">
        <f t="shared" si="1"/>
        <v>-4013.0899999999965</v>
      </c>
      <c r="R83">
        <f>IF((MAX($R$4:R82)+1)&gt;Data!$A$1,"",MAX($R$4:R82)+1)</f>
        <v>79</v>
      </c>
    </row>
    <row r="84" spans="1:18" x14ac:dyDescent="0.2">
      <c r="A84" s="10">
        <f>IF(Q84="","",RANK(Q84,$Q$5:$Q$257)+COUNTIF($Q$3:Q83,Q84))</f>
        <v>214</v>
      </c>
      <c r="B84" t="str">
        <f>IF(R84="","",VLOOKUP($R84,Data!$A$5:$X$2001,Data!$E$2,FALSE))</f>
        <v>A</v>
      </c>
      <c r="C84">
        <f>IF(R84="","",VLOOKUP($R84,Data!$A$5:$X$2001,Data!$F$2,FALSE))</f>
        <v>0</v>
      </c>
      <c r="D84">
        <f>IF(R84="","",VLOOKUP($R84,Data!$A$5:$X$2001,Data!$G$2,FALSE))</f>
        <v>0</v>
      </c>
      <c r="E84">
        <f>IF(R84="","",VLOOKUP($R84,Data!$A$5:$X$2001,Data!$H$2,FALSE))</f>
        <v>0</v>
      </c>
      <c r="F84">
        <f>IF(R84="","",VLOOKUP($R84,Data!$A$5:$X$2001,Data!$I$2,FALSE))</f>
        <v>0</v>
      </c>
      <c r="G84">
        <f>IF(R84="","",VLOOKUP($R84,Data!$A$5:$X$2001,Data!$J$2,FALSE))</f>
        <v>0</v>
      </c>
      <c r="H84" t="str">
        <f>IF(R84="","",VLOOKUP($R84,Data!$A$5:$X$2001,Data!$K$2,FALSE))</f>
        <v>2390</v>
      </c>
      <c r="I84" t="str">
        <f>IF(R84="","",VLOOKUP($R84,Data!$A$5:$X$2001,Data!$L$2,FALSE))</f>
        <v>SHARE OF JOINT ACT/OTHER GV</v>
      </c>
      <c r="J84" s="9">
        <f>IF($R84="","",VLOOKUP($R84,Data!$A$5:$AJ$2001,Data!M$2,FALSE))</f>
        <v>0</v>
      </c>
      <c r="K84" s="9">
        <f>IF($R84="","",VLOOKUP($R84,Data!$A$5:$AJ$2001,Data!N$2,FALSE))</f>
        <v>0</v>
      </c>
      <c r="L84" s="9">
        <f>IF($R84="","",VLOOKUP($R84,Data!$A$5:$AJ$2001,Data!O$2,FALSE))</f>
        <v>-138488.4</v>
      </c>
      <c r="M84" s="9">
        <f>IF($R84="","",VLOOKUP($R84,Data!$A$5:$AJ$2001,Data!P$2,FALSE))</f>
        <v>0</v>
      </c>
      <c r="N84" s="9">
        <f>IF($R84="","",VLOOKUP($R84,Data!$A$5:$AJ$2001,Data!Q$2,FALSE))</f>
        <v>0</v>
      </c>
      <c r="O84" s="9">
        <f>IF($R84="","",VLOOKUP($R84,Data!$A$5:$AJ$2001,Data!R$2,FALSE))</f>
        <v>0</v>
      </c>
      <c r="P84" s="9">
        <f>IF($R84="","",VLOOKUP($R84,Data!$A$5:$AJ$2001,Data!S$2,FALSE))</f>
        <v>-911.4</v>
      </c>
      <c r="Q84" s="9">
        <f t="shared" si="1"/>
        <v>-139399.79999999999</v>
      </c>
      <c r="R84">
        <f>IF((MAX($R$4:R83)+1)&gt;Data!$A$1,"",MAX($R$4:R83)+1)</f>
        <v>80</v>
      </c>
    </row>
    <row r="85" spans="1:18" x14ac:dyDescent="0.2">
      <c r="A85" s="10">
        <f>IF(Q85="","",RANK(Q85,$Q$5:$Q$257)+COUNTIF($Q$3:Q84,Q85))</f>
        <v>101</v>
      </c>
      <c r="B85" t="str">
        <f>IF(R85="","",VLOOKUP($R85,Data!$A$5:$X$2001,Data!$E$2,FALSE))</f>
        <v>A</v>
      </c>
      <c r="C85">
        <f>IF(R85="","",VLOOKUP($R85,Data!$A$5:$X$2001,Data!$F$2,FALSE))</f>
        <v>0</v>
      </c>
      <c r="D85">
        <f>IF(R85="","",VLOOKUP($R85,Data!$A$5:$X$2001,Data!$G$2,FALSE))</f>
        <v>0</v>
      </c>
      <c r="E85">
        <f>IF(R85="","",VLOOKUP($R85,Data!$A$5:$X$2001,Data!$H$2,FALSE))</f>
        <v>0</v>
      </c>
      <c r="F85">
        <f>IF(R85="","",VLOOKUP($R85,Data!$A$5:$X$2001,Data!$I$2,FALSE))</f>
        <v>0</v>
      </c>
      <c r="G85">
        <f>IF(R85="","",VLOOKUP($R85,Data!$A$5:$X$2001,Data!$J$2,FALSE))</f>
        <v>0</v>
      </c>
      <c r="H85" t="str">
        <f>IF(R85="","",VLOOKUP($R85,Data!$A$5:$X$2001,Data!$K$2,FALSE))</f>
        <v>2397</v>
      </c>
      <c r="I85" t="str">
        <f>IF(R85="","",VLOOKUP($R85,Data!$A$5:$X$2001,Data!$L$2,FALSE))</f>
        <v>FLOOD WARN SYSTEM/OTHER GOVT</v>
      </c>
      <c r="J85" s="9">
        <f>IF($R85="","",VLOOKUP($R85,Data!$A$5:$AJ$2001,Data!M$2,FALSE))</f>
        <v>0</v>
      </c>
      <c r="K85" s="9">
        <f>IF($R85="","",VLOOKUP($R85,Data!$A$5:$AJ$2001,Data!N$2,FALSE))</f>
        <v>0</v>
      </c>
      <c r="L85" s="9">
        <f>IF($R85="","",VLOOKUP($R85,Data!$A$5:$AJ$2001,Data!O$2,FALSE))</f>
        <v>0</v>
      </c>
      <c r="M85" s="9">
        <f>IF($R85="","",VLOOKUP($R85,Data!$A$5:$AJ$2001,Data!P$2,FALSE))</f>
        <v>0</v>
      </c>
      <c r="N85" s="9">
        <f>IF($R85="","",VLOOKUP($R85,Data!$A$5:$AJ$2001,Data!Q$2,FALSE))</f>
        <v>0</v>
      </c>
      <c r="O85" s="9">
        <f>IF($R85="","",VLOOKUP($R85,Data!$A$5:$AJ$2001,Data!R$2,FALSE))</f>
        <v>0</v>
      </c>
      <c r="P85" s="9">
        <f>IF($R85="","",VLOOKUP($R85,Data!$A$5:$AJ$2001,Data!S$2,FALSE))</f>
        <v>0</v>
      </c>
      <c r="Q85" s="9">
        <f t="shared" si="1"/>
        <v>0</v>
      </c>
      <c r="R85">
        <f>IF((MAX($R$4:R84)+1)&gt;Data!$A$1,"",MAX($R$4:R84)+1)</f>
        <v>81</v>
      </c>
    </row>
    <row r="86" spans="1:18" x14ac:dyDescent="0.2">
      <c r="A86" s="10">
        <f>IF(Q86="","",RANK(Q86,$Q$5:$Q$257)+COUNTIF($Q$3:Q85,Q86))</f>
        <v>229</v>
      </c>
      <c r="B86" t="str">
        <f>IF(R86="","",VLOOKUP($R86,Data!$A$5:$X$2001,Data!$E$2,FALSE))</f>
        <v>A</v>
      </c>
      <c r="C86">
        <f>IF(R86="","",VLOOKUP($R86,Data!$A$5:$X$2001,Data!$F$2,FALSE))</f>
        <v>0</v>
      </c>
      <c r="D86">
        <f>IF(R86="","",VLOOKUP($R86,Data!$A$5:$X$2001,Data!$G$2,FALSE))</f>
        <v>0</v>
      </c>
      <c r="E86">
        <f>IF(R86="","",VLOOKUP($R86,Data!$A$5:$X$2001,Data!$H$2,FALSE))</f>
        <v>0</v>
      </c>
      <c r="F86">
        <f>IF(R86="","",VLOOKUP($R86,Data!$A$5:$X$2001,Data!$I$2,FALSE))</f>
        <v>0</v>
      </c>
      <c r="G86">
        <f>IF(R86="","",VLOOKUP($R86,Data!$A$5:$X$2001,Data!$J$2,FALSE))</f>
        <v>0</v>
      </c>
      <c r="H86" t="str">
        <f>IF(R86="","",VLOOKUP($R86,Data!$A$5:$X$2001,Data!$K$2,FALSE))</f>
        <v>2401</v>
      </c>
      <c r="I86" t="str">
        <f>IF(R86="","",VLOOKUP($R86,Data!$A$5:$X$2001,Data!$L$2,FALSE))</f>
        <v>INTEREST ON DEPOSITS</v>
      </c>
      <c r="J86" s="9">
        <f>IF($R86="","",VLOOKUP($R86,Data!$A$5:$AJ$2001,Data!M$2,FALSE))</f>
        <v>5246.14</v>
      </c>
      <c r="K86" s="9">
        <f>IF($R86="","",VLOOKUP($R86,Data!$A$5:$AJ$2001,Data!N$2,FALSE))</f>
        <v>-6807.1100000000006</v>
      </c>
      <c r="L86" s="9">
        <f>IF($R86="","",VLOOKUP($R86,Data!$A$5:$AJ$2001,Data!O$2,FALSE))</f>
        <v>-23923.68</v>
      </c>
      <c r="M86" s="9">
        <f>IF($R86="","",VLOOKUP($R86,Data!$A$5:$AJ$2001,Data!P$2,FALSE))</f>
        <v>-174128.22</v>
      </c>
      <c r="N86" s="9">
        <f>IF($R86="","",VLOOKUP($R86,Data!$A$5:$AJ$2001,Data!Q$2,FALSE))</f>
        <v>-274473.13</v>
      </c>
      <c r="O86" s="9">
        <f>IF($R86="","",VLOOKUP($R86,Data!$A$5:$AJ$2001,Data!R$2,FALSE))</f>
        <v>117881.41</v>
      </c>
      <c r="P86" s="9">
        <f>IF($R86="","",VLOOKUP($R86,Data!$A$5:$AJ$2001,Data!S$2,FALSE))</f>
        <v>52688.29</v>
      </c>
      <c r="Q86" s="9">
        <f t="shared" si="1"/>
        <v>-303516.3</v>
      </c>
      <c r="R86">
        <f>IF((MAX($R$4:R85)+1)&gt;Data!$A$1,"",MAX($R$4:R85)+1)</f>
        <v>82</v>
      </c>
    </row>
    <row r="87" spans="1:18" x14ac:dyDescent="0.2">
      <c r="A87" s="10">
        <f>IF(Q87="","",RANK(Q87,$Q$5:$Q$257)+COUNTIF($Q$3:Q86,Q87))</f>
        <v>130</v>
      </c>
      <c r="B87" t="str">
        <f>IF(R87="","",VLOOKUP($R87,Data!$A$5:$X$2001,Data!$E$2,FALSE))</f>
        <v>A</v>
      </c>
      <c r="C87">
        <f>IF(R87="","",VLOOKUP($R87,Data!$A$5:$X$2001,Data!$F$2,FALSE))</f>
        <v>0</v>
      </c>
      <c r="D87">
        <f>IF(R87="","",VLOOKUP($R87,Data!$A$5:$X$2001,Data!$G$2,FALSE))</f>
        <v>0</v>
      </c>
      <c r="E87">
        <f>IF(R87="","",VLOOKUP($R87,Data!$A$5:$X$2001,Data!$H$2,FALSE))</f>
        <v>0</v>
      </c>
      <c r="F87">
        <f>IF(R87="","",VLOOKUP($R87,Data!$A$5:$X$2001,Data!$I$2,FALSE))</f>
        <v>0</v>
      </c>
      <c r="G87">
        <f>IF(R87="","",VLOOKUP($R87,Data!$A$5:$X$2001,Data!$J$2,FALSE))</f>
        <v>0</v>
      </c>
      <c r="H87" t="str">
        <f>IF(R87="","",VLOOKUP($R87,Data!$A$5:$X$2001,Data!$K$2,FALSE))</f>
        <v>2402</v>
      </c>
      <c r="I87" t="str">
        <f>IF(R87="","",VLOOKUP($R87,Data!$A$5:$X$2001,Data!$L$2,FALSE))</f>
        <v>EARNINGS ON DEPOSITS-BLEN BR</v>
      </c>
      <c r="J87" s="9">
        <f>IF($R87="","",VLOOKUP($R87,Data!$A$5:$AJ$2001,Data!M$2,FALSE))</f>
        <v>-0.59</v>
      </c>
      <c r="K87" s="9">
        <f>IF($R87="","",VLOOKUP($R87,Data!$A$5:$AJ$2001,Data!N$2,FALSE))</f>
        <v>-0.6</v>
      </c>
      <c r="L87" s="9">
        <f>IF($R87="","",VLOOKUP($R87,Data!$A$5:$AJ$2001,Data!O$2,FALSE))</f>
        <v>-0.59</v>
      </c>
      <c r="M87" s="9">
        <f>IF($R87="","",VLOOKUP($R87,Data!$A$5:$AJ$2001,Data!P$2,FALSE))</f>
        <v>-0.59</v>
      </c>
      <c r="N87" s="9">
        <f>IF($R87="","",VLOOKUP($R87,Data!$A$5:$AJ$2001,Data!Q$2,FALSE))</f>
        <v>-0.59</v>
      </c>
      <c r="O87" s="9">
        <f>IF($R87="","",VLOOKUP($R87,Data!$A$5:$AJ$2001,Data!R$2,FALSE))</f>
        <v>-0.6</v>
      </c>
      <c r="P87" s="9">
        <f>IF($R87="","",VLOOKUP($R87,Data!$A$5:$AJ$2001,Data!S$2,FALSE))</f>
        <v>-0.59</v>
      </c>
      <c r="Q87" s="9">
        <f t="shared" si="1"/>
        <v>-4.1499999999999995</v>
      </c>
      <c r="R87">
        <f>IF((MAX($R$4:R86)+1)&gt;Data!$A$1,"",MAX($R$4:R86)+1)</f>
        <v>83</v>
      </c>
    </row>
    <row r="88" spans="1:18" x14ac:dyDescent="0.2">
      <c r="A88" s="10">
        <f>IF(Q88="","",RANK(Q88,$Q$5:$Q$257)+COUNTIF($Q$3:Q87,Q88))</f>
        <v>143</v>
      </c>
      <c r="B88" t="str">
        <f>IF(R88="","",VLOOKUP($R88,Data!$A$5:$X$2001,Data!$E$2,FALSE))</f>
        <v>A</v>
      </c>
      <c r="C88">
        <f>IF(R88="","",VLOOKUP($R88,Data!$A$5:$X$2001,Data!$F$2,FALSE))</f>
        <v>0</v>
      </c>
      <c r="D88">
        <f>IF(R88="","",VLOOKUP($R88,Data!$A$5:$X$2001,Data!$G$2,FALSE))</f>
        <v>0</v>
      </c>
      <c r="E88">
        <f>IF(R88="","",VLOOKUP($R88,Data!$A$5:$X$2001,Data!$H$2,FALSE))</f>
        <v>0</v>
      </c>
      <c r="F88">
        <f>IF(R88="","",VLOOKUP($R88,Data!$A$5:$X$2001,Data!$I$2,FALSE))</f>
        <v>0</v>
      </c>
      <c r="G88">
        <f>IF(R88="","",VLOOKUP($R88,Data!$A$5:$X$2001,Data!$J$2,FALSE))</f>
        <v>0</v>
      </c>
      <c r="H88" t="str">
        <f>IF(R88="","",VLOOKUP($R88,Data!$A$5:$X$2001,Data!$K$2,FALSE))</f>
        <v>2403</v>
      </c>
      <c r="I88" t="str">
        <f>IF(R88="","",VLOOKUP($R88,Data!$A$5:$X$2001,Data!$L$2,FALSE))</f>
        <v>INTEREST ON A.R.P.A. FUNDS</v>
      </c>
      <c r="J88" s="9">
        <f>IF($R88="","",VLOOKUP($R88,Data!$A$5:$AJ$2001,Data!M$2,FALSE))</f>
        <v>0</v>
      </c>
      <c r="K88" s="9">
        <f>IF($R88="","",VLOOKUP($R88,Data!$A$5:$AJ$2001,Data!N$2,FALSE))</f>
        <v>0</v>
      </c>
      <c r="L88" s="9">
        <f>IF($R88="","",VLOOKUP($R88,Data!$A$5:$AJ$2001,Data!O$2,FALSE))</f>
        <v>0</v>
      </c>
      <c r="M88" s="9">
        <f>IF($R88="","",VLOOKUP($R88,Data!$A$5:$AJ$2001,Data!P$2,FALSE))</f>
        <v>0</v>
      </c>
      <c r="N88" s="9">
        <f>IF($R88="","",VLOOKUP($R88,Data!$A$5:$AJ$2001,Data!Q$2,FALSE))</f>
        <v>0</v>
      </c>
      <c r="O88" s="9">
        <f>IF($R88="","",VLOOKUP($R88,Data!$A$5:$AJ$2001,Data!R$2,FALSE))</f>
        <v>0</v>
      </c>
      <c r="P88" s="9">
        <f>IF($R88="","",VLOOKUP($R88,Data!$A$5:$AJ$2001,Data!S$2,FALSE))</f>
        <v>-1492.11</v>
      </c>
      <c r="Q88" s="9">
        <f t="shared" si="1"/>
        <v>-1492.11</v>
      </c>
      <c r="R88">
        <f>IF((MAX($R$4:R87)+1)&gt;Data!$A$1,"",MAX($R$4:R87)+1)</f>
        <v>84</v>
      </c>
    </row>
    <row r="89" spans="1:18" x14ac:dyDescent="0.2">
      <c r="A89" s="10">
        <f>IF(Q89="","",RANK(Q89,$Q$5:$Q$257)+COUNTIF($Q$3:Q88,Q89))</f>
        <v>131</v>
      </c>
      <c r="B89" t="str">
        <f>IF(R89="","",VLOOKUP($R89,Data!$A$5:$X$2001,Data!$E$2,FALSE))</f>
        <v>A</v>
      </c>
      <c r="C89">
        <f>IF(R89="","",VLOOKUP($R89,Data!$A$5:$X$2001,Data!$F$2,FALSE))</f>
        <v>0</v>
      </c>
      <c r="D89">
        <f>IF(R89="","",VLOOKUP($R89,Data!$A$5:$X$2001,Data!$G$2,FALSE))</f>
        <v>0</v>
      </c>
      <c r="E89">
        <f>IF(R89="","",VLOOKUP($R89,Data!$A$5:$X$2001,Data!$H$2,FALSE))</f>
        <v>0</v>
      </c>
      <c r="F89">
        <f>IF(R89="","",VLOOKUP($R89,Data!$A$5:$X$2001,Data!$I$2,FALSE))</f>
        <v>0</v>
      </c>
      <c r="G89">
        <f>IF(R89="","",VLOOKUP($R89,Data!$A$5:$X$2001,Data!$J$2,FALSE))</f>
        <v>0</v>
      </c>
      <c r="H89" t="str">
        <f>IF(R89="","",VLOOKUP($R89,Data!$A$5:$X$2001,Data!$K$2,FALSE))</f>
        <v>2404</v>
      </c>
      <c r="I89" t="str">
        <f>IF(R89="","",VLOOKUP($R89,Data!$A$5:$X$2001,Data!$L$2,FALSE))</f>
        <v>EARNINGS ON DEPOSITS-EQUIP.</v>
      </c>
      <c r="J89" s="9">
        <f>IF($R89="","",VLOOKUP($R89,Data!$A$5:$AJ$2001,Data!M$2,FALSE))</f>
        <v>-10</v>
      </c>
      <c r="K89" s="9">
        <f>IF($R89="","",VLOOKUP($R89,Data!$A$5:$AJ$2001,Data!N$2,FALSE))</f>
        <v>-10.029999999999999</v>
      </c>
      <c r="L89" s="9">
        <f>IF($R89="","",VLOOKUP($R89,Data!$A$5:$AJ$2001,Data!O$2,FALSE))</f>
        <v>-12.5</v>
      </c>
      <c r="M89" s="9">
        <f>IF($R89="","",VLOOKUP($R89,Data!$A$5:$AJ$2001,Data!P$2,FALSE))</f>
        <v>-15.07</v>
      </c>
      <c r="N89" s="9">
        <f>IF($R89="","",VLOOKUP($R89,Data!$A$5:$AJ$2001,Data!Q$2,FALSE))</f>
        <v>-118.63</v>
      </c>
      <c r="O89" s="9">
        <f>IF($R89="","",VLOOKUP($R89,Data!$A$5:$AJ$2001,Data!R$2,FALSE))</f>
        <v>-47.85</v>
      </c>
      <c r="P89" s="9">
        <f>IF($R89="","",VLOOKUP($R89,Data!$A$5:$AJ$2001,Data!S$2,FALSE))</f>
        <v>-25.19</v>
      </c>
      <c r="Q89" s="9">
        <f t="shared" si="1"/>
        <v>-239.26999999999998</v>
      </c>
      <c r="R89">
        <f>IF((MAX($R$4:R88)+1)&gt;Data!$A$1,"",MAX($R$4:R88)+1)</f>
        <v>85</v>
      </c>
    </row>
    <row r="90" spans="1:18" x14ac:dyDescent="0.2">
      <c r="A90" s="10">
        <f>IF(Q90="","",RANK(Q90,$Q$5:$Q$257)+COUNTIF($Q$3:Q89,Q90))</f>
        <v>102</v>
      </c>
      <c r="B90" t="str">
        <f>IF(R90="","",VLOOKUP($R90,Data!$A$5:$X$2001,Data!$E$2,FALSE))</f>
        <v>A</v>
      </c>
      <c r="C90">
        <f>IF(R90="","",VLOOKUP($R90,Data!$A$5:$X$2001,Data!$F$2,FALSE))</f>
        <v>0</v>
      </c>
      <c r="D90">
        <f>IF(R90="","",VLOOKUP($R90,Data!$A$5:$X$2001,Data!$G$2,FALSE))</f>
        <v>0</v>
      </c>
      <c r="E90">
        <f>IF(R90="","",VLOOKUP($R90,Data!$A$5:$X$2001,Data!$H$2,FALSE))</f>
        <v>0</v>
      </c>
      <c r="F90">
        <f>IF(R90="","",VLOOKUP($R90,Data!$A$5:$X$2001,Data!$I$2,FALSE))</f>
        <v>0</v>
      </c>
      <c r="G90">
        <f>IF(R90="","",VLOOKUP($R90,Data!$A$5:$X$2001,Data!$J$2,FALSE))</f>
        <v>0</v>
      </c>
      <c r="H90" t="str">
        <f>IF(R90="","",VLOOKUP($R90,Data!$A$5:$X$2001,Data!$K$2,FALSE))</f>
        <v>2405</v>
      </c>
      <c r="I90" t="str">
        <f>IF(R90="","",VLOOKUP($R90,Data!$A$5:$X$2001,Data!$L$2,FALSE))</f>
        <v>EARNINGS ON DEPOSIT-SHER RES</v>
      </c>
      <c r="J90" s="9">
        <f>IF($R90="","",VLOOKUP($R90,Data!$A$5:$AJ$2001,Data!M$2,FALSE))</f>
        <v>0</v>
      </c>
      <c r="K90" s="9">
        <f>IF($R90="","",VLOOKUP($R90,Data!$A$5:$AJ$2001,Data!N$2,FALSE))</f>
        <v>0</v>
      </c>
      <c r="L90" s="9">
        <f>IF($R90="","",VLOOKUP($R90,Data!$A$5:$AJ$2001,Data!O$2,FALSE))</f>
        <v>0</v>
      </c>
      <c r="M90" s="9">
        <f>IF($R90="","",VLOOKUP($R90,Data!$A$5:$AJ$2001,Data!P$2,FALSE))</f>
        <v>0</v>
      </c>
      <c r="N90" s="9">
        <f>IF($R90="","",VLOOKUP($R90,Data!$A$5:$AJ$2001,Data!Q$2,FALSE))</f>
        <v>0</v>
      </c>
      <c r="O90" s="9">
        <f>IF($R90="","",VLOOKUP($R90,Data!$A$5:$AJ$2001,Data!R$2,FALSE))</f>
        <v>0</v>
      </c>
      <c r="P90" s="9">
        <f>IF($R90="","",VLOOKUP($R90,Data!$A$5:$AJ$2001,Data!S$2,FALSE))</f>
        <v>0</v>
      </c>
      <c r="Q90" s="9">
        <f t="shared" si="1"/>
        <v>0</v>
      </c>
      <c r="R90">
        <f>IF((MAX($R$4:R89)+1)&gt;Data!$A$1,"",MAX($R$4:R89)+1)</f>
        <v>86</v>
      </c>
    </row>
    <row r="91" spans="1:18" x14ac:dyDescent="0.2">
      <c r="A91" s="10">
        <f>IF(Q91="","",RANK(Q91,$Q$5:$Q$257)+COUNTIF($Q$3:Q90,Q91))</f>
        <v>183</v>
      </c>
      <c r="B91" t="str">
        <f>IF(R91="","",VLOOKUP($R91,Data!$A$5:$X$2001,Data!$E$2,FALSE))</f>
        <v>A</v>
      </c>
      <c r="C91">
        <f>IF(R91="","",VLOOKUP($R91,Data!$A$5:$X$2001,Data!$F$2,FALSE))</f>
        <v>0</v>
      </c>
      <c r="D91">
        <f>IF(R91="","",VLOOKUP($R91,Data!$A$5:$X$2001,Data!$G$2,FALSE))</f>
        <v>0</v>
      </c>
      <c r="E91">
        <f>IF(R91="","",VLOOKUP($R91,Data!$A$5:$X$2001,Data!$H$2,FALSE))</f>
        <v>0</v>
      </c>
      <c r="F91">
        <f>IF(R91="","",VLOOKUP($R91,Data!$A$5:$X$2001,Data!$I$2,FALSE))</f>
        <v>0</v>
      </c>
      <c r="G91">
        <f>IF(R91="","",VLOOKUP($R91,Data!$A$5:$X$2001,Data!$J$2,FALSE))</f>
        <v>0</v>
      </c>
      <c r="H91" t="str">
        <f>IF(R91="","",VLOOKUP($R91,Data!$A$5:$X$2001,Data!$K$2,FALSE))</f>
        <v>2410</v>
      </c>
      <c r="I91" t="str">
        <f>IF(R91="","",VLOOKUP($R91,Data!$A$5:$X$2001,Data!$L$2,FALSE))</f>
        <v>RENTAL OF REAL PROPERTY</v>
      </c>
      <c r="J91" s="9">
        <f>IF($R91="","",VLOOKUP($R91,Data!$A$5:$AJ$2001,Data!M$2,FALSE))</f>
        <v>-2350.9100000000035</v>
      </c>
      <c r="K91" s="9">
        <f>IF($R91="","",VLOOKUP($R91,Data!$A$5:$AJ$2001,Data!N$2,FALSE))</f>
        <v>-1215</v>
      </c>
      <c r="L91" s="9">
        <f>IF($R91="","",VLOOKUP($R91,Data!$A$5:$AJ$2001,Data!O$2,FALSE))</f>
        <v>-138.91000000000349</v>
      </c>
      <c r="M91" s="9">
        <f>IF($R91="","",VLOOKUP($R91,Data!$A$5:$AJ$2001,Data!P$2,FALSE))</f>
        <v>-768.13999999999942</v>
      </c>
      <c r="N91" s="9">
        <f>IF($R91="","",VLOOKUP($R91,Data!$A$5:$AJ$2001,Data!Q$2,FALSE))</f>
        <v>-2268.1399999999994</v>
      </c>
      <c r="O91" s="9">
        <f>IF($R91="","",VLOOKUP($R91,Data!$A$5:$AJ$2001,Data!R$2,FALSE))</f>
        <v>-3226.2799999999988</v>
      </c>
      <c r="P91" s="9">
        <f>IF($R91="","",VLOOKUP($R91,Data!$A$5:$AJ$2001,Data!S$2,FALSE))</f>
        <v>-6100.6999999999971</v>
      </c>
      <c r="Q91" s="9">
        <f t="shared" si="1"/>
        <v>-16068.080000000002</v>
      </c>
      <c r="R91">
        <f>IF((MAX($R$4:R90)+1)&gt;Data!$A$1,"",MAX($R$4:R90)+1)</f>
        <v>87</v>
      </c>
    </row>
    <row r="92" spans="1:18" x14ac:dyDescent="0.2">
      <c r="A92" s="10">
        <f>IF(Q92="","",RANK(Q92,$Q$5:$Q$257)+COUNTIF($Q$3:Q91,Q92))</f>
        <v>73</v>
      </c>
      <c r="B92" t="str">
        <f>IF(R92="","",VLOOKUP($R92,Data!$A$5:$X$2001,Data!$E$2,FALSE))</f>
        <v>A</v>
      </c>
      <c r="C92">
        <f>IF(R92="","",VLOOKUP($R92,Data!$A$5:$X$2001,Data!$F$2,FALSE))</f>
        <v>0</v>
      </c>
      <c r="D92">
        <f>IF(R92="","",VLOOKUP($R92,Data!$A$5:$X$2001,Data!$G$2,FALSE))</f>
        <v>0</v>
      </c>
      <c r="E92">
        <f>IF(R92="","",VLOOKUP($R92,Data!$A$5:$X$2001,Data!$H$2,FALSE))</f>
        <v>0</v>
      </c>
      <c r="F92">
        <f>IF(R92="","",VLOOKUP($R92,Data!$A$5:$X$2001,Data!$I$2,FALSE))</f>
        <v>0</v>
      </c>
      <c r="G92">
        <f>IF(R92="","",VLOOKUP($R92,Data!$A$5:$X$2001,Data!$J$2,FALSE))</f>
        <v>0</v>
      </c>
      <c r="H92" t="str">
        <f>IF(R92="","",VLOOKUP($R92,Data!$A$5:$X$2001,Data!$K$2,FALSE))</f>
        <v>2414</v>
      </c>
      <c r="I92" t="str">
        <f>IF(R92="","",VLOOKUP($R92,Data!$A$5:$X$2001,Data!$L$2,FALSE))</f>
        <v>BUS ADVERTISING REVENUE</v>
      </c>
      <c r="J92" s="9">
        <f>IF($R92="","",VLOOKUP($R92,Data!$A$5:$AJ$2001,Data!M$2,FALSE))</f>
        <v>970</v>
      </c>
      <c r="K92" s="9">
        <f>IF($R92="","",VLOOKUP($R92,Data!$A$5:$AJ$2001,Data!N$2,FALSE))</f>
        <v>527</v>
      </c>
      <c r="L92" s="9">
        <f>IF($R92="","",VLOOKUP($R92,Data!$A$5:$AJ$2001,Data!O$2,FALSE))</f>
        <v>-172</v>
      </c>
      <c r="M92" s="9">
        <f>IF($R92="","",VLOOKUP($R92,Data!$A$5:$AJ$2001,Data!P$2,FALSE))</f>
        <v>1037</v>
      </c>
      <c r="N92" s="9">
        <f>IF($R92="","",VLOOKUP($R92,Data!$A$5:$AJ$2001,Data!Q$2,FALSE))</f>
        <v>-3046.67</v>
      </c>
      <c r="O92" s="9">
        <f>IF($R92="","",VLOOKUP($R92,Data!$A$5:$AJ$2001,Data!R$2,FALSE))</f>
        <v>-2415</v>
      </c>
      <c r="P92" s="9">
        <f>IF($R92="","",VLOOKUP($R92,Data!$A$5:$AJ$2001,Data!S$2,FALSE))</f>
        <v>5000</v>
      </c>
      <c r="Q92" s="9">
        <f t="shared" si="1"/>
        <v>1900.33</v>
      </c>
      <c r="R92">
        <f>IF((MAX($R$4:R91)+1)&gt;Data!$A$1,"",MAX($R$4:R91)+1)</f>
        <v>88</v>
      </c>
    </row>
    <row r="93" spans="1:18" x14ac:dyDescent="0.2">
      <c r="A93" s="10">
        <f>IF(Q93="","",RANK(Q93,$Q$5:$Q$257)+COUNTIF($Q$3:Q92,Q93))</f>
        <v>146</v>
      </c>
      <c r="B93" t="str">
        <f>IF(R93="","",VLOOKUP($R93,Data!$A$5:$X$2001,Data!$E$2,FALSE))</f>
        <v>A</v>
      </c>
      <c r="C93">
        <f>IF(R93="","",VLOOKUP($R93,Data!$A$5:$X$2001,Data!$F$2,FALSE))</f>
        <v>0</v>
      </c>
      <c r="D93">
        <f>IF(R93="","",VLOOKUP($R93,Data!$A$5:$X$2001,Data!$G$2,FALSE))</f>
        <v>0</v>
      </c>
      <c r="E93">
        <f>IF(R93="","",VLOOKUP($R93,Data!$A$5:$X$2001,Data!$H$2,FALSE))</f>
        <v>0</v>
      </c>
      <c r="F93">
        <f>IF(R93="","",VLOOKUP($R93,Data!$A$5:$X$2001,Data!$I$2,FALSE))</f>
        <v>0</v>
      </c>
      <c r="G93">
        <f>IF(R93="","",VLOOKUP($R93,Data!$A$5:$X$2001,Data!$J$2,FALSE))</f>
        <v>0</v>
      </c>
      <c r="H93" t="str">
        <f>IF(R93="","",VLOOKUP($R93,Data!$A$5:$X$2001,Data!$K$2,FALSE))</f>
        <v>2415</v>
      </c>
      <c r="I93" t="str">
        <f>IF(R93="","",VLOOKUP($R93,Data!$A$5:$X$2001,Data!$L$2,FALSE))</f>
        <v>COPY MACHINE FEES</v>
      </c>
      <c r="J93" s="9">
        <f>IF($R93="","",VLOOKUP($R93,Data!$A$5:$AJ$2001,Data!M$2,FALSE))</f>
        <v>-1107</v>
      </c>
      <c r="K93" s="9">
        <f>IF($R93="","",VLOOKUP($R93,Data!$A$5:$AJ$2001,Data!N$2,FALSE))</f>
        <v>-600.75</v>
      </c>
      <c r="L93" s="9">
        <f>IF($R93="","",VLOOKUP($R93,Data!$A$5:$AJ$2001,Data!O$2,FALSE))</f>
        <v>0</v>
      </c>
      <c r="M93" s="9">
        <f>IF($R93="","",VLOOKUP($R93,Data!$A$5:$AJ$2001,Data!P$2,FALSE))</f>
        <v>0</v>
      </c>
      <c r="N93" s="9">
        <f>IF($R93="","",VLOOKUP($R93,Data!$A$5:$AJ$2001,Data!Q$2,FALSE))</f>
        <v>-1</v>
      </c>
      <c r="O93" s="9">
        <f>IF($R93="","",VLOOKUP($R93,Data!$A$5:$AJ$2001,Data!R$2,FALSE))</f>
        <v>0</v>
      </c>
      <c r="P93" s="9">
        <f>IF($R93="","",VLOOKUP($R93,Data!$A$5:$AJ$2001,Data!S$2,FALSE))</f>
        <v>-68.75</v>
      </c>
      <c r="Q93" s="9">
        <f t="shared" si="1"/>
        <v>-1777.5</v>
      </c>
      <c r="R93">
        <f>IF((MAX($R$4:R92)+1)&gt;Data!$A$1,"",MAX($R$4:R92)+1)</f>
        <v>89</v>
      </c>
    </row>
    <row r="94" spans="1:18" x14ac:dyDescent="0.2">
      <c r="A94" s="10">
        <f>IF(Q94="","",RANK(Q94,$Q$5:$Q$257)+COUNTIF($Q$3:Q93,Q94))</f>
        <v>103</v>
      </c>
      <c r="B94" t="str">
        <f>IF(R94="","",VLOOKUP($R94,Data!$A$5:$X$2001,Data!$E$2,FALSE))</f>
        <v>A</v>
      </c>
      <c r="C94">
        <f>IF(R94="","",VLOOKUP($R94,Data!$A$5:$X$2001,Data!$F$2,FALSE))</f>
        <v>0</v>
      </c>
      <c r="D94">
        <f>IF(R94="","",VLOOKUP($R94,Data!$A$5:$X$2001,Data!$G$2,FALSE))</f>
        <v>0</v>
      </c>
      <c r="E94">
        <f>IF(R94="","",VLOOKUP($R94,Data!$A$5:$X$2001,Data!$H$2,FALSE))</f>
        <v>0</v>
      </c>
      <c r="F94">
        <f>IF(R94="","",VLOOKUP($R94,Data!$A$5:$X$2001,Data!$I$2,FALSE))</f>
        <v>0</v>
      </c>
      <c r="G94">
        <f>IF(R94="","",VLOOKUP($R94,Data!$A$5:$X$2001,Data!$J$2,FALSE))</f>
        <v>0</v>
      </c>
      <c r="H94" t="str">
        <f>IF(R94="","",VLOOKUP($R94,Data!$A$5:$X$2001,Data!$K$2,FALSE))</f>
        <v>2450</v>
      </c>
      <c r="I94" t="str">
        <f>IF(R94="","",VLOOKUP($R94,Data!$A$5:$X$2001,Data!$L$2,FALSE))</f>
        <v>COMMISSIONS</v>
      </c>
      <c r="J94" s="9">
        <f>IF($R94="","",VLOOKUP($R94,Data!$A$5:$AJ$2001,Data!M$2,FALSE))</f>
        <v>0</v>
      </c>
      <c r="K94" s="9">
        <f>IF($R94="","",VLOOKUP($R94,Data!$A$5:$AJ$2001,Data!N$2,FALSE))</f>
        <v>0</v>
      </c>
      <c r="L94" s="9">
        <f>IF($R94="","",VLOOKUP($R94,Data!$A$5:$AJ$2001,Data!O$2,FALSE))</f>
        <v>0</v>
      </c>
      <c r="M94" s="9">
        <f>IF($R94="","",VLOOKUP($R94,Data!$A$5:$AJ$2001,Data!P$2,FALSE))</f>
        <v>0</v>
      </c>
      <c r="N94" s="9">
        <f>IF($R94="","",VLOOKUP($R94,Data!$A$5:$AJ$2001,Data!Q$2,FALSE))</f>
        <v>0</v>
      </c>
      <c r="O94" s="9">
        <f>IF($R94="","",VLOOKUP($R94,Data!$A$5:$AJ$2001,Data!R$2,FALSE))</f>
        <v>0</v>
      </c>
      <c r="P94" s="9">
        <f>IF($R94="","",VLOOKUP($R94,Data!$A$5:$AJ$2001,Data!S$2,FALSE))</f>
        <v>0</v>
      </c>
      <c r="Q94" s="9">
        <f t="shared" si="1"/>
        <v>0</v>
      </c>
      <c r="R94">
        <f>IF((MAX($R$4:R93)+1)&gt;Data!$A$1,"",MAX($R$4:R93)+1)</f>
        <v>90</v>
      </c>
    </row>
    <row r="95" spans="1:18" x14ac:dyDescent="0.2">
      <c r="A95" s="10">
        <f>IF(Q95="","",RANK(Q95,$Q$5:$Q$257)+COUNTIF($Q$3:Q94,Q95))</f>
        <v>76</v>
      </c>
      <c r="B95" t="str">
        <f>IF(R95="","",VLOOKUP($R95,Data!$A$5:$X$2001,Data!$E$2,FALSE))</f>
        <v>A</v>
      </c>
      <c r="C95">
        <f>IF(R95="","",VLOOKUP($R95,Data!$A$5:$X$2001,Data!$F$2,FALSE))</f>
        <v>0</v>
      </c>
      <c r="D95">
        <f>IF(R95="","",VLOOKUP($R95,Data!$A$5:$X$2001,Data!$G$2,FALSE))</f>
        <v>0</v>
      </c>
      <c r="E95">
        <f>IF(R95="","",VLOOKUP($R95,Data!$A$5:$X$2001,Data!$H$2,FALSE))</f>
        <v>0</v>
      </c>
      <c r="F95">
        <f>IF(R95="","",VLOOKUP($R95,Data!$A$5:$X$2001,Data!$I$2,FALSE))</f>
        <v>0</v>
      </c>
      <c r="G95">
        <f>IF(R95="","",VLOOKUP($R95,Data!$A$5:$X$2001,Data!$J$2,FALSE))</f>
        <v>0</v>
      </c>
      <c r="H95" t="str">
        <f>IF(R95="","",VLOOKUP($R95,Data!$A$5:$X$2001,Data!$K$2,FALSE))</f>
        <v>2480</v>
      </c>
      <c r="I95" t="str">
        <f>IF(R95="","",VLOOKUP($R95,Data!$A$5:$X$2001,Data!$L$2,FALSE))</f>
        <v>RABIES</v>
      </c>
      <c r="J95" s="9">
        <f>IF($R95="","",VLOOKUP($R95,Data!$A$5:$AJ$2001,Data!M$2,FALSE))</f>
        <v>-384.23999999999978</v>
      </c>
      <c r="K95" s="9">
        <f>IF($R95="","",VLOOKUP($R95,Data!$A$5:$AJ$2001,Data!N$2,FALSE))</f>
        <v>321.11999999999989</v>
      </c>
      <c r="L95" s="9">
        <f>IF($R95="","",VLOOKUP($R95,Data!$A$5:$AJ$2001,Data!O$2,FALSE))</f>
        <v>-338.25</v>
      </c>
      <c r="M95" s="9">
        <f>IF($R95="","",VLOOKUP($R95,Data!$A$5:$AJ$2001,Data!P$2,FALSE))</f>
        <v>-57</v>
      </c>
      <c r="N95" s="9">
        <f>IF($R95="","",VLOOKUP($R95,Data!$A$5:$AJ$2001,Data!Q$2,FALSE))</f>
        <v>-304.55000000000018</v>
      </c>
      <c r="O95" s="9">
        <f>IF($R95="","",VLOOKUP($R95,Data!$A$5:$AJ$2001,Data!R$2,FALSE))</f>
        <v>728.90000000000009</v>
      </c>
      <c r="P95" s="9">
        <f>IF($R95="","",VLOOKUP($R95,Data!$A$5:$AJ$2001,Data!S$2,FALSE))</f>
        <v>1398.46</v>
      </c>
      <c r="Q95" s="9">
        <f t="shared" si="1"/>
        <v>1364.44</v>
      </c>
      <c r="R95">
        <f>IF((MAX($R$4:R94)+1)&gt;Data!$A$1,"",MAX($R$4:R94)+1)</f>
        <v>91</v>
      </c>
    </row>
    <row r="96" spans="1:18" x14ac:dyDescent="0.2">
      <c r="A96" s="10">
        <f>IF(Q96="","",RANK(Q96,$Q$5:$Q$257)+COUNTIF($Q$3:Q95,Q96))</f>
        <v>22</v>
      </c>
      <c r="B96" t="str">
        <f>IF(R96="","",VLOOKUP($R96,Data!$A$5:$X$2001,Data!$E$2,FALSE))</f>
        <v>A</v>
      </c>
      <c r="C96">
        <f>IF(R96="","",VLOOKUP($R96,Data!$A$5:$X$2001,Data!$F$2,FALSE))</f>
        <v>0</v>
      </c>
      <c r="D96">
        <f>IF(R96="","",VLOOKUP($R96,Data!$A$5:$X$2001,Data!$G$2,FALSE))</f>
        <v>0</v>
      </c>
      <c r="E96">
        <f>IF(R96="","",VLOOKUP($R96,Data!$A$5:$X$2001,Data!$H$2,FALSE))</f>
        <v>0</v>
      </c>
      <c r="F96">
        <f>IF(R96="","",VLOOKUP($R96,Data!$A$5:$X$2001,Data!$I$2,FALSE))</f>
        <v>0</v>
      </c>
      <c r="G96">
        <f>IF(R96="","",VLOOKUP($R96,Data!$A$5:$X$2001,Data!$J$2,FALSE))</f>
        <v>0</v>
      </c>
      <c r="H96" t="str">
        <f>IF(R96="","",VLOOKUP($R96,Data!$A$5:$X$2001,Data!$K$2,FALSE))</f>
        <v>2530</v>
      </c>
      <c r="I96" t="str">
        <f>IF(R96="","",VLOOKUP($R96,Data!$A$5:$X$2001,Data!$L$2,FALSE))</f>
        <v>CASINO REVENUE</v>
      </c>
      <c r="J96" s="9">
        <f>IF($R96="","",VLOOKUP($R96,Data!$A$5:$AJ$2001,Data!M$2,FALSE))</f>
        <v>0</v>
      </c>
      <c r="K96" s="9">
        <f>IF($R96="","",VLOOKUP($R96,Data!$A$5:$AJ$2001,Data!N$2,FALSE))</f>
        <v>0</v>
      </c>
      <c r="L96" s="9">
        <f>IF($R96="","",VLOOKUP($R96,Data!$A$5:$AJ$2001,Data!O$2,FALSE))</f>
        <v>225000</v>
      </c>
      <c r="M96" s="9">
        <f>IF($R96="","",VLOOKUP($R96,Data!$A$5:$AJ$2001,Data!P$2,FALSE))</f>
        <v>0</v>
      </c>
      <c r="N96" s="9">
        <f>IF($R96="","",VLOOKUP($R96,Data!$A$5:$AJ$2001,Data!Q$2,FALSE))</f>
        <v>0</v>
      </c>
      <c r="O96" s="9">
        <f>IF($R96="","",VLOOKUP($R96,Data!$A$5:$AJ$2001,Data!R$2,FALSE))</f>
        <v>0</v>
      </c>
      <c r="P96" s="9">
        <f>IF($R96="","",VLOOKUP($R96,Data!$A$5:$AJ$2001,Data!S$2,FALSE))</f>
        <v>0</v>
      </c>
      <c r="Q96" s="9">
        <f t="shared" si="1"/>
        <v>225000</v>
      </c>
      <c r="R96">
        <f>IF((MAX($R$4:R95)+1)&gt;Data!$A$1,"",MAX($R$4:R95)+1)</f>
        <v>92</v>
      </c>
    </row>
    <row r="97" spans="1:18" x14ac:dyDescent="0.2">
      <c r="A97" s="10">
        <f>IF(Q97="","",RANK(Q97,$Q$5:$Q$257)+COUNTIF($Q$3:Q96,Q97))</f>
        <v>179</v>
      </c>
      <c r="B97" t="str">
        <f>IF(R97="","",VLOOKUP($R97,Data!$A$5:$X$2001,Data!$E$2,FALSE))</f>
        <v>A</v>
      </c>
      <c r="C97">
        <f>IF(R97="","",VLOOKUP($R97,Data!$A$5:$X$2001,Data!$F$2,FALSE))</f>
        <v>0</v>
      </c>
      <c r="D97">
        <f>IF(R97="","",VLOOKUP($R97,Data!$A$5:$X$2001,Data!$G$2,FALSE))</f>
        <v>0</v>
      </c>
      <c r="E97">
        <f>IF(R97="","",VLOOKUP($R97,Data!$A$5:$X$2001,Data!$H$2,FALSE))</f>
        <v>0</v>
      </c>
      <c r="F97">
        <f>IF(R97="","",VLOOKUP($R97,Data!$A$5:$X$2001,Data!$I$2,FALSE))</f>
        <v>0</v>
      </c>
      <c r="G97">
        <f>IF(R97="","",VLOOKUP($R97,Data!$A$5:$X$2001,Data!$J$2,FALSE))</f>
        <v>0</v>
      </c>
      <c r="H97" t="str">
        <f>IF(R97="","",VLOOKUP($R97,Data!$A$5:$X$2001,Data!$K$2,FALSE))</f>
        <v>2545</v>
      </c>
      <c r="I97" t="str">
        <f>IF(R97="","",VLOOKUP($R97,Data!$A$5:$X$2001,Data!$L$2,FALSE))</f>
        <v>LICENSES / PISTOL &amp; REVOLVER</v>
      </c>
      <c r="J97" s="9">
        <f>IF($R97="","",VLOOKUP($R97,Data!$A$5:$AJ$2001,Data!M$2,FALSE))</f>
        <v>-1578</v>
      </c>
      <c r="K97" s="9">
        <f>IF($R97="","",VLOOKUP($R97,Data!$A$5:$AJ$2001,Data!N$2,FALSE))</f>
        <v>-3021</v>
      </c>
      <c r="L97" s="9">
        <f>IF($R97="","",VLOOKUP($R97,Data!$A$5:$AJ$2001,Data!O$2,FALSE))</f>
        <v>-3429</v>
      </c>
      <c r="M97" s="9">
        <f>IF($R97="","",VLOOKUP($R97,Data!$A$5:$AJ$2001,Data!P$2,FALSE))</f>
        <v>-2323</v>
      </c>
      <c r="N97" s="9">
        <f>IF($R97="","",VLOOKUP($R97,Data!$A$5:$AJ$2001,Data!Q$2,FALSE))</f>
        <v>-1227</v>
      </c>
      <c r="O97" s="9">
        <f>IF($R97="","",VLOOKUP($R97,Data!$A$5:$AJ$2001,Data!R$2,FALSE))</f>
        <v>-257</v>
      </c>
      <c r="P97" s="9">
        <f>IF($R97="","",VLOOKUP($R97,Data!$A$5:$AJ$2001,Data!S$2,FALSE))</f>
        <v>-1290</v>
      </c>
      <c r="Q97" s="9">
        <f t="shared" si="1"/>
        <v>-13125</v>
      </c>
      <c r="R97">
        <f>IF((MAX($R$4:R96)+1)&gt;Data!$A$1,"",MAX($R$4:R96)+1)</f>
        <v>93</v>
      </c>
    </row>
    <row r="98" spans="1:18" x14ac:dyDescent="0.2">
      <c r="A98" s="10">
        <f>IF(Q98="","",RANK(Q98,$Q$5:$Q$257)+COUNTIF($Q$3:Q97,Q98))</f>
        <v>152</v>
      </c>
      <c r="B98" t="str">
        <f>IF(R98="","",VLOOKUP($R98,Data!$A$5:$X$2001,Data!$E$2,FALSE))</f>
        <v>A</v>
      </c>
      <c r="C98">
        <f>IF(R98="","",VLOOKUP($R98,Data!$A$5:$X$2001,Data!$F$2,FALSE))</f>
        <v>0</v>
      </c>
      <c r="D98">
        <f>IF(R98="","",VLOOKUP($R98,Data!$A$5:$X$2001,Data!$G$2,FALSE))</f>
        <v>0</v>
      </c>
      <c r="E98">
        <f>IF(R98="","",VLOOKUP($R98,Data!$A$5:$X$2001,Data!$H$2,FALSE))</f>
        <v>0</v>
      </c>
      <c r="F98">
        <f>IF(R98="","",VLOOKUP($R98,Data!$A$5:$X$2001,Data!$I$2,FALSE))</f>
        <v>0</v>
      </c>
      <c r="G98">
        <f>IF(R98="","",VLOOKUP($R98,Data!$A$5:$X$2001,Data!$J$2,FALSE))</f>
        <v>0</v>
      </c>
      <c r="H98" t="str">
        <f>IF(R98="","",VLOOKUP($R98,Data!$A$5:$X$2001,Data!$K$2,FALSE))</f>
        <v>2590</v>
      </c>
      <c r="I98" t="str">
        <f>IF(R98="","",VLOOKUP($R98,Data!$A$5:$X$2001,Data!$L$2,FALSE))</f>
        <v>ENVIRONMENTAL FEES</v>
      </c>
      <c r="J98" s="9">
        <f>IF($R98="","",VLOOKUP($R98,Data!$A$5:$AJ$2001,Data!M$2,FALSE))</f>
        <v>17075</v>
      </c>
      <c r="K98" s="9">
        <f>IF($R98="","",VLOOKUP($R98,Data!$A$5:$AJ$2001,Data!N$2,FALSE))</f>
        <v>-15325</v>
      </c>
      <c r="L98" s="9">
        <f>IF($R98="","",VLOOKUP($R98,Data!$A$5:$AJ$2001,Data!O$2,FALSE))</f>
        <v>-4035</v>
      </c>
      <c r="M98" s="9">
        <f>IF($R98="","",VLOOKUP($R98,Data!$A$5:$AJ$2001,Data!P$2,FALSE))</f>
        <v>-5735</v>
      </c>
      <c r="N98" s="9">
        <f>IF($R98="","",VLOOKUP($R98,Data!$A$5:$AJ$2001,Data!Q$2,FALSE))</f>
        <v>-335</v>
      </c>
      <c r="O98" s="9">
        <f>IF($R98="","",VLOOKUP($R98,Data!$A$5:$AJ$2001,Data!R$2,FALSE))</f>
        <v>6540</v>
      </c>
      <c r="P98" s="9">
        <f>IF($R98="","",VLOOKUP($R98,Data!$A$5:$AJ$2001,Data!S$2,FALSE))</f>
        <v>-1360</v>
      </c>
      <c r="Q98" s="9">
        <f t="shared" si="1"/>
        <v>-3175</v>
      </c>
      <c r="R98">
        <f>IF((MAX($R$4:R97)+1)&gt;Data!$A$1,"",MAX($R$4:R97)+1)</f>
        <v>94</v>
      </c>
    </row>
    <row r="99" spans="1:18" x14ac:dyDescent="0.2">
      <c r="A99" s="10">
        <f>IF(Q99="","",RANK(Q99,$Q$5:$Q$257)+COUNTIF($Q$3:Q98,Q99))</f>
        <v>64</v>
      </c>
      <c r="B99" t="str">
        <f>IF(R99="","",VLOOKUP($R99,Data!$A$5:$X$2001,Data!$E$2,FALSE))</f>
        <v>A</v>
      </c>
      <c r="C99">
        <f>IF(R99="","",VLOOKUP($R99,Data!$A$5:$X$2001,Data!$F$2,FALSE))</f>
        <v>0</v>
      </c>
      <c r="D99">
        <f>IF(R99="","",VLOOKUP($R99,Data!$A$5:$X$2001,Data!$G$2,FALSE))</f>
        <v>0</v>
      </c>
      <c r="E99">
        <f>IF(R99="","",VLOOKUP($R99,Data!$A$5:$X$2001,Data!$H$2,FALSE))</f>
        <v>0</v>
      </c>
      <c r="F99">
        <f>IF(R99="","",VLOOKUP($R99,Data!$A$5:$X$2001,Data!$I$2,FALSE))</f>
        <v>0</v>
      </c>
      <c r="G99">
        <f>IF(R99="","",VLOOKUP($R99,Data!$A$5:$X$2001,Data!$J$2,FALSE))</f>
        <v>0</v>
      </c>
      <c r="H99" t="str">
        <f>IF(R99="","",VLOOKUP($R99,Data!$A$5:$X$2001,Data!$K$2,FALSE))</f>
        <v>2605</v>
      </c>
      <c r="I99" t="str">
        <f>IF(R99="","",VLOOKUP($R99,Data!$A$5:$X$2001,Data!$L$2,FALSE))</f>
        <v>FINES &amp; PENALTIES / HEALTH</v>
      </c>
      <c r="J99" s="9">
        <f>IF($R99="","",VLOOKUP($R99,Data!$A$5:$AJ$2001,Data!M$2,FALSE))</f>
        <v>1462.5</v>
      </c>
      <c r="K99" s="9">
        <f>IF($R99="","",VLOOKUP($R99,Data!$A$5:$AJ$2001,Data!N$2,FALSE))</f>
        <v>-2550</v>
      </c>
      <c r="L99" s="9">
        <f>IF($R99="","",VLOOKUP($R99,Data!$A$5:$AJ$2001,Data!O$2,FALSE))</f>
        <v>2000</v>
      </c>
      <c r="M99" s="9">
        <f>IF($R99="","",VLOOKUP($R99,Data!$A$5:$AJ$2001,Data!P$2,FALSE))</f>
        <v>2800</v>
      </c>
      <c r="N99" s="9">
        <f>IF($R99="","",VLOOKUP($R99,Data!$A$5:$AJ$2001,Data!Q$2,FALSE))</f>
        <v>4000</v>
      </c>
      <c r="O99" s="9">
        <f>IF($R99="","",VLOOKUP($R99,Data!$A$5:$AJ$2001,Data!R$2,FALSE))</f>
        <v>37.5</v>
      </c>
      <c r="P99" s="9">
        <f>IF($R99="","",VLOOKUP($R99,Data!$A$5:$AJ$2001,Data!S$2,FALSE))</f>
        <v>-600</v>
      </c>
      <c r="Q99" s="9">
        <f t="shared" si="1"/>
        <v>7150</v>
      </c>
      <c r="R99">
        <f>IF((MAX($R$4:R98)+1)&gt;Data!$A$1,"",MAX($R$4:R98)+1)</f>
        <v>95</v>
      </c>
    </row>
    <row r="100" spans="1:18" x14ac:dyDescent="0.2">
      <c r="A100" s="10">
        <f>IF(Q100="","",RANK(Q100,$Q$5:$Q$257)+COUNTIF($Q$3:Q99,Q100))</f>
        <v>104</v>
      </c>
      <c r="B100" t="str">
        <f>IF(R100="","",VLOOKUP($R100,Data!$A$5:$X$2001,Data!$E$2,FALSE))</f>
        <v>A</v>
      </c>
      <c r="C100">
        <f>IF(R100="","",VLOOKUP($R100,Data!$A$5:$X$2001,Data!$F$2,FALSE))</f>
        <v>0</v>
      </c>
      <c r="D100">
        <f>IF(R100="","",VLOOKUP($R100,Data!$A$5:$X$2001,Data!$G$2,FALSE))</f>
        <v>0</v>
      </c>
      <c r="E100">
        <f>IF(R100="","",VLOOKUP($R100,Data!$A$5:$X$2001,Data!$H$2,FALSE))</f>
        <v>0</v>
      </c>
      <c r="F100">
        <f>IF(R100="","",VLOOKUP($R100,Data!$A$5:$X$2001,Data!$I$2,FALSE))</f>
        <v>0</v>
      </c>
      <c r="G100">
        <f>IF(R100="","",VLOOKUP($R100,Data!$A$5:$X$2001,Data!$J$2,FALSE))</f>
        <v>0</v>
      </c>
      <c r="H100" t="str">
        <f>IF(R100="","",VLOOKUP($R100,Data!$A$5:$X$2001,Data!$K$2,FALSE))</f>
        <v>2610</v>
      </c>
      <c r="I100" t="str">
        <f>IF(R100="","",VLOOKUP($R100,Data!$A$5:$X$2001,Data!$L$2,FALSE))</f>
        <v>FINES/PENALTIES/FORFEIT BAIL</v>
      </c>
      <c r="J100" s="9">
        <f>IF($R100="","",VLOOKUP($R100,Data!$A$5:$AJ$2001,Data!M$2,FALSE))</f>
        <v>0</v>
      </c>
      <c r="K100" s="9">
        <f>IF($R100="","",VLOOKUP($R100,Data!$A$5:$AJ$2001,Data!N$2,FALSE))</f>
        <v>0</v>
      </c>
      <c r="L100" s="9">
        <f>IF($R100="","",VLOOKUP($R100,Data!$A$5:$AJ$2001,Data!O$2,FALSE))</f>
        <v>0</v>
      </c>
      <c r="M100" s="9">
        <f>IF($R100="","",VLOOKUP($R100,Data!$A$5:$AJ$2001,Data!P$2,FALSE))</f>
        <v>0</v>
      </c>
      <c r="N100" s="9">
        <f>IF($R100="","",VLOOKUP($R100,Data!$A$5:$AJ$2001,Data!Q$2,FALSE))</f>
        <v>0</v>
      </c>
      <c r="O100" s="9">
        <f>IF($R100="","",VLOOKUP($R100,Data!$A$5:$AJ$2001,Data!R$2,FALSE))</f>
        <v>0</v>
      </c>
      <c r="P100" s="9">
        <f>IF($R100="","",VLOOKUP($R100,Data!$A$5:$AJ$2001,Data!S$2,FALSE))</f>
        <v>0</v>
      </c>
      <c r="Q100" s="9">
        <f t="shared" si="1"/>
        <v>0</v>
      </c>
      <c r="R100">
        <f>IF((MAX($R$4:R99)+1)&gt;Data!$A$1,"",MAX($R$4:R99)+1)</f>
        <v>96</v>
      </c>
    </row>
    <row r="101" spans="1:18" x14ac:dyDescent="0.2">
      <c r="A101" s="10">
        <f>IF(Q101="","",RANK(Q101,$Q$5:$Q$257)+COUNTIF($Q$3:Q100,Q101))</f>
        <v>59</v>
      </c>
      <c r="B101" t="str">
        <f>IF(R101="","",VLOOKUP($R101,Data!$A$5:$X$2001,Data!$E$2,FALSE))</f>
        <v>A</v>
      </c>
      <c r="C101">
        <f>IF(R101="","",VLOOKUP($R101,Data!$A$5:$X$2001,Data!$F$2,FALSE))</f>
        <v>0</v>
      </c>
      <c r="D101">
        <f>IF(R101="","",VLOOKUP($R101,Data!$A$5:$X$2001,Data!$G$2,FALSE))</f>
        <v>0</v>
      </c>
      <c r="E101">
        <f>IF(R101="","",VLOOKUP($R101,Data!$A$5:$X$2001,Data!$H$2,FALSE))</f>
        <v>0</v>
      </c>
      <c r="F101">
        <f>IF(R101="","",VLOOKUP($R101,Data!$A$5:$X$2001,Data!$I$2,FALSE))</f>
        <v>0</v>
      </c>
      <c r="G101">
        <f>IF(R101="","",VLOOKUP($R101,Data!$A$5:$X$2001,Data!$J$2,FALSE))</f>
        <v>0</v>
      </c>
      <c r="H101" t="str">
        <f>IF(R101="","",VLOOKUP($R101,Data!$A$5:$X$2001,Data!$K$2,FALSE))</f>
        <v>2615</v>
      </c>
      <c r="I101" t="str">
        <f>IF(R101="","",VLOOKUP($R101,Data!$A$5:$X$2001,Data!$L$2,FALSE))</f>
        <v>STOP DWI FINES</v>
      </c>
      <c r="J101" s="9">
        <f>IF($R101="","",VLOOKUP($R101,Data!$A$5:$AJ$2001,Data!M$2,FALSE))</f>
        <v>24526</v>
      </c>
      <c r="K101" s="9">
        <f>IF($R101="","",VLOOKUP($R101,Data!$A$5:$AJ$2001,Data!N$2,FALSE))</f>
        <v>-26822</v>
      </c>
      <c r="L101" s="9">
        <f>IF($R101="","",VLOOKUP($R101,Data!$A$5:$AJ$2001,Data!O$2,FALSE))</f>
        <v>-3654</v>
      </c>
      <c r="M101" s="9">
        <f>IF($R101="","",VLOOKUP($R101,Data!$A$5:$AJ$2001,Data!P$2,FALSE))</f>
        <v>-13084</v>
      </c>
      <c r="N101" s="9">
        <f>IF($R101="","",VLOOKUP($R101,Data!$A$5:$AJ$2001,Data!Q$2,FALSE))</f>
        <v>-4563</v>
      </c>
      <c r="O101" s="9">
        <f>IF($R101="","",VLOOKUP($R101,Data!$A$5:$AJ$2001,Data!R$2,FALSE))</f>
        <v>18969</v>
      </c>
      <c r="P101" s="9">
        <f>IF($R101="","",VLOOKUP($R101,Data!$A$5:$AJ$2001,Data!S$2,FALSE))</f>
        <v>15300</v>
      </c>
      <c r="Q101" s="9">
        <f t="shared" si="1"/>
        <v>10672</v>
      </c>
      <c r="R101">
        <f>IF((MAX($R$4:R100)+1)&gt;Data!$A$1,"",MAX($R$4:R100)+1)</f>
        <v>97</v>
      </c>
    </row>
    <row r="102" spans="1:18" x14ac:dyDescent="0.2">
      <c r="A102" s="10">
        <f>IF(Q102="","",RANK(Q102,$Q$5:$Q$257)+COUNTIF($Q$3:Q101,Q102))</f>
        <v>105</v>
      </c>
      <c r="B102" t="str">
        <f>IF(R102="","",VLOOKUP($R102,Data!$A$5:$X$2001,Data!$E$2,FALSE))</f>
        <v>A</v>
      </c>
      <c r="C102">
        <f>IF(R102="","",VLOOKUP($R102,Data!$A$5:$X$2001,Data!$F$2,FALSE))</f>
        <v>0</v>
      </c>
      <c r="D102">
        <f>IF(R102="","",VLOOKUP($R102,Data!$A$5:$X$2001,Data!$G$2,FALSE))</f>
        <v>0</v>
      </c>
      <c r="E102">
        <f>IF(R102="","",VLOOKUP($R102,Data!$A$5:$X$2001,Data!$H$2,FALSE))</f>
        <v>0</v>
      </c>
      <c r="F102">
        <f>IF(R102="","",VLOOKUP($R102,Data!$A$5:$X$2001,Data!$I$2,FALSE))</f>
        <v>0</v>
      </c>
      <c r="G102">
        <f>IF(R102="","",VLOOKUP($R102,Data!$A$5:$X$2001,Data!$J$2,FALSE))</f>
        <v>0</v>
      </c>
      <c r="H102" t="str">
        <f>IF(R102="","",VLOOKUP($R102,Data!$A$5:$X$2001,Data!$K$2,FALSE))</f>
        <v>2620</v>
      </c>
      <c r="I102" t="str">
        <f>IF(R102="","",VLOOKUP($R102,Data!$A$5:$X$2001,Data!$L$2,FALSE))</f>
        <v>FORFEITURE OF DEPOSITS</v>
      </c>
      <c r="J102" s="9">
        <f>IF($R102="","",VLOOKUP($R102,Data!$A$5:$AJ$2001,Data!M$2,FALSE))</f>
        <v>0</v>
      </c>
      <c r="K102" s="9">
        <f>IF($R102="","",VLOOKUP($R102,Data!$A$5:$AJ$2001,Data!N$2,FALSE))</f>
        <v>0</v>
      </c>
      <c r="L102" s="9">
        <f>IF($R102="","",VLOOKUP($R102,Data!$A$5:$AJ$2001,Data!O$2,FALSE))</f>
        <v>0</v>
      </c>
      <c r="M102" s="9">
        <f>IF($R102="","",VLOOKUP($R102,Data!$A$5:$AJ$2001,Data!P$2,FALSE))</f>
        <v>0</v>
      </c>
      <c r="N102" s="9">
        <f>IF($R102="","",VLOOKUP($R102,Data!$A$5:$AJ$2001,Data!Q$2,FALSE))</f>
        <v>0</v>
      </c>
      <c r="O102" s="9">
        <f>IF($R102="","",VLOOKUP($R102,Data!$A$5:$AJ$2001,Data!R$2,FALSE))</f>
        <v>0</v>
      </c>
      <c r="P102" s="9">
        <f>IF($R102="","",VLOOKUP($R102,Data!$A$5:$AJ$2001,Data!S$2,FALSE))</f>
        <v>0</v>
      </c>
      <c r="Q102" s="9">
        <f t="shared" si="1"/>
        <v>0</v>
      </c>
      <c r="R102">
        <f>IF((MAX($R$4:R101)+1)&gt;Data!$A$1,"",MAX($R$4:R101)+1)</f>
        <v>98</v>
      </c>
    </row>
    <row r="103" spans="1:18" x14ac:dyDescent="0.2">
      <c r="A103" s="10">
        <f>IF(Q103="","",RANK(Q103,$Q$5:$Q$257)+COUNTIF($Q$3:Q102,Q103))</f>
        <v>192</v>
      </c>
      <c r="B103" t="str">
        <f>IF(R103="","",VLOOKUP($R103,Data!$A$5:$X$2001,Data!$E$2,FALSE))</f>
        <v>A</v>
      </c>
      <c r="C103">
        <f>IF(R103="","",VLOOKUP($R103,Data!$A$5:$X$2001,Data!$F$2,FALSE))</f>
        <v>0</v>
      </c>
      <c r="D103">
        <f>IF(R103="","",VLOOKUP($R103,Data!$A$5:$X$2001,Data!$G$2,FALSE))</f>
        <v>0</v>
      </c>
      <c r="E103">
        <f>IF(R103="","",VLOOKUP($R103,Data!$A$5:$X$2001,Data!$H$2,FALSE))</f>
        <v>0</v>
      </c>
      <c r="F103">
        <f>IF(R103="","",VLOOKUP($R103,Data!$A$5:$X$2001,Data!$I$2,FALSE))</f>
        <v>0</v>
      </c>
      <c r="G103">
        <f>IF(R103="","",VLOOKUP($R103,Data!$A$5:$X$2001,Data!$J$2,FALSE))</f>
        <v>0</v>
      </c>
      <c r="H103" t="str">
        <f>IF(R103="","",VLOOKUP($R103,Data!$A$5:$X$2001,Data!$K$2,FALSE))</f>
        <v>2626</v>
      </c>
      <c r="I103" t="str">
        <f>IF(R103="","",VLOOKUP($R103,Data!$A$5:$X$2001,Data!$L$2,FALSE))</f>
        <v>SEIZED ASSETS</v>
      </c>
      <c r="J103" s="9">
        <f>IF($R103="","",VLOOKUP($R103,Data!$A$5:$AJ$2001,Data!M$2,FALSE))</f>
        <v>0</v>
      </c>
      <c r="K103" s="9">
        <f>IF($R103="","",VLOOKUP($R103,Data!$A$5:$AJ$2001,Data!N$2,FALSE))</f>
        <v>-18028.77</v>
      </c>
      <c r="L103" s="9">
        <f>IF($R103="","",VLOOKUP($R103,Data!$A$5:$AJ$2001,Data!O$2,FALSE))</f>
        <v>0</v>
      </c>
      <c r="M103" s="9">
        <f>IF($R103="","",VLOOKUP($R103,Data!$A$5:$AJ$2001,Data!P$2,FALSE))</f>
        <v>0</v>
      </c>
      <c r="N103" s="9">
        <f>IF($R103="","",VLOOKUP($R103,Data!$A$5:$AJ$2001,Data!Q$2,FALSE))</f>
        <v>-7518.5</v>
      </c>
      <c r="O103" s="9">
        <f>IF($R103="","",VLOOKUP($R103,Data!$A$5:$AJ$2001,Data!R$2,FALSE))</f>
        <v>-4958</v>
      </c>
      <c r="P103" s="9">
        <f>IF($R103="","",VLOOKUP($R103,Data!$A$5:$AJ$2001,Data!S$2,FALSE))</f>
        <v>0</v>
      </c>
      <c r="Q103" s="9">
        <f t="shared" si="1"/>
        <v>-30505.27</v>
      </c>
      <c r="R103">
        <f>IF((MAX($R$4:R102)+1)&gt;Data!$A$1,"",MAX($R$4:R102)+1)</f>
        <v>99</v>
      </c>
    </row>
    <row r="104" spans="1:18" x14ac:dyDescent="0.2">
      <c r="A104" s="10">
        <f>IF(Q104="","",RANK(Q104,$Q$5:$Q$257)+COUNTIF($Q$3:Q103,Q104))</f>
        <v>134</v>
      </c>
      <c r="B104" t="str">
        <f>IF(R104="","",VLOOKUP($R104,Data!$A$5:$X$2001,Data!$E$2,FALSE))</f>
        <v>A</v>
      </c>
      <c r="C104">
        <f>IF(R104="","",VLOOKUP($R104,Data!$A$5:$X$2001,Data!$F$2,FALSE))</f>
        <v>0</v>
      </c>
      <c r="D104">
        <f>IF(R104="","",VLOOKUP($R104,Data!$A$5:$X$2001,Data!$G$2,FALSE))</f>
        <v>0</v>
      </c>
      <c r="E104">
        <f>IF(R104="","",VLOOKUP($R104,Data!$A$5:$X$2001,Data!$H$2,FALSE))</f>
        <v>0</v>
      </c>
      <c r="F104">
        <f>IF(R104="","",VLOOKUP($R104,Data!$A$5:$X$2001,Data!$I$2,FALSE))</f>
        <v>0</v>
      </c>
      <c r="G104">
        <f>IF(R104="","",VLOOKUP($R104,Data!$A$5:$X$2001,Data!$J$2,FALSE))</f>
        <v>0</v>
      </c>
      <c r="H104" t="str">
        <f>IF(R104="","",VLOOKUP($R104,Data!$A$5:$X$2001,Data!$K$2,FALSE))</f>
        <v>2627</v>
      </c>
      <c r="I104" t="str">
        <f>IF(R104="","",VLOOKUP($R104,Data!$A$5:$X$2001,Data!$L$2,FALSE))</f>
        <v>FORFEITURE OF CRIME PROCEEDS</v>
      </c>
      <c r="J104" s="9">
        <f>IF($R104="","",VLOOKUP($R104,Data!$A$5:$AJ$2001,Data!M$2,FALSE))</f>
        <v>0</v>
      </c>
      <c r="K104" s="9">
        <f>IF($R104="","",VLOOKUP($R104,Data!$A$5:$AJ$2001,Data!N$2,FALSE))</f>
        <v>0</v>
      </c>
      <c r="L104" s="9">
        <f>IF($R104="","",VLOOKUP($R104,Data!$A$5:$AJ$2001,Data!O$2,FALSE))</f>
        <v>-686.61</v>
      </c>
      <c r="M104" s="9">
        <f>IF($R104="","",VLOOKUP($R104,Data!$A$5:$AJ$2001,Data!P$2,FALSE))</f>
        <v>0</v>
      </c>
      <c r="N104" s="9">
        <f>IF($R104="","",VLOOKUP($R104,Data!$A$5:$AJ$2001,Data!Q$2,FALSE))</f>
        <v>0</v>
      </c>
      <c r="O104" s="9">
        <f>IF($R104="","",VLOOKUP($R104,Data!$A$5:$AJ$2001,Data!R$2,FALSE))</f>
        <v>0</v>
      </c>
      <c r="P104" s="9">
        <f>IF($R104="","",VLOOKUP($R104,Data!$A$5:$AJ$2001,Data!S$2,FALSE))</f>
        <v>0</v>
      </c>
      <c r="Q104" s="9">
        <f t="shared" si="1"/>
        <v>-686.61</v>
      </c>
      <c r="R104">
        <f>IF((MAX($R$4:R103)+1)&gt;Data!$A$1,"",MAX($R$4:R103)+1)</f>
        <v>100</v>
      </c>
    </row>
    <row r="105" spans="1:18" x14ac:dyDescent="0.2">
      <c r="A105" s="10">
        <f>IF(Q105="","",RANK(Q105,$Q$5:$Q$257)+COUNTIF($Q$3:Q104,Q105))</f>
        <v>68</v>
      </c>
      <c r="B105" t="str">
        <f>IF(R105="","",VLOOKUP($R105,Data!$A$5:$X$2001,Data!$E$2,FALSE))</f>
        <v>A</v>
      </c>
      <c r="C105">
        <f>IF(R105="","",VLOOKUP($R105,Data!$A$5:$X$2001,Data!$F$2,FALSE))</f>
        <v>0</v>
      </c>
      <c r="D105">
        <f>IF(R105="","",VLOOKUP($R105,Data!$A$5:$X$2001,Data!$G$2,FALSE))</f>
        <v>0</v>
      </c>
      <c r="E105">
        <f>IF(R105="","",VLOOKUP($R105,Data!$A$5:$X$2001,Data!$H$2,FALSE))</f>
        <v>0</v>
      </c>
      <c r="F105">
        <f>IF(R105="","",VLOOKUP($R105,Data!$A$5:$X$2001,Data!$I$2,FALSE))</f>
        <v>0</v>
      </c>
      <c r="G105">
        <f>IF(R105="","",VLOOKUP($R105,Data!$A$5:$X$2001,Data!$J$2,FALSE))</f>
        <v>0</v>
      </c>
      <c r="H105" t="str">
        <f>IF(R105="","",VLOOKUP($R105,Data!$A$5:$X$2001,Data!$K$2,FALSE))</f>
        <v>2651</v>
      </c>
      <c r="I105" t="str">
        <f>IF(R105="","",VLOOKUP($R105,Data!$A$5:$X$2001,Data!$L$2,FALSE))</f>
        <v>SALE OF REFUSE FOR RECYCLING</v>
      </c>
      <c r="J105" s="9">
        <f>IF($R105="","",VLOOKUP($R105,Data!$A$5:$AJ$2001,Data!M$2,FALSE))</f>
        <v>906.25</v>
      </c>
      <c r="K105" s="9">
        <f>IF($R105="","",VLOOKUP($R105,Data!$A$5:$AJ$2001,Data!N$2,FALSE))</f>
        <v>4000</v>
      </c>
      <c r="L105" s="9">
        <f>IF($R105="","",VLOOKUP($R105,Data!$A$5:$AJ$2001,Data!O$2,FALSE))</f>
        <v>0</v>
      </c>
      <c r="M105" s="9">
        <f>IF($R105="","",VLOOKUP($R105,Data!$A$5:$AJ$2001,Data!P$2,FALSE))</f>
        <v>0</v>
      </c>
      <c r="N105" s="9">
        <f>IF($R105="","",VLOOKUP($R105,Data!$A$5:$AJ$2001,Data!Q$2,FALSE))</f>
        <v>0</v>
      </c>
      <c r="O105" s="9">
        <f>IF($R105="","",VLOOKUP($R105,Data!$A$5:$AJ$2001,Data!R$2,FALSE))</f>
        <v>0</v>
      </c>
      <c r="P105" s="9">
        <f>IF($R105="","",VLOOKUP($R105,Data!$A$5:$AJ$2001,Data!S$2,FALSE))</f>
        <v>0</v>
      </c>
      <c r="Q105" s="9">
        <f t="shared" si="1"/>
        <v>4906.25</v>
      </c>
      <c r="R105">
        <f>IF((MAX($R$4:R104)+1)&gt;Data!$A$1,"",MAX($R$4:R104)+1)</f>
        <v>101</v>
      </c>
    </row>
    <row r="106" spans="1:18" x14ac:dyDescent="0.2">
      <c r="A106" s="10">
        <f>IF(Q106="","",RANK(Q106,$Q$5:$Q$257)+COUNTIF($Q$3:Q105,Q106))</f>
        <v>208</v>
      </c>
      <c r="B106" t="str">
        <f>IF(R106="","",VLOOKUP($R106,Data!$A$5:$X$2001,Data!$E$2,FALSE))</f>
        <v>A</v>
      </c>
      <c r="C106">
        <f>IF(R106="","",VLOOKUP($R106,Data!$A$5:$X$2001,Data!$F$2,FALSE))</f>
        <v>0</v>
      </c>
      <c r="D106">
        <f>IF(R106="","",VLOOKUP($R106,Data!$A$5:$X$2001,Data!$G$2,FALSE))</f>
        <v>0</v>
      </c>
      <c r="E106">
        <f>IF(R106="","",VLOOKUP($R106,Data!$A$5:$X$2001,Data!$H$2,FALSE))</f>
        <v>0</v>
      </c>
      <c r="F106">
        <f>IF(R106="","",VLOOKUP($R106,Data!$A$5:$X$2001,Data!$I$2,FALSE))</f>
        <v>0</v>
      </c>
      <c r="G106">
        <f>IF(R106="","",VLOOKUP($R106,Data!$A$5:$X$2001,Data!$J$2,FALSE))</f>
        <v>0</v>
      </c>
      <c r="H106" t="str">
        <f>IF(R106="","",VLOOKUP($R106,Data!$A$5:$X$2001,Data!$K$2,FALSE))</f>
        <v>2652</v>
      </c>
      <c r="I106" t="str">
        <f>IF(R106="","",VLOOKUP($R106,Data!$A$5:$X$2001,Data!$L$2,FALSE))</f>
        <v>SALE OF TIMBER PRODUCTS</v>
      </c>
      <c r="J106" s="9">
        <f>IF($R106="","",VLOOKUP($R106,Data!$A$5:$AJ$2001,Data!M$2,FALSE))</f>
        <v>-3026.74</v>
      </c>
      <c r="K106" s="9">
        <f>IF($R106="","",VLOOKUP($R106,Data!$A$5:$AJ$2001,Data!N$2,FALSE))</f>
        <v>-14055.49</v>
      </c>
      <c r="L106" s="9">
        <f>IF($R106="","",VLOOKUP($R106,Data!$A$5:$AJ$2001,Data!O$2,FALSE))</f>
        <v>-8497.61</v>
      </c>
      <c r="M106" s="9">
        <f>IF($R106="","",VLOOKUP($R106,Data!$A$5:$AJ$2001,Data!P$2,FALSE))</f>
        <v>-13013.199999999997</v>
      </c>
      <c r="N106" s="9">
        <f>IF($R106="","",VLOOKUP($R106,Data!$A$5:$AJ$2001,Data!Q$2,FALSE))</f>
        <v>-38834.339999999997</v>
      </c>
      <c r="O106" s="9">
        <f>IF($R106="","",VLOOKUP($R106,Data!$A$5:$AJ$2001,Data!R$2,FALSE))</f>
        <v>-3450.98</v>
      </c>
      <c r="P106" s="9">
        <f>IF($R106="","",VLOOKUP($R106,Data!$A$5:$AJ$2001,Data!S$2,FALSE))</f>
        <v>-4084.82</v>
      </c>
      <c r="Q106" s="9">
        <f t="shared" si="1"/>
        <v>-84963.18</v>
      </c>
      <c r="R106">
        <f>IF((MAX($R$4:R105)+1)&gt;Data!$A$1,"",MAX($R$4:R105)+1)</f>
        <v>102</v>
      </c>
    </row>
    <row r="107" spans="1:18" x14ac:dyDescent="0.2">
      <c r="A107" s="10">
        <f>IF(Q107="","",RANK(Q107,$Q$5:$Q$257)+COUNTIF($Q$3:Q106,Q107))</f>
        <v>85</v>
      </c>
      <c r="B107" t="str">
        <f>IF(R107="","",VLOOKUP($R107,Data!$A$5:$X$2001,Data!$E$2,FALSE))</f>
        <v>A</v>
      </c>
      <c r="C107">
        <f>IF(R107="","",VLOOKUP($R107,Data!$A$5:$X$2001,Data!$F$2,FALSE))</f>
        <v>0</v>
      </c>
      <c r="D107">
        <f>IF(R107="","",VLOOKUP($R107,Data!$A$5:$X$2001,Data!$G$2,FALSE))</f>
        <v>0</v>
      </c>
      <c r="E107">
        <f>IF(R107="","",VLOOKUP($R107,Data!$A$5:$X$2001,Data!$H$2,FALSE))</f>
        <v>0</v>
      </c>
      <c r="F107">
        <f>IF(R107="","",VLOOKUP($R107,Data!$A$5:$X$2001,Data!$I$2,FALSE))</f>
        <v>0</v>
      </c>
      <c r="G107">
        <f>IF(R107="","",VLOOKUP($R107,Data!$A$5:$X$2001,Data!$J$2,FALSE))</f>
        <v>0</v>
      </c>
      <c r="H107" t="str">
        <f>IF(R107="","",VLOOKUP($R107,Data!$A$5:$X$2001,Data!$K$2,FALSE))</f>
        <v>2654</v>
      </c>
      <c r="I107" t="str">
        <f>IF(R107="","",VLOOKUP($R107,Data!$A$5:$X$2001,Data!$L$2,FALSE))</f>
        <v>SALES OF PAPER</v>
      </c>
      <c r="J107" s="9">
        <f>IF($R107="","",VLOOKUP($R107,Data!$A$5:$AJ$2001,Data!M$2,FALSE))</f>
        <v>936.05000000000018</v>
      </c>
      <c r="K107" s="9">
        <f>IF($R107="","",VLOOKUP($R107,Data!$A$5:$AJ$2001,Data!N$2,FALSE))</f>
        <v>1112.4899999999998</v>
      </c>
      <c r="L107" s="9">
        <f>IF($R107="","",VLOOKUP($R107,Data!$A$5:$AJ$2001,Data!O$2,FALSE))</f>
        <v>-1334.3100000000004</v>
      </c>
      <c r="M107" s="9">
        <f>IF($R107="","",VLOOKUP($R107,Data!$A$5:$AJ$2001,Data!P$2,FALSE))</f>
        <v>200.63999999999987</v>
      </c>
      <c r="N107" s="9">
        <f>IF($R107="","",VLOOKUP($R107,Data!$A$5:$AJ$2001,Data!Q$2,FALSE))</f>
        <v>1680.44</v>
      </c>
      <c r="O107" s="9">
        <f>IF($R107="","",VLOOKUP($R107,Data!$A$5:$AJ$2001,Data!R$2,FALSE))</f>
        <v>2.2899999999999636</v>
      </c>
      <c r="P107" s="9">
        <f>IF($R107="","",VLOOKUP($R107,Data!$A$5:$AJ$2001,Data!S$2,FALSE))</f>
        <v>-2247.16</v>
      </c>
      <c r="Q107" s="9">
        <f t="shared" si="1"/>
        <v>350.4399999999996</v>
      </c>
      <c r="R107">
        <f>IF((MAX($R$4:R106)+1)&gt;Data!$A$1,"",MAX($R$4:R106)+1)</f>
        <v>103</v>
      </c>
    </row>
    <row r="108" spans="1:18" x14ac:dyDescent="0.2">
      <c r="A108" s="10">
        <f>IF(Q108="","",RANK(Q108,$Q$5:$Q$257)+COUNTIF($Q$3:Q107,Q108))</f>
        <v>198</v>
      </c>
      <c r="B108" t="str">
        <f>IF(R108="","",VLOOKUP($R108,Data!$A$5:$X$2001,Data!$E$2,FALSE))</f>
        <v>A</v>
      </c>
      <c r="C108">
        <f>IF(R108="","",VLOOKUP($R108,Data!$A$5:$X$2001,Data!$F$2,FALSE))</f>
        <v>0</v>
      </c>
      <c r="D108">
        <f>IF(R108="","",VLOOKUP($R108,Data!$A$5:$X$2001,Data!$G$2,FALSE))</f>
        <v>0</v>
      </c>
      <c r="E108">
        <f>IF(R108="","",VLOOKUP($R108,Data!$A$5:$X$2001,Data!$H$2,FALSE))</f>
        <v>0</v>
      </c>
      <c r="F108">
        <f>IF(R108="","",VLOOKUP($R108,Data!$A$5:$X$2001,Data!$I$2,FALSE))</f>
        <v>0</v>
      </c>
      <c r="G108">
        <f>IF(R108="","",VLOOKUP($R108,Data!$A$5:$X$2001,Data!$J$2,FALSE))</f>
        <v>0</v>
      </c>
      <c r="H108" t="str">
        <f>IF(R108="","",VLOOKUP($R108,Data!$A$5:$X$2001,Data!$K$2,FALSE))</f>
        <v>2655</v>
      </c>
      <c r="I108" t="str">
        <f>IF(R108="","",VLOOKUP($R108,Data!$A$5:$X$2001,Data!$L$2,FALSE))</f>
        <v>MINOR SALES</v>
      </c>
      <c r="J108" s="9">
        <f>IF($R108="","",VLOOKUP($R108,Data!$A$5:$AJ$2001,Data!M$2,FALSE))</f>
        <v>-8217.5</v>
      </c>
      <c r="K108" s="9">
        <f>IF($R108="","",VLOOKUP($R108,Data!$A$5:$AJ$2001,Data!N$2,FALSE))</f>
        <v>-21896.5</v>
      </c>
      <c r="L108" s="9">
        <f>IF($R108="","",VLOOKUP($R108,Data!$A$5:$AJ$2001,Data!O$2,FALSE))</f>
        <v>5960.63</v>
      </c>
      <c r="M108" s="9">
        <f>IF($R108="","",VLOOKUP($R108,Data!$A$5:$AJ$2001,Data!P$2,FALSE))</f>
        <v>-2208.75</v>
      </c>
      <c r="N108" s="9">
        <f>IF($R108="","",VLOOKUP($R108,Data!$A$5:$AJ$2001,Data!Q$2,FALSE))</f>
        <v>-9086.25</v>
      </c>
      <c r="O108" s="9">
        <f>IF($R108="","",VLOOKUP($R108,Data!$A$5:$AJ$2001,Data!R$2,FALSE))</f>
        <v>-8953.75</v>
      </c>
      <c r="P108" s="9">
        <f>IF($R108="","",VLOOKUP($R108,Data!$A$5:$AJ$2001,Data!S$2,FALSE))</f>
        <v>-3230</v>
      </c>
      <c r="Q108" s="9">
        <f t="shared" si="1"/>
        <v>-47632.119999999995</v>
      </c>
      <c r="R108">
        <f>IF((MAX($R$4:R107)+1)&gt;Data!$A$1,"",MAX($R$4:R107)+1)</f>
        <v>104</v>
      </c>
    </row>
    <row r="109" spans="1:18" x14ac:dyDescent="0.2">
      <c r="A109" s="10">
        <f>IF(Q109="","",RANK(Q109,$Q$5:$Q$257)+COUNTIF($Q$3:Q108,Q109))</f>
        <v>176</v>
      </c>
      <c r="B109" t="str">
        <f>IF(R109="","",VLOOKUP($R109,Data!$A$5:$X$2001,Data!$E$2,FALSE))</f>
        <v>A</v>
      </c>
      <c r="C109">
        <f>IF(R109="","",VLOOKUP($R109,Data!$A$5:$X$2001,Data!$F$2,FALSE))</f>
        <v>0</v>
      </c>
      <c r="D109">
        <f>IF(R109="","",VLOOKUP($R109,Data!$A$5:$X$2001,Data!$G$2,FALSE))</f>
        <v>0</v>
      </c>
      <c r="E109">
        <f>IF(R109="","",VLOOKUP($R109,Data!$A$5:$X$2001,Data!$H$2,FALSE))</f>
        <v>0</v>
      </c>
      <c r="F109">
        <f>IF(R109="","",VLOOKUP($R109,Data!$A$5:$X$2001,Data!$I$2,FALSE))</f>
        <v>0</v>
      </c>
      <c r="G109">
        <f>IF(R109="","",VLOOKUP($R109,Data!$A$5:$X$2001,Data!$J$2,FALSE))</f>
        <v>0</v>
      </c>
      <c r="H109" t="str">
        <f>IF(R109="","",VLOOKUP($R109,Data!$A$5:$X$2001,Data!$K$2,FALSE))</f>
        <v>2660</v>
      </c>
      <c r="I109" t="str">
        <f>IF(R109="","",VLOOKUP($R109,Data!$A$5:$X$2001,Data!$L$2,FALSE))</f>
        <v>SALES OF REAL PROPERTY</v>
      </c>
      <c r="J109" s="9">
        <f>IF($R109="","",VLOOKUP($R109,Data!$A$5:$AJ$2001,Data!M$2,FALSE))</f>
        <v>0</v>
      </c>
      <c r="K109" s="9">
        <f>IF($R109="","",VLOOKUP($R109,Data!$A$5:$AJ$2001,Data!N$2,FALSE))</f>
        <v>0</v>
      </c>
      <c r="L109" s="9">
        <f>IF($R109="","",VLOOKUP($R109,Data!$A$5:$AJ$2001,Data!O$2,FALSE))</f>
        <v>-400</v>
      </c>
      <c r="M109" s="9">
        <f>IF($R109="","",VLOOKUP($R109,Data!$A$5:$AJ$2001,Data!P$2,FALSE))</f>
        <v>-11647</v>
      </c>
      <c r="N109" s="9">
        <f>IF($R109="","",VLOOKUP($R109,Data!$A$5:$AJ$2001,Data!Q$2,FALSE))</f>
        <v>0</v>
      </c>
      <c r="O109" s="9">
        <f>IF($R109="","",VLOOKUP($R109,Data!$A$5:$AJ$2001,Data!R$2,FALSE))</f>
        <v>0</v>
      </c>
      <c r="P109" s="9">
        <f>IF($R109="","",VLOOKUP($R109,Data!$A$5:$AJ$2001,Data!S$2,FALSE))</f>
        <v>0</v>
      </c>
      <c r="Q109" s="9">
        <f t="shared" si="1"/>
        <v>-12047</v>
      </c>
      <c r="R109">
        <f>IF((MAX($R$4:R108)+1)&gt;Data!$A$1,"",MAX($R$4:R108)+1)</f>
        <v>105</v>
      </c>
    </row>
    <row r="110" spans="1:18" x14ac:dyDescent="0.2">
      <c r="A110" s="10">
        <f>IF(Q110="","",RANK(Q110,$Q$5:$Q$257)+COUNTIF($Q$3:Q109,Q110))</f>
        <v>28</v>
      </c>
      <c r="B110" t="str">
        <f>IF(R110="","",VLOOKUP($R110,Data!$A$5:$X$2001,Data!$E$2,FALSE))</f>
        <v>A</v>
      </c>
      <c r="C110">
        <f>IF(R110="","",VLOOKUP($R110,Data!$A$5:$X$2001,Data!$F$2,FALSE))</f>
        <v>0</v>
      </c>
      <c r="D110">
        <f>IF(R110="","",VLOOKUP($R110,Data!$A$5:$X$2001,Data!$G$2,FALSE))</f>
        <v>0</v>
      </c>
      <c r="E110">
        <f>IF(R110="","",VLOOKUP($R110,Data!$A$5:$X$2001,Data!$H$2,FALSE))</f>
        <v>0</v>
      </c>
      <c r="F110">
        <f>IF(R110="","",VLOOKUP($R110,Data!$A$5:$X$2001,Data!$I$2,FALSE))</f>
        <v>0</v>
      </c>
      <c r="G110">
        <f>IF(R110="","",VLOOKUP($R110,Data!$A$5:$X$2001,Data!$J$2,FALSE))</f>
        <v>0</v>
      </c>
      <c r="H110" t="str">
        <f>IF(R110="","",VLOOKUP($R110,Data!$A$5:$X$2001,Data!$K$2,FALSE))</f>
        <v>2675</v>
      </c>
      <c r="I110" t="str">
        <f>IF(R110="","",VLOOKUP($R110,Data!$A$5:$X$2001,Data!$L$2,FALSE))</f>
        <v>GAIN ON DISPOSITION OF ASSET</v>
      </c>
      <c r="J110" s="9">
        <f>IF($R110="","",VLOOKUP($R110,Data!$A$5:$AJ$2001,Data!M$2,FALSE))</f>
        <v>0</v>
      </c>
      <c r="K110" s="9">
        <f>IF($R110="","",VLOOKUP($R110,Data!$A$5:$AJ$2001,Data!N$2,FALSE))</f>
        <v>125000</v>
      </c>
      <c r="L110" s="9">
        <f>IF($R110="","",VLOOKUP($R110,Data!$A$5:$AJ$2001,Data!O$2,FALSE))</f>
        <v>0</v>
      </c>
      <c r="M110" s="9">
        <f>IF($R110="","",VLOOKUP($R110,Data!$A$5:$AJ$2001,Data!P$2,FALSE))</f>
        <v>0</v>
      </c>
      <c r="N110" s="9">
        <f>IF($R110="","",VLOOKUP($R110,Data!$A$5:$AJ$2001,Data!Q$2,FALSE))</f>
        <v>0</v>
      </c>
      <c r="O110" s="9">
        <f>IF($R110="","",VLOOKUP($R110,Data!$A$5:$AJ$2001,Data!R$2,FALSE))</f>
        <v>0</v>
      </c>
      <c r="P110" s="9">
        <f>IF($R110="","",VLOOKUP($R110,Data!$A$5:$AJ$2001,Data!S$2,FALSE))</f>
        <v>0</v>
      </c>
      <c r="Q110" s="9">
        <f t="shared" si="1"/>
        <v>125000</v>
      </c>
      <c r="R110">
        <f>IF((MAX($R$4:R109)+1)&gt;Data!$A$1,"",MAX($R$4:R109)+1)</f>
        <v>106</v>
      </c>
    </row>
    <row r="111" spans="1:18" x14ac:dyDescent="0.2">
      <c r="A111" s="10">
        <f>IF(Q111="","",RANK(Q111,$Q$5:$Q$257)+COUNTIF($Q$3:Q110,Q111))</f>
        <v>228</v>
      </c>
      <c r="B111" t="str">
        <f>IF(R111="","",VLOOKUP($R111,Data!$A$5:$X$2001,Data!$E$2,FALSE))</f>
        <v>A</v>
      </c>
      <c r="C111">
        <f>IF(R111="","",VLOOKUP($R111,Data!$A$5:$X$2001,Data!$F$2,FALSE))</f>
        <v>0</v>
      </c>
      <c r="D111">
        <f>IF(R111="","",VLOOKUP($R111,Data!$A$5:$X$2001,Data!$G$2,FALSE))</f>
        <v>0</v>
      </c>
      <c r="E111">
        <f>IF(R111="","",VLOOKUP($R111,Data!$A$5:$X$2001,Data!$H$2,FALSE))</f>
        <v>0</v>
      </c>
      <c r="F111">
        <f>IF(R111="","",VLOOKUP($R111,Data!$A$5:$X$2001,Data!$I$2,FALSE))</f>
        <v>0</v>
      </c>
      <c r="G111">
        <f>IF(R111="","",VLOOKUP($R111,Data!$A$5:$X$2001,Data!$J$2,FALSE))</f>
        <v>0</v>
      </c>
      <c r="H111" t="str">
        <f>IF(R111="","",VLOOKUP($R111,Data!$A$5:$X$2001,Data!$K$2,FALSE))</f>
        <v>2680</v>
      </c>
      <c r="I111" t="str">
        <f>IF(R111="","",VLOOKUP($R111,Data!$A$5:$X$2001,Data!$L$2,FALSE))</f>
        <v>INSURANCE RECOVERIES</v>
      </c>
      <c r="J111" s="9">
        <f>IF($R111="","",VLOOKUP($R111,Data!$A$5:$AJ$2001,Data!M$2,FALSE))</f>
        <v>-83853.02</v>
      </c>
      <c r="K111" s="9">
        <f>IF($R111="","",VLOOKUP($R111,Data!$A$5:$AJ$2001,Data!N$2,FALSE))</f>
        <v>-35285.18</v>
      </c>
      <c r="L111" s="9">
        <f>IF($R111="","",VLOOKUP($R111,Data!$A$5:$AJ$2001,Data!O$2,FALSE))</f>
        <v>-29646.81</v>
      </c>
      <c r="M111" s="9">
        <f>IF($R111="","",VLOOKUP($R111,Data!$A$5:$AJ$2001,Data!P$2,FALSE))</f>
        <v>-41022.120000000003</v>
      </c>
      <c r="N111" s="9">
        <f>IF($R111="","",VLOOKUP($R111,Data!$A$5:$AJ$2001,Data!Q$2,FALSE))</f>
        <v>-23258.85</v>
      </c>
      <c r="O111" s="9">
        <f>IF($R111="","",VLOOKUP($R111,Data!$A$5:$AJ$2001,Data!R$2,FALSE))</f>
        <v>-58103.32</v>
      </c>
      <c r="P111" s="9">
        <f>IF($R111="","",VLOOKUP($R111,Data!$A$5:$AJ$2001,Data!S$2,FALSE))</f>
        <v>-30525.759999999998</v>
      </c>
      <c r="Q111" s="9">
        <f t="shared" si="1"/>
        <v>-301695.06</v>
      </c>
      <c r="R111">
        <f>IF((MAX($R$4:R110)+1)&gt;Data!$A$1,"",MAX($R$4:R110)+1)</f>
        <v>107</v>
      </c>
    </row>
    <row r="112" spans="1:18" x14ac:dyDescent="0.2">
      <c r="A112" s="10">
        <f>IF(Q112="","",RANK(Q112,$Q$5:$Q$257)+COUNTIF($Q$3:Q111,Q112))</f>
        <v>239</v>
      </c>
      <c r="B112" t="str">
        <f>IF(R112="","",VLOOKUP($R112,Data!$A$5:$X$2001,Data!$E$2,FALSE))</f>
        <v>A</v>
      </c>
      <c r="C112">
        <f>IF(R112="","",VLOOKUP($R112,Data!$A$5:$X$2001,Data!$F$2,FALSE))</f>
        <v>0</v>
      </c>
      <c r="D112">
        <f>IF(R112="","",VLOOKUP($R112,Data!$A$5:$X$2001,Data!$G$2,FALSE))</f>
        <v>0</v>
      </c>
      <c r="E112">
        <f>IF(R112="","",VLOOKUP($R112,Data!$A$5:$X$2001,Data!$H$2,FALSE))</f>
        <v>0</v>
      </c>
      <c r="F112">
        <f>IF(R112="","",VLOOKUP($R112,Data!$A$5:$X$2001,Data!$I$2,FALSE))</f>
        <v>0</v>
      </c>
      <c r="G112">
        <f>IF(R112="","",VLOOKUP($R112,Data!$A$5:$X$2001,Data!$J$2,FALSE))</f>
        <v>0</v>
      </c>
      <c r="H112" t="str">
        <f>IF(R112="","",VLOOKUP($R112,Data!$A$5:$X$2001,Data!$K$2,FALSE))</f>
        <v>2690</v>
      </c>
      <c r="I112" t="str">
        <f>IF(R112="","",VLOOKUP($R112,Data!$A$5:$X$2001,Data!$L$2,FALSE))</f>
        <v>TOBACCO SETTLEMENT</v>
      </c>
      <c r="J112" s="9">
        <f>IF($R112="","",VLOOKUP($R112,Data!$A$5:$AJ$2001,Data!M$2,FALSE))</f>
        <v>67220.159999999974</v>
      </c>
      <c r="K112" s="9">
        <f>IF($R112="","",VLOOKUP($R112,Data!$A$5:$AJ$2001,Data!N$2,FALSE))</f>
        <v>-439054</v>
      </c>
      <c r="L112" s="9">
        <f>IF($R112="","",VLOOKUP($R112,Data!$A$5:$AJ$2001,Data!O$2,FALSE))</f>
        <v>46666.150000000023</v>
      </c>
      <c r="M112" s="9">
        <f>IF($R112="","",VLOOKUP($R112,Data!$A$5:$AJ$2001,Data!P$2,FALSE))</f>
        <v>-34693.719999999972</v>
      </c>
      <c r="N112" s="9">
        <f>IF($R112="","",VLOOKUP($R112,Data!$A$5:$AJ$2001,Data!Q$2,FALSE))</f>
        <v>-13174.469999999972</v>
      </c>
      <c r="O112" s="9">
        <f>IF($R112="","",VLOOKUP($R112,Data!$A$5:$AJ$2001,Data!R$2,FALSE))</f>
        <v>-55312.229999999981</v>
      </c>
      <c r="P112" s="9">
        <f>IF($R112="","",VLOOKUP($R112,Data!$A$5:$AJ$2001,Data!S$2,FALSE))</f>
        <v>-91580.659999999974</v>
      </c>
      <c r="Q112" s="9">
        <f t="shared" si="1"/>
        <v>-519928.7699999999</v>
      </c>
      <c r="R112">
        <f>IF((MAX($R$4:R111)+1)&gt;Data!$A$1,"",MAX($R$4:R111)+1)</f>
        <v>108</v>
      </c>
    </row>
    <row r="113" spans="1:18" x14ac:dyDescent="0.2">
      <c r="A113" s="10">
        <f>IF(Q113="","",RANK(Q113,$Q$5:$Q$257)+COUNTIF($Q$3:Q112,Q113))</f>
        <v>135</v>
      </c>
      <c r="B113" t="str">
        <f>IF(R113="","",VLOOKUP($R113,Data!$A$5:$X$2001,Data!$E$2,FALSE))</f>
        <v>A</v>
      </c>
      <c r="C113">
        <f>IF(R113="","",VLOOKUP($R113,Data!$A$5:$X$2001,Data!$F$2,FALSE))</f>
        <v>0</v>
      </c>
      <c r="D113">
        <f>IF(R113="","",VLOOKUP($R113,Data!$A$5:$X$2001,Data!$G$2,FALSE))</f>
        <v>0</v>
      </c>
      <c r="E113">
        <f>IF(R113="","",VLOOKUP($R113,Data!$A$5:$X$2001,Data!$H$2,FALSE))</f>
        <v>0</v>
      </c>
      <c r="F113">
        <f>IF(R113="","",VLOOKUP($R113,Data!$A$5:$X$2001,Data!$I$2,FALSE))</f>
        <v>0</v>
      </c>
      <c r="G113">
        <f>IF(R113="","",VLOOKUP($R113,Data!$A$5:$X$2001,Data!$J$2,FALSE))</f>
        <v>0</v>
      </c>
      <c r="H113" t="str">
        <f>IF(R113="","",VLOOKUP($R113,Data!$A$5:$X$2001,Data!$K$2,FALSE))</f>
        <v>2691</v>
      </c>
      <c r="I113" t="str">
        <f>IF(R113="","",VLOOKUP($R113,Data!$A$5:$X$2001,Data!$L$2,FALSE))</f>
        <v>OTHER COMPENSATION FOR LOSS</v>
      </c>
      <c r="J113" s="9">
        <f>IF($R113="","",VLOOKUP($R113,Data!$A$5:$AJ$2001,Data!M$2,FALSE))</f>
        <v>0</v>
      </c>
      <c r="K113" s="9">
        <f>IF($R113="","",VLOOKUP($R113,Data!$A$5:$AJ$2001,Data!N$2,FALSE))</f>
        <v>0</v>
      </c>
      <c r="L113" s="9">
        <f>IF($R113="","",VLOOKUP($R113,Data!$A$5:$AJ$2001,Data!O$2,FALSE))</f>
        <v>0</v>
      </c>
      <c r="M113" s="9">
        <f>IF($R113="","",VLOOKUP($R113,Data!$A$5:$AJ$2001,Data!P$2,FALSE))</f>
        <v>-730</v>
      </c>
      <c r="N113" s="9">
        <f>IF($R113="","",VLOOKUP($R113,Data!$A$5:$AJ$2001,Data!Q$2,FALSE))</f>
        <v>0</v>
      </c>
      <c r="O113" s="9">
        <f>IF($R113="","",VLOOKUP($R113,Data!$A$5:$AJ$2001,Data!R$2,FALSE))</f>
        <v>0</v>
      </c>
      <c r="P113" s="9">
        <f>IF($R113="","",VLOOKUP($R113,Data!$A$5:$AJ$2001,Data!S$2,FALSE))</f>
        <v>0</v>
      </c>
      <c r="Q113" s="9">
        <f t="shared" si="1"/>
        <v>-730</v>
      </c>
      <c r="R113">
        <f>IF((MAX($R$4:R112)+1)&gt;Data!$A$1,"",MAX($R$4:R112)+1)</f>
        <v>109</v>
      </c>
    </row>
    <row r="114" spans="1:18" x14ac:dyDescent="0.2">
      <c r="A114" s="10">
        <f>IF(Q114="","",RANK(Q114,$Q$5:$Q$257)+COUNTIF($Q$3:Q113,Q114))</f>
        <v>247</v>
      </c>
      <c r="B114" t="str">
        <f>IF(R114="","",VLOOKUP($R114,Data!$A$5:$X$2001,Data!$E$2,FALSE))</f>
        <v>A</v>
      </c>
      <c r="C114">
        <f>IF(R114="","",VLOOKUP($R114,Data!$A$5:$X$2001,Data!$F$2,FALSE))</f>
        <v>0</v>
      </c>
      <c r="D114">
        <f>IF(R114="","",VLOOKUP($R114,Data!$A$5:$X$2001,Data!$G$2,FALSE))</f>
        <v>0</v>
      </c>
      <c r="E114">
        <f>IF(R114="","",VLOOKUP($R114,Data!$A$5:$X$2001,Data!$H$2,FALSE))</f>
        <v>0</v>
      </c>
      <c r="F114">
        <f>IF(R114="","",VLOOKUP($R114,Data!$A$5:$X$2001,Data!$I$2,FALSE))</f>
        <v>0</v>
      </c>
      <c r="G114">
        <f>IF(R114="","",VLOOKUP($R114,Data!$A$5:$X$2001,Data!$J$2,FALSE))</f>
        <v>0</v>
      </c>
      <c r="H114" t="str">
        <f>IF(R114="","",VLOOKUP($R114,Data!$A$5:$X$2001,Data!$K$2,FALSE))</f>
        <v>2701</v>
      </c>
      <c r="I114" t="str">
        <f>IF(R114="","",VLOOKUP($R114,Data!$A$5:$X$2001,Data!$L$2,FALSE))</f>
        <v>REFUNDS OF PRIOR YEARS EXPEN</v>
      </c>
      <c r="J114" s="9">
        <f>IF($R114="","",VLOOKUP($R114,Data!$A$5:$AJ$2001,Data!M$2,FALSE))</f>
        <v>-397967.21</v>
      </c>
      <c r="K114" s="9">
        <f>IF($R114="","",VLOOKUP($R114,Data!$A$5:$AJ$2001,Data!N$2,FALSE))</f>
        <v>-79574.929999999993</v>
      </c>
      <c r="L114" s="9">
        <f>IF($R114="","",VLOOKUP($R114,Data!$A$5:$AJ$2001,Data!O$2,FALSE))</f>
        <v>-173630.21</v>
      </c>
      <c r="M114" s="9">
        <f>IF($R114="","",VLOOKUP($R114,Data!$A$5:$AJ$2001,Data!P$2,FALSE))</f>
        <v>-72534.38</v>
      </c>
      <c r="N114" s="9">
        <f>IF($R114="","",VLOOKUP($R114,Data!$A$5:$AJ$2001,Data!Q$2,FALSE))</f>
        <v>-271602.83</v>
      </c>
      <c r="O114" s="9">
        <f>IF($R114="","",VLOOKUP($R114,Data!$A$5:$AJ$2001,Data!R$2,FALSE))</f>
        <v>177692.89</v>
      </c>
      <c r="P114" s="9">
        <f>IF($R114="","",VLOOKUP($R114,Data!$A$5:$AJ$2001,Data!S$2,FALSE))</f>
        <v>-156790.46000000002</v>
      </c>
      <c r="Q114" s="9">
        <f t="shared" si="1"/>
        <v>-974407.13000000012</v>
      </c>
      <c r="R114">
        <f>IF((MAX($R$4:R113)+1)&gt;Data!$A$1,"",MAX($R$4:R113)+1)</f>
        <v>110</v>
      </c>
    </row>
    <row r="115" spans="1:18" x14ac:dyDescent="0.2">
      <c r="A115" s="10">
        <f>IF(Q115="","",RANK(Q115,$Q$5:$Q$257)+COUNTIF($Q$3:Q114,Q115))</f>
        <v>106</v>
      </c>
      <c r="B115" t="str">
        <f>IF(R115="","",VLOOKUP($R115,Data!$A$5:$X$2001,Data!$E$2,FALSE))</f>
        <v>A</v>
      </c>
      <c r="C115">
        <f>IF(R115="","",VLOOKUP($R115,Data!$A$5:$X$2001,Data!$F$2,FALSE))</f>
        <v>0</v>
      </c>
      <c r="D115">
        <f>IF(R115="","",VLOOKUP($R115,Data!$A$5:$X$2001,Data!$G$2,FALSE))</f>
        <v>0</v>
      </c>
      <c r="E115">
        <f>IF(R115="","",VLOOKUP($R115,Data!$A$5:$X$2001,Data!$H$2,FALSE))</f>
        <v>0</v>
      </c>
      <c r="F115">
        <f>IF(R115="","",VLOOKUP($R115,Data!$A$5:$X$2001,Data!$I$2,FALSE))</f>
        <v>0</v>
      </c>
      <c r="G115">
        <f>IF(R115="","",VLOOKUP($R115,Data!$A$5:$X$2001,Data!$J$2,FALSE))</f>
        <v>0</v>
      </c>
      <c r="H115" t="str">
        <f>IF(R115="","",VLOOKUP($R115,Data!$A$5:$X$2001,Data!$K$2,FALSE))</f>
        <v>2702</v>
      </c>
      <c r="I115" t="str">
        <f>IF(R115="","",VLOOKUP($R115,Data!$A$5:$X$2001,Data!$L$2,FALSE))</f>
        <v>DONATIONS-PUBLIC TRANSPORT.</v>
      </c>
      <c r="J115" s="9">
        <f>IF($R115="","",VLOOKUP($R115,Data!$A$5:$AJ$2001,Data!M$2,FALSE))</f>
        <v>0</v>
      </c>
      <c r="K115" s="9">
        <f>IF($R115="","",VLOOKUP($R115,Data!$A$5:$AJ$2001,Data!N$2,FALSE))</f>
        <v>0</v>
      </c>
      <c r="L115" s="9">
        <f>IF($R115="","",VLOOKUP($R115,Data!$A$5:$AJ$2001,Data!O$2,FALSE))</f>
        <v>0</v>
      </c>
      <c r="M115" s="9">
        <f>IF($R115="","",VLOOKUP($R115,Data!$A$5:$AJ$2001,Data!P$2,FALSE))</f>
        <v>0</v>
      </c>
      <c r="N115" s="9">
        <f>IF($R115="","",VLOOKUP($R115,Data!$A$5:$AJ$2001,Data!Q$2,FALSE))</f>
        <v>0</v>
      </c>
      <c r="O115" s="9">
        <f>IF($R115="","",VLOOKUP($R115,Data!$A$5:$AJ$2001,Data!R$2,FALSE))</f>
        <v>0</v>
      </c>
      <c r="P115" s="9">
        <f>IF($R115="","",VLOOKUP($R115,Data!$A$5:$AJ$2001,Data!S$2,FALSE))</f>
        <v>0</v>
      </c>
      <c r="Q115" s="9">
        <f t="shared" si="1"/>
        <v>0</v>
      </c>
      <c r="R115">
        <f>IF((MAX($R$4:R114)+1)&gt;Data!$A$1,"",MAX($R$4:R114)+1)</f>
        <v>111</v>
      </c>
    </row>
    <row r="116" spans="1:18" x14ac:dyDescent="0.2">
      <c r="A116" s="10">
        <f>IF(Q116="","",RANK(Q116,$Q$5:$Q$257)+COUNTIF($Q$3:Q115,Q116))</f>
        <v>107</v>
      </c>
      <c r="B116" t="str">
        <f>IF(R116="","",VLOOKUP($R116,Data!$A$5:$X$2001,Data!$E$2,FALSE))</f>
        <v>A</v>
      </c>
      <c r="C116">
        <f>IF(R116="","",VLOOKUP($R116,Data!$A$5:$X$2001,Data!$F$2,FALSE))</f>
        <v>0</v>
      </c>
      <c r="D116">
        <f>IF(R116="","",VLOOKUP($R116,Data!$A$5:$X$2001,Data!$G$2,FALSE))</f>
        <v>0</v>
      </c>
      <c r="E116">
        <f>IF(R116="","",VLOOKUP($R116,Data!$A$5:$X$2001,Data!$H$2,FALSE))</f>
        <v>0</v>
      </c>
      <c r="F116">
        <f>IF(R116="","",VLOOKUP($R116,Data!$A$5:$X$2001,Data!$I$2,FALSE))</f>
        <v>0</v>
      </c>
      <c r="G116">
        <f>IF(R116="","",VLOOKUP($R116,Data!$A$5:$X$2001,Data!$J$2,FALSE))</f>
        <v>0</v>
      </c>
      <c r="H116" t="str">
        <f>IF(R116="","",VLOOKUP($R116,Data!$A$5:$X$2001,Data!$K$2,FALSE))</f>
        <v>2703</v>
      </c>
      <c r="I116" t="str">
        <f>IF(R116="","",VLOOKUP($R116,Data!$A$5:$X$2001,Data!$L$2,FALSE))</f>
        <v>NATIONAL GRID FLOOD DONATION</v>
      </c>
      <c r="J116" s="9">
        <f>IF($R116="","",VLOOKUP($R116,Data!$A$5:$AJ$2001,Data!M$2,FALSE))</f>
        <v>0</v>
      </c>
      <c r="K116" s="9">
        <f>IF($R116="","",VLOOKUP($R116,Data!$A$5:$AJ$2001,Data!N$2,FALSE))</f>
        <v>0</v>
      </c>
      <c r="L116" s="9">
        <f>IF($R116="","",VLOOKUP($R116,Data!$A$5:$AJ$2001,Data!O$2,FALSE))</f>
        <v>0</v>
      </c>
      <c r="M116" s="9">
        <f>IF($R116="","",VLOOKUP($R116,Data!$A$5:$AJ$2001,Data!P$2,FALSE))</f>
        <v>0</v>
      </c>
      <c r="N116" s="9">
        <f>IF($R116="","",VLOOKUP($R116,Data!$A$5:$AJ$2001,Data!Q$2,FALSE))</f>
        <v>0</v>
      </c>
      <c r="O116" s="9">
        <f>IF($R116="","",VLOOKUP($R116,Data!$A$5:$AJ$2001,Data!R$2,FALSE))</f>
        <v>0</v>
      </c>
      <c r="P116" s="9">
        <f>IF($R116="","",VLOOKUP($R116,Data!$A$5:$AJ$2001,Data!S$2,FALSE))</f>
        <v>0</v>
      </c>
      <c r="Q116" s="9">
        <f t="shared" si="1"/>
        <v>0</v>
      </c>
      <c r="R116">
        <f>IF((MAX($R$4:R115)+1)&gt;Data!$A$1,"",MAX($R$4:R115)+1)</f>
        <v>112</v>
      </c>
    </row>
    <row r="117" spans="1:18" x14ac:dyDescent="0.2">
      <c r="A117" s="10">
        <f>IF(Q117="","",RANK(Q117,$Q$5:$Q$257)+COUNTIF($Q$3:Q116,Q117))</f>
        <v>246</v>
      </c>
      <c r="B117" t="str">
        <f>IF(R117="","",VLOOKUP($R117,Data!$A$5:$X$2001,Data!$E$2,FALSE))</f>
        <v>A</v>
      </c>
      <c r="C117">
        <f>IF(R117="","",VLOOKUP($R117,Data!$A$5:$X$2001,Data!$F$2,FALSE))</f>
        <v>0</v>
      </c>
      <c r="D117">
        <f>IF(R117="","",VLOOKUP($R117,Data!$A$5:$X$2001,Data!$G$2,FALSE))</f>
        <v>0</v>
      </c>
      <c r="E117">
        <f>IF(R117="","",VLOOKUP($R117,Data!$A$5:$X$2001,Data!$H$2,FALSE))</f>
        <v>0</v>
      </c>
      <c r="F117">
        <f>IF(R117="","",VLOOKUP($R117,Data!$A$5:$X$2001,Data!$I$2,FALSE))</f>
        <v>0</v>
      </c>
      <c r="G117">
        <f>IF(R117="","",VLOOKUP($R117,Data!$A$5:$X$2001,Data!$J$2,FALSE))</f>
        <v>0</v>
      </c>
      <c r="H117" t="str">
        <f>IF(R117="","",VLOOKUP($R117,Data!$A$5:$X$2001,Data!$K$2,FALSE))</f>
        <v>2704</v>
      </c>
      <c r="I117" t="str">
        <f>IF(R117="","",VLOOKUP($R117,Data!$A$5:$X$2001,Data!$L$2,FALSE))</f>
        <v>NYPA SUPPORT</v>
      </c>
      <c r="J117" s="9">
        <f>IF($R117="","",VLOOKUP($R117,Data!$A$5:$AJ$2001,Data!M$2,FALSE))</f>
        <v>0</v>
      </c>
      <c r="K117" s="9">
        <f>IF($R117="","",VLOOKUP($R117,Data!$A$5:$AJ$2001,Data!N$2,FALSE))</f>
        <v>0</v>
      </c>
      <c r="L117" s="9">
        <f>IF($R117="","",VLOOKUP($R117,Data!$A$5:$AJ$2001,Data!O$2,FALSE))</f>
        <v>0</v>
      </c>
      <c r="M117" s="9">
        <f>IF($R117="","",VLOOKUP($R117,Data!$A$5:$AJ$2001,Data!P$2,FALSE))</f>
        <v>0</v>
      </c>
      <c r="N117" s="9">
        <f>IF($R117="","",VLOOKUP($R117,Data!$A$5:$AJ$2001,Data!Q$2,FALSE))</f>
        <v>-700000</v>
      </c>
      <c r="O117" s="9">
        <f>IF($R117="","",VLOOKUP($R117,Data!$A$5:$AJ$2001,Data!R$2,FALSE))</f>
        <v>0</v>
      </c>
      <c r="P117" s="9">
        <f>IF($R117="","",VLOOKUP($R117,Data!$A$5:$AJ$2001,Data!S$2,FALSE))</f>
        <v>-200000</v>
      </c>
      <c r="Q117" s="9">
        <f t="shared" si="1"/>
        <v>-900000</v>
      </c>
      <c r="R117">
        <f>IF((MAX($R$4:R116)+1)&gt;Data!$A$1,"",MAX($R$4:R116)+1)</f>
        <v>113</v>
      </c>
    </row>
    <row r="118" spans="1:18" x14ac:dyDescent="0.2">
      <c r="A118" s="10">
        <f>IF(Q118="","",RANK(Q118,$Q$5:$Q$257)+COUNTIF($Q$3:Q117,Q118))</f>
        <v>178</v>
      </c>
      <c r="B118" t="str">
        <f>IF(R118="","",VLOOKUP($R118,Data!$A$5:$X$2001,Data!$E$2,FALSE))</f>
        <v>A</v>
      </c>
      <c r="C118">
        <f>IF(R118="","",VLOOKUP($R118,Data!$A$5:$X$2001,Data!$F$2,FALSE))</f>
        <v>0</v>
      </c>
      <c r="D118">
        <f>IF(R118="","",VLOOKUP($R118,Data!$A$5:$X$2001,Data!$G$2,FALSE))</f>
        <v>0</v>
      </c>
      <c r="E118">
        <f>IF(R118="","",VLOOKUP($R118,Data!$A$5:$X$2001,Data!$H$2,FALSE))</f>
        <v>0</v>
      </c>
      <c r="F118">
        <f>IF(R118="","",VLOOKUP($R118,Data!$A$5:$X$2001,Data!$I$2,FALSE))</f>
        <v>0</v>
      </c>
      <c r="G118">
        <f>IF(R118="","",VLOOKUP($R118,Data!$A$5:$X$2001,Data!$J$2,FALSE))</f>
        <v>0</v>
      </c>
      <c r="H118" t="str">
        <f>IF(R118="","",VLOOKUP($R118,Data!$A$5:$X$2001,Data!$K$2,FALSE))</f>
        <v>2705</v>
      </c>
      <c r="I118" t="str">
        <f>IF(R118="","",VLOOKUP($R118,Data!$A$5:$X$2001,Data!$L$2,FALSE))</f>
        <v>DONATIONS TO "STOP DWI" PROG</v>
      </c>
      <c r="J118" s="9">
        <f>IF($R118="","",VLOOKUP($R118,Data!$A$5:$AJ$2001,Data!M$2,FALSE))</f>
        <v>0</v>
      </c>
      <c r="K118" s="9">
        <f>IF($R118="","",VLOOKUP($R118,Data!$A$5:$AJ$2001,Data!N$2,FALSE))</f>
        <v>-3500</v>
      </c>
      <c r="L118" s="9">
        <f>IF($R118="","",VLOOKUP($R118,Data!$A$5:$AJ$2001,Data!O$2,FALSE))</f>
        <v>-2300</v>
      </c>
      <c r="M118" s="9">
        <f>IF($R118="","",VLOOKUP($R118,Data!$A$5:$AJ$2001,Data!P$2,FALSE))</f>
        <v>-2150</v>
      </c>
      <c r="N118" s="9">
        <f>IF($R118="","",VLOOKUP($R118,Data!$A$5:$AJ$2001,Data!Q$2,FALSE))</f>
        <v>-2500</v>
      </c>
      <c r="O118" s="9">
        <f>IF($R118="","",VLOOKUP($R118,Data!$A$5:$AJ$2001,Data!R$2,FALSE))</f>
        <v>-4000</v>
      </c>
      <c r="P118" s="9">
        <f>IF($R118="","",VLOOKUP($R118,Data!$A$5:$AJ$2001,Data!S$2,FALSE))</f>
        <v>1500</v>
      </c>
      <c r="Q118" s="9">
        <f t="shared" si="1"/>
        <v>-12950</v>
      </c>
      <c r="R118">
        <f>IF((MAX($R$4:R117)+1)&gt;Data!$A$1,"",MAX($R$4:R117)+1)</f>
        <v>114</v>
      </c>
    </row>
    <row r="119" spans="1:18" x14ac:dyDescent="0.2">
      <c r="A119" s="10">
        <f>IF(Q119="","",RANK(Q119,$Q$5:$Q$257)+COUNTIF($Q$3:Q118,Q119))</f>
        <v>194</v>
      </c>
      <c r="B119" t="str">
        <f>IF(R119="","",VLOOKUP($R119,Data!$A$5:$X$2001,Data!$E$2,FALSE))</f>
        <v>A</v>
      </c>
      <c r="C119">
        <f>IF(R119="","",VLOOKUP($R119,Data!$A$5:$X$2001,Data!$F$2,FALSE))</f>
        <v>0</v>
      </c>
      <c r="D119">
        <f>IF(R119="","",VLOOKUP($R119,Data!$A$5:$X$2001,Data!$G$2,FALSE))</f>
        <v>0</v>
      </c>
      <c r="E119">
        <f>IF(R119="","",VLOOKUP($R119,Data!$A$5:$X$2001,Data!$H$2,FALSE))</f>
        <v>0</v>
      </c>
      <c r="F119">
        <f>IF(R119="","",VLOOKUP($R119,Data!$A$5:$X$2001,Data!$I$2,FALSE))</f>
        <v>0</v>
      </c>
      <c r="G119">
        <f>IF(R119="","",VLOOKUP($R119,Data!$A$5:$X$2001,Data!$J$2,FALSE))</f>
        <v>0</v>
      </c>
      <c r="H119" t="str">
        <f>IF(R119="","",VLOOKUP($R119,Data!$A$5:$X$2001,Data!$K$2,FALSE))</f>
        <v>2706</v>
      </c>
      <c r="I119" t="str">
        <f>IF(R119="","",VLOOKUP($R119,Data!$A$5:$X$2001,Data!$L$2,FALSE))</f>
        <v>OFA / GIFTS AND DONATIONS</v>
      </c>
      <c r="J119" s="9">
        <f>IF($R119="","",VLOOKUP($R119,Data!$A$5:$AJ$2001,Data!M$2,FALSE))</f>
        <v>-1000</v>
      </c>
      <c r="K119" s="9">
        <f>IF($R119="","",VLOOKUP($R119,Data!$A$5:$AJ$2001,Data!N$2,FALSE))</f>
        <v>0</v>
      </c>
      <c r="L119" s="9">
        <f>IF($R119="","",VLOOKUP($R119,Data!$A$5:$AJ$2001,Data!O$2,FALSE))</f>
        <v>-1000</v>
      </c>
      <c r="M119" s="9">
        <f>IF($R119="","",VLOOKUP($R119,Data!$A$5:$AJ$2001,Data!P$2,FALSE))</f>
        <v>-5428.66</v>
      </c>
      <c r="N119" s="9">
        <f>IF($R119="","",VLOOKUP($R119,Data!$A$5:$AJ$2001,Data!Q$2,FALSE))</f>
        <v>-2100</v>
      </c>
      <c r="O119" s="9">
        <f>IF($R119="","",VLOOKUP($R119,Data!$A$5:$AJ$2001,Data!R$2,FALSE))</f>
        <v>-2750</v>
      </c>
      <c r="P119" s="9">
        <f>IF($R119="","",VLOOKUP($R119,Data!$A$5:$AJ$2001,Data!S$2,FALSE))</f>
        <v>-20306.939999999999</v>
      </c>
      <c r="Q119" s="9">
        <f t="shared" si="1"/>
        <v>-32585.599999999999</v>
      </c>
      <c r="R119">
        <f>IF((MAX($R$4:R118)+1)&gt;Data!$A$1,"",MAX($R$4:R118)+1)</f>
        <v>115</v>
      </c>
    </row>
    <row r="120" spans="1:18" x14ac:dyDescent="0.2">
      <c r="A120" s="10">
        <f>IF(Q120="","",RANK(Q120,$Q$5:$Q$257)+COUNTIF($Q$3:Q119,Q120))</f>
        <v>55</v>
      </c>
      <c r="B120" t="str">
        <f>IF(R120="","",VLOOKUP($R120,Data!$A$5:$X$2001,Data!$E$2,FALSE))</f>
        <v>A</v>
      </c>
      <c r="C120">
        <f>IF(R120="","",VLOOKUP($R120,Data!$A$5:$X$2001,Data!$F$2,FALSE))</f>
        <v>0</v>
      </c>
      <c r="D120">
        <f>IF(R120="","",VLOOKUP($R120,Data!$A$5:$X$2001,Data!$G$2,FALSE))</f>
        <v>0</v>
      </c>
      <c r="E120">
        <f>IF(R120="","",VLOOKUP($R120,Data!$A$5:$X$2001,Data!$H$2,FALSE))</f>
        <v>0</v>
      </c>
      <c r="F120">
        <f>IF(R120="","",VLOOKUP($R120,Data!$A$5:$X$2001,Data!$I$2,FALSE))</f>
        <v>0</v>
      </c>
      <c r="G120">
        <f>IF(R120="","",VLOOKUP($R120,Data!$A$5:$X$2001,Data!$J$2,FALSE))</f>
        <v>0</v>
      </c>
      <c r="H120" t="str">
        <f>IF(R120="","",VLOOKUP($R120,Data!$A$5:$X$2001,Data!$K$2,FALSE))</f>
        <v>2707</v>
      </c>
      <c r="I120" t="str">
        <f>IF(R120="","",VLOOKUP($R120,Data!$A$5:$X$2001,Data!$L$2,FALSE))</f>
        <v>DONATIONS FOR YOUTH PROGRAMS</v>
      </c>
      <c r="J120" s="9">
        <f>IF($R120="","",VLOOKUP($R120,Data!$A$5:$AJ$2001,Data!M$2,FALSE))</f>
        <v>1376.1999999999998</v>
      </c>
      <c r="K120" s="9">
        <f>IF($R120="","",VLOOKUP($R120,Data!$A$5:$AJ$2001,Data!N$2,FALSE))</f>
        <v>1343.0900000000001</v>
      </c>
      <c r="L120" s="9">
        <f>IF($R120="","",VLOOKUP($R120,Data!$A$5:$AJ$2001,Data!O$2,FALSE))</f>
        <v>1553</v>
      </c>
      <c r="M120" s="9">
        <f>IF($R120="","",VLOOKUP($R120,Data!$A$5:$AJ$2001,Data!P$2,FALSE))</f>
        <v>1372</v>
      </c>
      <c r="N120" s="9">
        <f>IF($R120="","",VLOOKUP($R120,Data!$A$5:$AJ$2001,Data!Q$2,FALSE))</f>
        <v>1099</v>
      </c>
      <c r="O120" s="9">
        <f>IF($R120="","",VLOOKUP($R120,Data!$A$5:$AJ$2001,Data!R$2,FALSE))</f>
        <v>5000</v>
      </c>
      <c r="P120" s="9">
        <f>IF($R120="","",VLOOKUP($R120,Data!$A$5:$AJ$2001,Data!S$2,FALSE))</f>
        <v>1490</v>
      </c>
      <c r="Q120" s="9">
        <f t="shared" si="1"/>
        <v>13233.29</v>
      </c>
      <c r="R120">
        <f>IF((MAX($R$4:R119)+1)&gt;Data!$A$1,"",MAX($R$4:R119)+1)</f>
        <v>116</v>
      </c>
    </row>
    <row r="121" spans="1:18" x14ac:dyDescent="0.2">
      <c r="A121" s="10">
        <f>IF(Q121="","",RANK(Q121,$Q$5:$Q$257)+COUNTIF($Q$3:Q120,Q121))</f>
        <v>154</v>
      </c>
      <c r="B121" t="str">
        <f>IF(R121="","",VLOOKUP($R121,Data!$A$5:$X$2001,Data!$E$2,FALSE))</f>
        <v>A</v>
      </c>
      <c r="C121">
        <f>IF(R121="","",VLOOKUP($R121,Data!$A$5:$X$2001,Data!$F$2,FALSE))</f>
        <v>0</v>
      </c>
      <c r="D121">
        <f>IF(R121="","",VLOOKUP($R121,Data!$A$5:$X$2001,Data!$G$2,FALSE))</f>
        <v>0</v>
      </c>
      <c r="E121">
        <f>IF(R121="","",VLOOKUP($R121,Data!$A$5:$X$2001,Data!$H$2,FALSE))</f>
        <v>0</v>
      </c>
      <c r="F121">
        <f>IF(R121="","",VLOOKUP($R121,Data!$A$5:$X$2001,Data!$I$2,FALSE))</f>
        <v>0</v>
      </c>
      <c r="G121">
        <f>IF(R121="","",VLOOKUP($R121,Data!$A$5:$X$2001,Data!$J$2,FALSE))</f>
        <v>0</v>
      </c>
      <c r="H121" t="str">
        <f>IF(R121="","",VLOOKUP($R121,Data!$A$5:$X$2001,Data!$K$2,FALSE))</f>
        <v>2708</v>
      </c>
      <c r="I121" t="str">
        <f>IF(R121="","",VLOOKUP($R121,Data!$A$5:$X$2001,Data!$L$2,FALSE))</f>
        <v>PRES. LEAGUE OF NYS - GRANT</v>
      </c>
      <c r="J121" s="9">
        <f>IF($R121="","",VLOOKUP($R121,Data!$A$5:$AJ$2001,Data!M$2,FALSE))</f>
        <v>0</v>
      </c>
      <c r="K121" s="9">
        <f>IF($R121="","",VLOOKUP($R121,Data!$A$5:$AJ$2001,Data!N$2,FALSE))</f>
        <v>0</v>
      </c>
      <c r="L121" s="9">
        <f>IF($R121="","",VLOOKUP($R121,Data!$A$5:$AJ$2001,Data!O$2,FALSE))</f>
        <v>0</v>
      </c>
      <c r="M121" s="9">
        <f>IF($R121="","",VLOOKUP($R121,Data!$A$5:$AJ$2001,Data!P$2,FALSE))</f>
        <v>0</v>
      </c>
      <c r="N121" s="9">
        <f>IF($R121="","",VLOOKUP($R121,Data!$A$5:$AJ$2001,Data!Q$2,FALSE))</f>
        <v>-3968</v>
      </c>
      <c r="O121" s="9">
        <f>IF($R121="","",VLOOKUP($R121,Data!$A$5:$AJ$2001,Data!R$2,FALSE))</f>
        <v>0</v>
      </c>
      <c r="P121" s="9">
        <f>IF($R121="","",VLOOKUP($R121,Data!$A$5:$AJ$2001,Data!S$2,FALSE))</f>
        <v>0</v>
      </c>
      <c r="Q121" s="9">
        <f t="shared" si="1"/>
        <v>-3968</v>
      </c>
      <c r="R121">
        <f>IF((MAX($R$4:R120)+1)&gt;Data!$A$1,"",MAX($R$4:R120)+1)</f>
        <v>117</v>
      </c>
    </row>
    <row r="122" spans="1:18" x14ac:dyDescent="0.2">
      <c r="A122" s="10">
        <f>IF(Q122="","",RANK(Q122,$Q$5:$Q$257)+COUNTIF($Q$3:Q121,Q122))</f>
        <v>140</v>
      </c>
      <c r="B122" t="str">
        <f>IF(R122="","",VLOOKUP($R122,Data!$A$5:$X$2001,Data!$E$2,FALSE))</f>
        <v>A</v>
      </c>
      <c r="C122">
        <f>IF(R122="","",VLOOKUP($R122,Data!$A$5:$X$2001,Data!$F$2,FALSE))</f>
        <v>0</v>
      </c>
      <c r="D122">
        <f>IF(R122="","",VLOOKUP($R122,Data!$A$5:$X$2001,Data!$G$2,FALSE))</f>
        <v>0</v>
      </c>
      <c r="E122">
        <f>IF(R122="","",VLOOKUP($R122,Data!$A$5:$X$2001,Data!$H$2,FALSE))</f>
        <v>0</v>
      </c>
      <c r="F122">
        <f>IF(R122="","",VLOOKUP($R122,Data!$A$5:$X$2001,Data!$I$2,FALSE))</f>
        <v>0</v>
      </c>
      <c r="G122">
        <f>IF(R122="","",VLOOKUP($R122,Data!$A$5:$X$2001,Data!$J$2,FALSE))</f>
        <v>0</v>
      </c>
      <c r="H122" t="str">
        <f>IF(R122="","",VLOOKUP($R122,Data!$A$5:$X$2001,Data!$K$2,FALSE))</f>
        <v>2709</v>
      </c>
      <c r="I122" t="str">
        <f>IF(R122="","",VLOOKUP($R122,Data!$A$5:$X$2001,Data!$L$2,FALSE))</f>
        <v>DONATIONS/SHERIFF</v>
      </c>
      <c r="J122" s="9">
        <f>IF($R122="","",VLOOKUP($R122,Data!$A$5:$AJ$2001,Data!M$2,FALSE))</f>
        <v>0</v>
      </c>
      <c r="K122" s="9">
        <f>IF($R122="","",VLOOKUP($R122,Data!$A$5:$AJ$2001,Data!N$2,FALSE))</f>
        <v>0</v>
      </c>
      <c r="L122" s="9">
        <f>IF($R122="","",VLOOKUP($R122,Data!$A$5:$AJ$2001,Data!O$2,FALSE))</f>
        <v>-300</v>
      </c>
      <c r="M122" s="9">
        <f>IF($R122="","",VLOOKUP($R122,Data!$A$5:$AJ$2001,Data!P$2,FALSE))</f>
        <v>-500</v>
      </c>
      <c r="N122" s="9">
        <f>IF($R122="","",VLOOKUP($R122,Data!$A$5:$AJ$2001,Data!Q$2,FALSE))</f>
        <v>0</v>
      </c>
      <c r="O122" s="9">
        <f>IF($R122="","",VLOOKUP($R122,Data!$A$5:$AJ$2001,Data!R$2,FALSE))</f>
        <v>0</v>
      </c>
      <c r="P122" s="9">
        <f>IF($R122="","",VLOOKUP($R122,Data!$A$5:$AJ$2001,Data!S$2,FALSE))</f>
        <v>-375</v>
      </c>
      <c r="Q122" s="9">
        <f t="shared" si="1"/>
        <v>-1175</v>
      </c>
      <c r="R122">
        <f>IF((MAX($R$4:R121)+1)&gt;Data!$A$1,"",MAX($R$4:R121)+1)</f>
        <v>118</v>
      </c>
    </row>
    <row r="123" spans="1:18" x14ac:dyDescent="0.2">
      <c r="A123" s="10">
        <f>IF(Q123="","",RANK(Q123,$Q$5:$Q$257)+COUNTIF($Q$3:Q122,Q123))</f>
        <v>234</v>
      </c>
      <c r="B123" t="str">
        <f>IF(R123="","",VLOOKUP($R123,Data!$A$5:$X$2001,Data!$E$2,FALSE))</f>
        <v>A</v>
      </c>
      <c r="C123">
        <f>IF(R123="","",VLOOKUP($R123,Data!$A$5:$X$2001,Data!$F$2,FALSE))</f>
        <v>0</v>
      </c>
      <c r="D123">
        <f>IF(R123="","",VLOOKUP($R123,Data!$A$5:$X$2001,Data!$G$2,FALSE))</f>
        <v>0</v>
      </c>
      <c r="E123">
        <f>IF(R123="","",VLOOKUP($R123,Data!$A$5:$X$2001,Data!$H$2,FALSE))</f>
        <v>0</v>
      </c>
      <c r="F123">
        <f>IF(R123="","",VLOOKUP($R123,Data!$A$5:$X$2001,Data!$I$2,FALSE))</f>
        <v>0</v>
      </c>
      <c r="G123">
        <f>IF(R123="","",VLOOKUP($R123,Data!$A$5:$X$2001,Data!$J$2,FALSE))</f>
        <v>0</v>
      </c>
      <c r="H123" t="str">
        <f>IF(R123="","",VLOOKUP($R123,Data!$A$5:$X$2001,Data!$K$2,FALSE))</f>
        <v>2710</v>
      </c>
      <c r="I123" t="str">
        <f>IF(R123="","",VLOOKUP($R123,Data!$A$5:$X$2001,Data!$L$2,FALSE))</f>
        <v>BOND PREMIUM</v>
      </c>
      <c r="J123" s="9">
        <f>IF($R123="","",VLOOKUP($R123,Data!$A$5:$AJ$2001,Data!M$2,FALSE))</f>
        <v>-31860</v>
      </c>
      <c r="K123" s="9">
        <f>IF($R123="","",VLOOKUP($R123,Data!$A$5:$AJ$2001,Data!N$2,FALSE))</f>
        <v>-195005</v>
      </c>
      <c r="L123" s="9">
        <f>IF($R123="","",VLOOKUP($R123,Data!$A$5:$AJ$2001,Data!O$2,FALSE))</f>
        <v>-403428</v>
      </c>
      <c r="M123" s="9">
        <f>IF($R123="","",VLOOKUP($R123,Data!$A$5:$AJ$2001,Data!P$2,FALSE))</f>
        <v>0</v>
      </c>
      <c r="N123" s="9">
        <f>IF($R123="","",VLOOKUP($R123,Data!$A$5:$AJ$2001,Data!Q$2,FALSE))</f>
        <v>250000</v>
      </c>
      <c r="O123" s="9">
        <f>IF($R123="","",VLOOKUP($R123,Data!$A$5:$AJ$2001,Data!R$2,FALSE))</f>
        <v>0</v>
      </c>
      <c r="P123" s="9">
        <f>IF($R123="","",VLOOKUP($R123,Data!$A$5:$AJ$2001,Data!S$2,FALSE))</f>
        <v>0</v>
      </c>
      <c r="Q123" s="9">
        <f t="shared" si="1"/>
        <v>-380293</v>
      </c>
      <c r="R123">
        <f>IF((MAX($R$4:R122)+1)&gt;Data!$A$1,"",MAX($R$4:R122)+1)</f>
        <v>119</v>
      </c>
    </row>
    <row r="124" spans="1:18" x14ac:dyDescent="0.2">
      <c r="A124" s="10">
        <f>IF(Q124="","",RANK(Q124,$Q$5:$Q$257)+COUNTIF($Q$3:Q123,Q124))</f>
        <v>142</v>
      </c>
      <c r="B124" t="str">
        <f>IF(R124="","",VLOOKUP($R124,Data!$A$5:$X$2001,Data!$E$2,FALSE))</f>
        <v>A</v>
      </c>
      <c r="C124">
        <f>IF(R124="","",VLOOKUP($R124,Data!$A$5:$X$2001,Data!$F$2,FALSE))</f>
        <v>0</v>
      </c>
      <c r="D124">
        <f>IF(R124="","",VLOOKUP($R124,Data!$A$5:$X$2001,Data!$G$2,FALSE))</f>
        <v>0</v>
      </c>
      <c r="E124">
        <f>IF(R124="","",VLOOKUP($R124,Data!$A$5:$X$2001,Data!$H$2,FALSE))</f>
        <v>0</v>
      </c>
      <c r="F124">
        <f>IF(R124="","",VLOOKUP($R124,Data!$A$5:$X$2001,Data!$I$2,FALSE))</f>
        <v>0</v>
      </c>
      <c r="G124">
        <f>IF(R124="","",VLOOKUP($R124,Data!$A$5:$X$2001,Data!$J$2,FALSE))</f>
        <v>0</v>
      </c>
      <c r="H124" t="str">
        <f>IF(R124="","",VLOOKUP($R124,Data!$A$5:$X$2001,Data!$K$2,FALSE))</f>
        <v>2711</v>
      </c>
      <c r="I124" t="str">
        <f>IF(R124="","",VLOOKUP($R124,Data!$A$5:$X$2001,Data!$L$2,FALSE))</f>
        <v>DONATIONS-VETERANS</v>
      </c>
      <c r="J124" s="9">
        <f>IF($R124="","",VLOOKUP($R124,Data!$A$5:$AJ$2001,Data!M$2,FALSE))</f>
        <v>0</v>
      </c>
      <c r="K124" s="9">
        <f>IF($R124="","",VLOOKUP($R124,Data!$A$5:$AJ$2001,Data!N$2,FALSE))</f>
        <v>0</v>
      </c>
      <c r="L124" s="9">
        <f>IF($R124="","",VLOOKUP($R124,Data!$A$5:$AJ$2001,Data!O$2,FALSE))</f>
        <v>0</v>
      </c>
      <c r="M124" s="9">
        <f>IF($R124="","",VLOOKUP($R124,Data!$A$5:$AJ$2001,Data!P$2,FALSE))</f>
        <v>0</v>
      </c>
      <c r="N124" s="9">
        <f>IF($R124="","",VLOOKUP($R124,Data!$A$5:$AJ$2001,Data!Q$2,FALSE))</f>
        <v>0</v>
      </c>
      <c r="O124" s="9">
        <f>IF($R124="","",VLOOKUP($R124,Data!$A$5:$AJ$2001,Data!R$2,FALSE))</f>
        <v>-1487.42</v>
      </c>
      <c r="P124" s="9">
        <f>IF($R124="","",VLOOKUP($R124,Data!$A$5:$AJ$2001,Data!S$2,FALSE))</f>
        <v>0</v>
      </c>
      <c r="Q124" s="9">
        <f t="shared" si="1"/>
        <v>-1487.42</v>
      </c>
      <c r="R124">
        <f>IF((MAX($R$4:R123)+1)&gt;Data!$A$1,"",MAX($R$4:R123)+1)</f>
        <v>120</v>
      </c>
    </row>
    <row r="125" spans="1:18" x14ac:dyDescent="0.2">
      <c r="A125" s="10">
        <f>IF(Q125="","",RANK(Q125,$Q$5:$Q$257)+COUNTIF($Q$3:Q124,Q125))</f>
        <v>37</v>
      </c>
      <c r="B125" t="str">
        <f>IF(R125="","",VLOOKUP($R125,Data!$A$5:$X$2001,Data!$E$2,FALSE))</f>
        <v>A</v>
      </c>
      <c r="C125">
        <f>IF(R125="","",VLOOKUP($R125,Data!$A$5:$X$2001,Data!$F$2,FALSE))</f>
        <v>0</v>
      </c>
      <c r="D125">
        <f>IF(R125="","",VLOOKUP($R125,Data!$A$5:$X$2001,Data!$G$2,FALSE))</f>
        <v>0</v>
      </c>
      <c r="E125">
        <f>IF(R125="","",VLOOKUP($R125,Data!$A$5:$X$2001,Data!$H$2,FALSE))</f>
        <v>0</v>
      </c>
      <c r="F125">
        <f>IF(R125="","",VLOOKUP($R125,Data!$A$5:$X$2001,Data!$I$2,FALSE))</f>
        <v>0</v>
      </c>
      <c r="G125">
        <f>IF(R125="","",VLOOKUP($R125,Data!$A$5:$X$2001,Data!$J$2,FALSE))</f>
        <v>0</v>
      </c>
      <c r="H125" t="str">
        <f>IF(R125="","",VLOOKUP($R125,Data!$A$5:$X$2001,Data!$K$2,FALSE))</f>
        <v>2770</v>
      </c>
      <c r="I125" t="str">
        <f>IF(R125="","",VLOOKUP($R125,Data!$A$5:$X$2001,Data!$L$2,FALSE))</f>
        <v>UNCLASSIFIED REVENUE</v>
      </c>
      <c r="J125" s="9">
        <f>IF($R125="","",VLOOKUP($R125,Data!$A$5:$AJ$2001,Data!M$2,FALSE))</f>
        <v>-2451.1399999999994</v>
      </c>
      <c r="K125" s="9">
        <f>IF($R125="","",VLOOKUP($R125,Data!$A$5:$AJ$2001,Data!N$2,FALSE))</f>
        <v>1563.0299999999988</v>
      </c>
      <c r="L125" s="9">
        <f>IF($R125="","",VLOOKUP($R125,Data!$A$5:$AJ$2001,Data!O$2,FALSE))</f>
        <v>92551.17</v>
      </c>
      <c r="M125" s="9">
        <f>IF($R125="","",VLOOKUP($R125,Data!$A$5:$AJ$2001,Data!P$2,FALSE))</f>
        <v>-3123.01</v>
      </c>
      <c r="N125" s="9">
        <f>IF($R125="","",VLOOKUP($R125,Data!$A$5:$AJ$2001,Data!Q$2,FALSE))</f>
        <v>1954.2800000000002</v>
      </c>
      <c r="O125" s="9">
        <f>IF($R125="","",VLOOKUP($R125,Data!$A$5:$AJ$2001,Data!R$2,FALSE))</f>
        <v>10097.89</v>
      </c>
      <c r="P125" s="9">
        <f>IF($R125="","",VLOOKUP($R125,Data!$A$5:$AJ$2001,Data!S$2,FALSE))</f>
        <v>-53269.7</v>
      </c>
      <c r="Q125" s="9">
        <f t="shared" si="1"/>
        <v>47322.520000000004</v>
      </c>
      <c r="R125">
        <f>IF((MAX($R$4:R124)+1)&gt;Data!$A$1,"",MAX($R$4:R124)+1)</f>
        <v>121</v>
      </c>
    </row>
    <row r="126" spans="1:18" x14ac:dyDescent="0.2">
      <c r="A126" s="10">
        <f>IF(Q126="","",RANK(Q126,$Q$5:$Q$257)+COUNTIF($Q$3:Q125,Q126))</f>
        <v>108</v>
      </c>
      <c r="B126" t="str">
        <f>IF(R126="","",VLOOKUP($R126,Data!$A$5:$X$2001,Data!$E$2,FALSE))</f>
        <v>A</v>
      </c>
      <c r="C126">
        <f>IF(R126="","",VLOOKUP($R126,Data!$A$5:$X$2001,Data!$F$2,FALSE))</f>
        <v>0</v>
      </c>
      <c r="D126">
        <f>IF(R126="","",VLOOKUP($R126,Data!$A$5:$X$2001,Data!$G$2,FALSE))</f>
        <v>0</v>
      </c>
      <c r="E126">
        <f>IF(R126="","",VLOOKUP($R126,Data!$A$5:$X$2001,Data!$H$2,FALSE))</f>
        <v>0</v>
      </c>
      <c r="F126">
        <f>IF(R126="","",VLOOKUP($R126,Data!$A$5:$X$2001,Data!$I$2,FALSE))</f>
        <v>0</v>
      </c>
      <c r="G126">
        <f>IF(R126="","",VLOOKUP($R126,Data!$A$5:$X$2001,Data!$J$2,FALSE))</f>
        <v>0</v>
      </c>
      <c r="H126" t="str">
        <f>IF(R126="","",VLOOKUP($R126,Data!$A$5:$X$2001,Data!$K$2,FALSE))</f>
        <v>3001</v>
      </c>
      <c r="I126" t="str">
        <f>IF(R126="","",VLOOKUP($R126,Data!$A$5:$X$2001,Data!$L$2,FALSE))</f>
        <v>GENERAL PURPOSE STATE AID</v>
      </c>
      <c r="J126" s="9">
        <f>IF($R126="","",VLOOKUP($R126,Data!$A$5:$AJ$2001,Data!M$2,FALSE))</f>
        <v>0</v>
      </c>
      <c r="K126" s="9">
        <f>IF($R126="","",VLOOKUP($R126,Data!$A$5:$AJ$2001,Data!N$2,FALSE))</f>
        <v>0</v>
      </c>
      <c r="L126" s="9">
        <f>IF($R126="","",VLOOKUP($R126,Data!$A$5:$AJ$2001,Data!O$2,FALSE))</f>
        <v>0</v>
      </c>
      <c r="M126" s="9">
        <f>IF($R126="","",VLOOKUP($R126,Data!$A$5:$AJ$2001,Data!P$2,FALSE))</f>
        <v>0</v>
      </c>
      <c r="N126" s="9">
        <f>IF($R126="","",VLOOKUP($R126,Data!$A$5:$AJ$2001,Data!Q$2,FALSE))</f>
        <v>0</v>
      </c>
      <c r="O126" s="9">
        <f>IF($R126="","",VLOOKUP($R126,Data!$A$5:$AJ$2001,Data!R$2,FALSE))</f>
        <v>0</v>
      </c>
      <c r="P126" s="9">
        <f>IF($R126="","",VLOOKUP($R126,Data!$A$5:$AJ$2001,Data!S$2,FALSE))</f>
        <v>0</v>
      </c>
      <c r="Q126" s="9">
        <f t="shared" si="1"/>
        <v>0</v>
      </c>
      <c r="R126">
        <f>IF((MAX($R$4:R125)+1)&gt;Data!$A$1,"",MAX($R$4:R125)+1)</f>
        <v>122</v>
      </c>
    </row>
    <row r="127" spans="1:18" x14ac:dyDescent="0.2">
      <c r="A127" s="10">
        <f>IF(Q127="","",RANK(Q127,$Q$5:$Q$257)+COUNTIF($Q$3:Q126,Q127))</f>
        <v>233</v>
      </c>
      <c r="B127" t="str">
        <f>IF(R127="","",VLOOKUP($R127,Data!$A$5:$X$2001,Data!$E$2,FALSE))</f>
        <v>A</v>
      </c>
      <c r="C127">
        <f>IF(R127="","",VLOOKUP($R127,Data!$A$5:$X$2001,Data!$F$2,FALSE))</f>
        <v>0</v>
      </c>
      <c r="D127">
        <f>IF(R127="","",VLOOKUP($R127,Data!$A$5:$X$2001,Data!$G$2,FALSE))</f>
        <v>0</v>
      </c>
      <c r="E127">
        <f>IF(R127="","",VLOOKUP($R127,Data!$A$5:$X$2001,Data!$H$2,FALSE))</f>
        <v>0</v>
      </c>
      <c r="F127">
        <f>IF(R127="","",VLOOKUP($R127,Data!$A$5:$X$2001,Data!$I$2,FALSE))</f>
        <v>0</v>
      </c>
      <c r="G127">
        <f>IF(R127="","",VLOOKUP($R127,Data!$A$5:$X$2001,Data!$J$2,FALSE))</f>
        <v>0</v>
      </c>
      <c r="H127" t="str">
        <f>IF(R127="","",VLOOKUP($R127,Data!$A$5:$X$2001,Data!$K$2,FALSE))</f>
        <v>3005</v>
      </c>
      <c r="I127" t="str">
        <f>IF(R127="","",VLOOKUP($R127,Data!$A$5:$X$2001,Data!$L$2,FALSE))</f>
        <v>MORTGAGE TAX</v>
      </c>
      <c r="J127" s="9">
        <f>IF($R127="","",VLOOKUP($R127,Data!$A$5:$AJ$2001,Data!M$2,FALSE))</f>
        <v>-22202.440000000002</v>
      </c>
      <c r="K127" s="9">
        <f>IF($R127="","",VLOOKUP($R127,Data!$A$5:$AJ$2001,Data!N$2,FALSE))</f>
        <v>-51655.75</v>
      </c>
      <c r="L127" s="9">
        <f>IF($R127="","",VLOOKUP($R127,Data!$A$5:$AJ$2001,Data!O$2,FALSE))</f>
        <v>-36162.429999999993</v>
      </c>
      <c r="M127" s="9">
        <f>IF($R127="","",VLOOKUP($R127,Data!$A$5:$AJ$2001,Data!P$2,FALSE))</f>
        <v>-40815.040000000008</v>
      </c>
      <c r="N127" s="9">
        <f>IF($R127="","",VLOOKUP($R127,Data!$A$5:$AJ$2001,Data!Q$2,FALSE))</f>
        <v>-14647.290000000008</v>
      </c>
      <c r="O127" s="9">
        <f>IF($R127="","",VLOOKUP($R127,Data!$A$5:$AJ$2001,Data!R$2,FALSE))</f>
        <v>-56829.290000000008</v>
      </c>
      <c r="P127" s="9">
        <f>IF($R127="","",VLOOKUP($R127,Data!$A$5:$AJ$2001,Data!S$2,FALSE))</f>
        <v>-152099.44</v>
      </c>
      <c r="Q127" s="9">
        <f t="shared" si="1"/>
        <v>-374411.68000000005</v>
      </c>
      <c r="R127">
        <f>IF((MAX($R$4:R126)+1)&gt;Data!$A$1,"",MAX($R$4:R126)+1)</f>
        <v>123</v>
      </c>
    </row>
    <row r="128" spans="1:18" x14ac:dyDescent="0.2">
      <c r="A128" s="10">
        <f>IF(Q128="","",RANK(Q128,$Q$5:$Q$257)+COUNTIF($Q$3:Q127,Q128))</f>
        <v>241</v>
      </c>
      <c r="B128" t="str">
        <f>IF(R128="","",VLOOKUP($R128,Data!$A$5:$X$2001,Data!$E$2,FALSE))</f>
        <v>A</v>
      </c>
      <c r="C128">
        <f>IF(R128="","",VLOOKUP($R128,Data!$A$5:$X$2001,Data!$F$2,FALSE))</f>
        <v>0</v>
      </c>
      <c r="D128">
        <f>IF(R128="","",VLOOKUP($R128,Data!$A$5:$X$2001,Data!$G$2,FALSE))</f>
        <v>0</v>
      </c>
      <c r="E128">
        <f>IF(R128="","",VLOOKUP($R128,Data!$A$5:$X$2001,Data!$H$2,FALSE))</f>
        <v>0</v>
      </c>
      <c r="F128">
        <f>IF(R128="","",VLOOKUP($R128,Data!$A$5:$X$2001,Data!$I$2,FALSE))</f>
        <v>0</v>
      </c>
      <c r="G128">
        <f>IF(R128="","",VLOOKUP($R128,Data!$A$5:$X$2001,Data!$J$2,FALSE))</f>
        <v>0</v>
      </c>
      <c r="H128" t="str">
        <f>IF(R128="","",VLOOKUP($R128,Data!$A$5:$X$2001,Data!$K$2,FALSE))</f>
        <v>3016</v>
      </c>
      <c r="I128" t="str">
        <f>IF(R128="","",VLOOKUP($R128,Data!$A$5:$X$2001,Data!$L$2,FALSE))</f>
        <v>CASINO REVENUE</v>
      </c>
      <c r="J128" s="9">
        <f>IF($R128="","",VLOOKUP($R128,Data!$A$5:$AJ$2001,Data!M$2,FALSE))</f>
        <v>0</v>
      </c>
      <c r="K128" s="9">
        <f>IF($R128="","",VLOOKUP($R128,Data!$A$5:$AJ$2001,Data!N$2,FALSE))</f>
        <v>-185032.01</v>
      </c>
      <c r="L128" s="9">
        <f>IF($R128="","",VLOOKUP($R128,Data!$A$5:$AJ$2001,Data!O$2,FALSE))</f>
        <v>-153983.25</v>
      </c>
      <c r="M128" s="9">
        <f>IF($R128="","",VLOOKUP($R128,Data!$A$5:$AJ$2001,Data!P$2,FALSE))</f>
        <v>-73553.320000000007</v>
      </c>
      <c r="N128" s="9">
        <f>IF($R128="","",VLOOKUP($R128,Data!$A$5:$AJ$2001,Data!Q$2,FALSE))</f>
        <v>-26807.75</v>
      </c>
      <c r="O128" s="9">
        <f>IF($R128="","",VLOOKUP($R128,Data!$A$5:$AJ$2001,Data!R$2,FALSE))</f>
        <v>126423.33</v>
      </c>
      <c r="P128" s="9">
        <f>IF($R128="","",VLOOKUP($R128,Data!$A$5:$AJ$2001,Data!S$2,FALSE))</f>
        <v>-219441.71</v>
      </c>
      <c r="Q128" s="9">
        <f t="shared" si="1"/>
        <v>-532394.71</v>
      </c>
      <c r="R128">
        <f>IF((MAX($R$4:R127)+1)&gt;Data!$A$1,"",MAX($R$4:R127)+1)</f>
        <v>124</v>
      </c>
    </row>
    <row r="129" spans="1:18" x14ac:dyDescent="0.2">
      <c r="A129" s="10">
        <f>IF(Q129="","",RANK(Q129,$Q$5:$Q$257)+COUNTIF($Q$3:Q128,Q129))</f>
        <v>52</v>
      </c>
      <c r="B129" t="str">
        <f>IF(R129="","",VLOOKUP($R129,Data!$A$5:$X$2001,Data!$E$2,FALSE))</f>
        <v>A</v>
      </c>
      <c r="C129">
        <f>IF(R129="","",VLOOKUP($R129,Data!$A$5:$X$2001,Data!$F$2,FALSE))</f>
        <v>0</v>
      </c>
      <c r="D129">
        <f>IF(R129="","",VLOOKUP($R129,Data!$A$5:$X$2001,Data!$G$2,FALSE))</f>
        <v>0</v>
      </c>
      <c r="E129">
        <f>IF(R129="","",VLOOKUP($R129,Data!$A$5:$X$2001,Data!$H$2,FALSE))</f>
        <v>0</v>
      </c>
      <c r="F129">
        <f>IF(R129="","",VLOOKUP($R129,Data!$A$5:$X$2001,Data!$I$2,FALSE))</f>
        <v>0</v>
      </c>
      <c r="G129">
        <f>IF(R129="","",VLOOKUP($R129,Data!$A$5:$X$2001,Data!$J$2,FALSE))</f>
        <v>0</v>
      </c>
      <c r="H129" t="str">
        <f>IF(R129="","",VLOOKUP($R129,Data!$A$5:$X$2001,Data!$K$2,FALSE))</f>
        <v>3025</v>
      </c>
      <c r="I129" t="str">
        <f>IF(R129="","",VLOOKUP($R129,Data!$A$5:$X$2001,Data!$L$2,FALSE))</f>
        <v>SPECIAL RECREATIONAL FACIL.</v>
      </c>
      <c r="J129" s="9">
        <f>IF($R129="","",VLOOKUP($R129,Data!$A$5:$AJ$2001,Data!M$2,FALSE))</f>
        <v>-12964.809999999998</v>
      </c>
      <c r="K129" s="9">
        <f>IF($R129="","",VLOOKUP($R129,Data!$A$5:$AJ$2001,Data!N$2,FALSE))</f>
        <v>7003.8399999999965</v>
      </c>
      <c r="L129" s="9">
        <f>IF($R129="","",VLOOKUP($R129,Data!$A$5:$AJ$2001,Data!O$2,FALSE))</f>
        <v>3002.1500000000015</v>
      </c>
      <c r="M129" s="9">
        <f>IF($R129="","",VLOOKUP($R129,Data!$A$5:$AJ$2001,Data!P$2,FALSE))</f>
        <v>-5579.510000000002</v>
      </c>
      <c r="N129" s="9">
        <f>IF($R129="","",VLOOKUP($R129,Data!$A$5:$AJ$2001,Data!Q$2,FALSE))</f>
        <v>3774.2799999999988</v>
      </c>
      <c r="O129" s="9">
        <f>IF($R129="","",VLOOKUP($R129,Data!$A$5:$AJ$2001,Data!R$2,FALSE))</f>
        <v>13233.720000000001</v>
      </c>
      <c r="P129" s="9">
        <f>IF($R129="","",VLOOKUP($R129,Data!$A$5:$AJ$2001,Data!S$2,FALSE))</f>
        <v>7777.239999999998</v>
      </c>
      <c r="Q129" s="9">
        <f t="shared" si="1"/>
        <v>16246.909999999996</v>
      </c>
      <c r="R129">
        <f>IF((MAX($R$4:R128)+1)&gt;Data!$A$1,"",MAX($R$4:R128)+1)</f>
        <v>125</v>
      </c>
    </row>
    <row r="130" spans="1:18" x14ac:dyDescent="0.2">
      <c r="A130" s="10">
        <f>IF(Q130="","",RANK(Q130,$Q$5:$Q$257)+COUNTIF($Q$3:Q129,Q130))</f>
        <v>7</v>
      </c>
      <c r="B130" t="str">
        <f>IF(R130="","",VLOOKUP($R130,Data!$A$5:$X$2001,Data!$E$2,FALSE))</f>
        <v>A</v>
      </c>
      <c r="C130">
        <f>IF(R130="","",VLOOKUP($R130,Data!$A$5:$X$2001,Data!$F$2,FALSE))</f>
        <v>0</v>
      </c>
      <c r="D130">
        <f>IF(R130="","",VLOOKUP($R130,Data!$A$5:$X$2001,Data!$G$2,FALSE))</f>
        <v>0</v>
      </c>
      <c r="E130">
        <f>IF(R130="","",VLOOKUP($R130,Data!$A$5:$X$2001,Data!$H$2,FALSE))</f>
        <v>0</v>
      </c>
      <c r="F130">
        <f>IF(R130="","",VLOOKUP($R130,Data!$A$5:$X$2001,Data!$I$2,FALSE))</f>
        <v>0</v>
      </c>
      <c r="G130">
        <f>IF(R130="","",VLOOKUP($R130,Data!$A$5:$X$2001,Data!$J$2,FALSE))</f>
        <v>0</v>
      </c>
      <c r="H130" t="str">
        <f>IF(R130="","",VLOOKUP($R130,Data!$A$5:$X$2001,Data!$K$2,FALSE))</f>
        <v>3027</v>
      </c>
      <c r="I130" t="str">
        <f>IF(R130="","",VLOOKUP($R130,Data!$A$5:$X$2001,Data!$L$2,FALSE))</f>
        <v>INDIGENT LEGAL SERVICES</v>
      </c>
      <c r="J130" s="9">
        <f>IF($R130="","",VLOOKUP($R130,Data!$A$5:$AJ$2001,Data!M$2,FALSE))</f>
        <v>45660</v>
      </c>
      <c r="K130" s="9">
        <f>IF($R130="","",VLOOKUP($R130,Data!$A$5:$AJ$2001,Data!N$2,FALSE))</f>
        <v>65660</v>
      </c>
      <c r="L130" s="9">
        <f>IF($R130="","",VLOOKUP($R130,Data!$A$5:$AJ$2001,Data!O$2,FALSE))</f>
        <v>65660</v>
      </c>
      <c r="M130" s="9">
        <f>IF($R130="","",VLOOKUP($R130,Data!$A$5:$AJ$2001,Data!P$2,FALSE))</f>
        <v>11012.36</v>
      </c>
      <c r="N130" s="9">
        <f>IF($R130="","",VLOOKUP($R130,Data!$A$5:$AJ$2001,Data!Q$2,FALSE))</f>
        <v>283883</v>
      </c>
      <c r="O130" s="9">
        <f>IF($R130="","",VLOOKUP($R130,Data!$A$5:$AJ$2001,Data!R$2,FALSE))</f>
        <v>183249.38</v>
      </c>
      <c r="P130" s="9">
        <f>IF($R130="","",VLOOKUP($R130,Data!$A$5:$AJ$2001,Data!S$2,FALSE))</f>
        <v>450723</v>
      </c>
      <c r="Q130" s="9">
        <f t="shared" si="1"/>
        <v>1105847.74</v>
      </c>
      <c r="R130">
        <f>IF((MAX($R$4:R129)+1)&gt;Data!$A$1,"",MAX($R$4:R129)+1)</f>
        <v>126</v>
      </c>
    </row>
    <row r="131" spans="1:18" x14ac:dyDescent="0.2">
      <c r="A131" s="10">
        <f>IF(Q131="","",RANK(Q131,$Q$5:$Q$257)+COUNTIF($Q$3:Q130,Q131))</f>
        <v>181</v>
      </c>
      <c r="B131" t="str">
        <f>IF(R131="","",VLOOKUP($R131,Data!$A$5:$X$2001,Data!$E$2,FALSE))</f>
        <v>A</v>
      </c>
      <c r="C131">
        <f>IF(R131="","",VLOOKUP($R131,Data!$A$5:$X$2001,Data!$F$2,FALSE))</f>
        <v>0</v>
      </c>
      <c r="D131">
        <f>IF(R131="","",VLOOKUP($R131,Data!$A$5:$X$2001,Data!$G$2,FALSE))</f>
        <v>0</v>
      </c>
      <c r="E131">
        <f>IF(R131="","",VLOOKUP($R131,Data!$A$5:$X$2001,Data!$H$2,FALSE))</f>
        <v>0</v>
      </c>
      <c r="F131">
        <f>IF(R131="","",VLOOKUP($R131,Data!$A$5:$X$2001,Data!$I$2,FALSE))</f>
        <v>0</v>
      </c>
      <c r="G131">
        <f>IF(R131="","",VLOOKUP($R131,Data!$A$5:$X$2001,Data!$J$2,FALSE))</f>
        <v>0</v>
      </c>
      <c r="H131" t="str">
        <f>IF(R131="","",VLOOKUP($R131,Data!$A$5:$X$2001,Data!$K$2,FALSE))</f>
        <v>3030</v>
      </c>
      <c r="I131" t="str">
        <f>IF(R131="","",VLOOKUP($R131,Data!$A$5:$X$2001,Data!$L$2,FALSE))</f>
        <v>D.A. SALARY REIMBURSEMENT</v>
      </c>
      <c r="J131" s="9">
        <f>IF($R131="","",VLOOKUP($R131,Data!$A$5:$AJ$2001,Data!M$2,FALSE))</f>
        <v>0</v>
      </c>
      <c r="K131" s="9">
        <f>IF($R131="","",VLOOKUP($R131,Data!$A$5:$AJ$2001,Data!N$2,FALSE))</f>
        <v>0</v>
      </c>
      <c r="L131" s="9">
        <f>IF($R131="","",VLOOKUP($R131,Data!$A$5:$AJ$2001,Data!O$2,FALSE))</f>
        <v>0</v>
      </c>
      <c r="M131" s="9">
        <f>IF($R131="","",VLOOKUP($R131,Data!$A$5:$AJ$2001,Data!P$2,FALSE))</f>
        <v>0</v>
      </c>
      <c r="N131" s="9">
        <f>IF($R131="","",VLOOKUP($R131,Data!$A$5:$AJ$2001,Data!Q$2,FALSE))</f>
        <v>0</v>
      </c>
      <c r="O131" s="9">
        <f>IF($R131="","",VLOOKUP($R131,Data!$A$5:$AJ$2001,Data!R$2,FALSE))</f>
        <v>0</v>
      </c>
      <c r="P131" s="9">
        <f>IF($R131="","",VLOOKUP($R131,Data!$A$5:$AJ$2001,Data!S$2,FALSE))</f>
        <v>-14438</v>
      </c>
      <c r="Q131" s="9">
        <f t="shared" si="1"/>
        <v>-14438</v>
      </c>
      <c r="R131">
        <f>IF((MAX($R$4:R130)+1)&gt;Data!$A$1,"",MAX($R$4:R130)+1)</f>
        <v>127</v>
      </c>
    </row>
    <row r="132" spans="1:18" x14ac:dyDescent="0.2">
      <c r="A132" s="10">
        <f>IF(Q132="","",RANK(Q132,$Q$5:$Q$257)+COUNTIF($Q$3:Q131,Q132))</f>
        <v>109</v>
      </c>
      <c r="B132" t="str">
        <f>IF(R132="","",VLOOKUP($R132,Data!$A$5:$X$2001,Data!$E$2,FALSE))</f>
        <v>A</v>
      </c>
      <c r="C132">
        <f>IF(R132="","",VLOOKUP($R132,Data!$A$5:$X$2001,Data!$F$2,FALSE))</f>
        <v>0</v>
      </c>
      <c r="D132">
        <f>IF(R132="","",VLOOKUP($R132,Data!$A$5:$X$2001,Data!$G$2,FALSE))</f>
        <v>0</v>
      </c>
      <c r="E132">
        <f>IF(R132="","",VLOOKUP($R132,Data!$A$5:$X$2001,Data!$H$2,FALSE))</f>
        <v>0</v>
      </c>
      <c r="F132">
        <f>IF(R132="","",VLOOKUP($R132,Data!$A$5:$X$2001,Data!$I$2,FALSE))</f>
        <v>0</v>
      </c>
      <c r="G132">
        <f>IF(R132="","",VLOOKUP($R132,Data!$A$5:$X$2001,Data!$J$2,FALSE))</f>
        <v>0</v>
      </c>
      <c r="H132" t="str">
        <f>IF(R132="","",VLOOKUP($R132,Data!$A$5:$X$2001,Data!$K$2,FALSE))</f>
        <v>3040</v>
      </c>
      <c r="I132" t="str">
        <f>IF(R132="","",VLOOKUP($R132,Data!$A$5:$X$2001,Data!$L$2,FALSE))</f>
        <v>DATA COLLECTION GRANT</v>
      </c>
      <c r="J132" s="9">
        <f>IF($R132="","",VLOOKUP($R132,Data!$A$5:$AJ$2001,Data!M$2,FALSE))</f>
        <v>0</v>
      </c>
      <c r="K132" s="9">
        <f>IF($R132="","",VLOOKUP($R132,Data!$A$5:$AJ$2001,Data!N$2,FALSE))</f>
        <v>0</v>
      </c>
      <c r="L132" s="9">
        <f>IF($R132="","",VLOOKUP($R132,Data!$A$5:$AJ$2001,Data!O$2,FALSE))</f>
        <v>0</v>
      </c>
      <c r="M132" s="9">
        <f>IF($R132="","",VLOOKUP($R132,Data!$A$5:$AJ$2001,Data!P$2,FALSE))</f>
        <v>0</v>
      </c>
      <c r="N132" s="9">
        <f>IF($R132="","",VLOOKUP($R132,Data!$A$5:$AJ$2001,Data!Q$2,FALSE))</f>
        <v>0</v>
      </c>
      <c r="O132" s="9">
        <f>IF($R132="","",VLOOKUP($R132,Data!$A$5:$AJ$2001,Data!R$2,FALSE))</f>
        <v>0</v>
      </c>
      <c r="P132" s="9">
        <f>IF($R132="","",VLOOKUP($R132,Data!$A$5:$AJ$2001,Data!S$2,FALSE))</f>
        <v>0</v>
      </c>
      <c r="Q132" s="9">
        <f t="shared" si="1"/>
        <v>0</v>
      </c>
      <c r="R132">
        <f>IF((MAX($R$4:R131)+1)&gt;Data!$A$1,"",MAX($R$4:R131)+1)</f>
        <v>128</v>
      </c>
    </row>
    <row r="133" spans="1:18" x14ac:dyDescent="0.2">
      <c r="A133" s="10">
        <f>IF(Q133="","",RANK(Q133,$Q$5:$Q$257)+COUNTIF($Q$3:Q132,Q133))</f>
        <v>160</v>
      </c>
      <c r="B133" t="str">
        <f>IF(R133="","",VLOOKUP($R133,Data!$A$5:$X$2001,Data!$E$2,FALSE))</f>
        <v>A</v>
      </c>
      <c r="C133">
        <f>IF(R133="","",VLOOKUP($R133,Data!$A$5:$X$2001,Data!$F$2,FALSE))</f>
        <v>0</v>
      </c>
      <c r="D133">
        <f>IF(R133="","",VLOOKUP($R133,Data!$A$5:$X$2001,Data!$G$2,FALSE))</f>
        <v>0</v>
      </c>
      <c r="E133">
        <f>IF(R133="","",VLOOKUP($R133,Data!$A$5:$X$2001,Data!$H$2,FALSE))</f>
        <v>0</v>
      </c>
      <c r="F133">
        <f>IF(R133="","",VLOOKUP($R133,Data!$A$5:$X$2001,Data!$I$2,FALSE))</f>
        <v>0</v>
      </c>
      <c r="G133">
        <f>IF(R133="","",VLOOKUP($R133,Data!$A$5:$X$2001,Data!$J$2,FALSE))</f>
        <v>0</v>
      </c>
      <c r="H133" t="str">
        <f>IF(R133="","",VLOOKUP($R133,Data!$A$5:$X$2001,Data!$K$2,FALSE))</f>
        <v>3088</v>
      </c>
      <c r="I133" t="str">
        <f>IF(R133="","",VLOOKUP($R133,Data!$A$5:$X$2001,Data!$L$2,FALSE))</f>
        <v>SAFETY TRAINING &amp; EDUC PROG</v>
      </c>
      <c r="J133" s="9">
        <f>IF($R133="","",VLOOKUP($R133,Data!$A$5:$AJ$2001,Data!M$2,FALSE))</f>
        <v>-5000</v>
      </c>
      <c r="K133" s="9">
        <f>IF($R133="","",VLOOKUP($R133,Data!$A$5:$AJ$2001,Data!N$2,FALSE))</f>
        <v>-7296</v>
      </c>
      <c r="L133" s="9">
        <f>IF($R133="","",VLOOKUP($R133,Data!$A$5:$AJ$2001,Data!O$2,FALSE))</f>
        <v>7317</v>
      </c>
      <c r="M133" s="9">
        <f>IF($R133="","",VLOOKUP($R133,Data!$A$5:$AJ$2001,Data!P$2,FALSE))</f>
        <v>0</v>
      </c>
      <c r="N133" s="9">
        <f>IF($R133="","",VLOOKUP($R133,Data!$A$5:$AJ$2001,Data!Q$2,FALSE))</f>
        <v>0</v>
      </c>
      <c r="O133" s="9">
        <f>IF($R133="","",VLOOKUP($R133,Data!$A$5:$AJ$2001,Data!R$2,FALSE))</f>
        <v>0</v>
      </c>
      <c r="P133" s="9">
        <f>IF($R133="","",VLOOKUP($R133,Data!$A$5:$AJ$2001,Data!S$2,FALSE))</f>
        <v>0</v>
      </c>
      <c r="Q133" s="9">
        <f t="shared" si="1"/>
        <v>-4979</v>
      </c>
      <c r="R133">
        <f>IF((MAX($R$4:R132)+1)&gt;Data!$A$1,"",MAX($R$4:R132)+1)</f>
        <v>129</v>
      </c>
    </row>
    <row r="134" spans="1:18" x14ac:dyDescent="0.2">
      <c r="A134" s="10">
        <f>IF(Q134="","",RANK(Q134,$Q$5:$Q$257)+COUNTIF($Q$3:Q133,Q134))</f>
        <v>202</v>
      </c>
      <c r="B134" t="str">
        <f>IF(R134="","",VLOOKUP($R134,Data!$A$5:$X$2001,Data!$E$2,FALSE))</f>
        <v>A</v>
      </c>
      <c r="C134">
        <f>IF(R134="","",VLOOKUP($R134,Data!$A$5:$X$2001,Data!$F$2,FALSE))</f>
        <v>0</v>
      </c>
      <c r="D134">
        <f>IF(R134="","",VLOOKUP($R134,Data!$A$5:$X$2001,Data!$G$2,FALSE))</f>
        <v>0</v>
      </c>
      <c r="E134">
        <f>IF(R134="","",VLOOKUP($R134,Data!$A$5:$X$2001,Data!$H$2,FALSE))</f>
        <v>0</v>
      </c>
      <c r="F134">
        <f>IF(R134="","",VLOOKUP($R134,Data!$A$5:$X$2001,Data!$I$2,FALSE))</f>
        <v>0</v>
      </c>
      <c r="G134">
        <f>IF(R134="","",VLOOKUP($R134,Data!$A$5:$X$2001,Data!$J$2,FALSE))</f>
        <v>0</v>
      </c>
      <c r="H134" t="str">
        <f>IF(R134="","",VLOOKUP($R134,Data!$A$5:$X$2001,Data!$K$2,FALSE))</f>
        <v>3089</v>
      </c>
      <c r="I134" t="str">
        <f>IF(R134="","",VLOOKUP($R134,Data!$A$5:$X$2001,Data!$L$2,FALSE))</f>
        <v>UNCLASSIFIED STATE AID-GEN</v>
      </c>
      <c r="J134" s="9">
        <f>IF($R134="","",VLOOKUP($R134,Data!$A$5:$AJ$2001,Data!M$2,FALSE))</f>
        <v>3254</v>
      </c>
      <c r="K134" s="9">
        <f>IF($R134="","",VLOOKUP($R134,Data!$A$5:$AJ$2001,Data!N$2,FALSE))</f>
        <v>0</v>
      </c>
      <c r="L134" s="9">
        <f>IF($R134="","",VLOOKUP($R134,Data!$A$5:$AJ$2001,Data!O$2,FALSE))</f>
        <v>-297.51</v>
      </c>
      <c r="M134" s="9">
        <f>IF($R134="","",VLOOKUP($R134,Data!$A$5:$AJ$2001,Data!P$2,FALSE))</f>
        <v>0</v>
      </c>
      <c r="N134" s="9">
        <f>IF($R134="","",VLOOKUP($R134,Data!$A$5:$AJ$2001,Data!Q$2,FALSE))</f>
        <v>-21968.95</v>
      </c>
      <c r="O134" s="9">
        <f>IF($R134="","",VLOOKUP($R134,Data!$A$5:$AJ$2001,Data!R$2,FALSE))</f>
        <v>-22002.960000000006</v>
      </c>
      <c r="P134" s="9">
        <f>IF($R134="","",VLOOKUP($R134,Data!$A$5:$AJ$2001,Data!S$2,FALSE))</f>
        <v>-13184.380000000005</v>
      </c>
      <c r="Q134" s="9">
        <f t="shared" ref="Q134:Q197" si="2">SUM(J134:P134)</f>
        <v>-54199.80000000001</v>
      </c>
      <c r="R134">
        <f>IF((MAX($R$4:R133)+1)&gt;Data!$A$1,"",MAX($R$4:R133)+1)</f>
        <v>130</v>
      </c>
    </row>
    <row r="135" spans="1:18" x14ac:dyDescent="0.2">
      <c r="A135" s="10">
        <f>IF(Q135="","",RANK(Q135,$Q$5:$Q$257)+COUNTIF($Q$3:Q134,Q135))</f>
        <v>197</v>
      </c>
      <c r="B135" t="str">
        <f>IF(R135="","",VLOOKUP($R135,Data!$A$5:$X$2001,Data!$E$2,FALSE))</f>
        <v>A</v>
      </c>
      <c r="C135">
        <f>IF(R135="","",VLOOKUP($R135,Data!$A$5:$X$2001,Data!$F$2,FALSE))</f>
        <v>0</v>
      </c>
      <c r="D135">
        <f>IF(R135="","",VLOOKUP($R135,Data!$A$5:$X$2001,Data!$G$2,FALSE))</f>
        <v>0</v>
      </c>
      <c r="E135">
        <f>IF(R135="","",VLOOKUP($R135,Data!$A$5:$X$2001,Data!$H$2,FALSE))</f>
        <v>0</v>
      </c>
      <c r="F135">
        <f>IF(R135="","",VLOOKUP($R135,Data!$A$5:$X$2001,Data!$I$2,FALSE))</f>
        <v>0</v>
      </c>
      <c r="G135">
        <f>IF(R135="","",VLOOKUP($R135,Data!$A$5:$X$2001,Data!$J$2,FALSE))</f>
        <v>0</v>
      </c>
      <c r="H135" t="str">
        <f>IF(R135="","",VLOOKUP($R135,Data!$A$5:$X$2001,Data!$K$2,FALSE))</f>
        <v>3093</v>
      </c>
      <c r="I135" t="str">
        <f>IF(R135="","",VLOOKUP($R135,Data!$A$5:$X$2001,Data!$L$2,FALSE))</f>
        <v>LOCAL GOVT REC IMPROVEMENT</v>
      </c>
      <c r="J135" s="9">
        <f>IF($R135="","",VLOOKUP($R135,Data!$A$5:$AJ$2001,Data!M$2,FALSE))</f>
        <v>0</v>
      </c>
      <c r="K135" s="9">
        <f>IF($R135="","",VLOOKUP($R135,Data!$A$5:$AJ$2001,Data!N$2,FALSE))</f>
        <v>0</v>
      </c>
      <c r="L135" s="9">
        <f>IF($R135="","",VLOOKUP($R135,Data!$A$5:$AJ$2001,Data!O$2,FALSE))</f>
        <v>-24560.31</v>
      </c>
      <c r="M135" s="9">
        <f>IF($R135="","",VLOOKUP($R135,Data!$A$5:$AJ$2001,Data!P$2,FALSE))</f>
        <v>-22885.69</v>
      </c>
      <c r="N135" s="9">
        <f>IF($R135="","",VLOOKUP($R135,Data!$A$5:$AJ$2001,Data!Q$2,FALSE))</f>
        <v>0</v>
      </c>
      <c r="O135" s="9">
        <f>IF($R135="","",VLOOKUP($R135,Data!$A$5:$AJ$2001,Data!R$2,FALSE))</f>
        <v>0</v>
      </c>
      <c r="P135" s="9">
        <f>IF($R135="","",VLOOKUP($R135,Data!$A$5:$AJ$2001,Data!S$2,FALSE))</f>
        <v>0</v>
      </c>
      <c r="Q135" s="9">
        <f t="shared" si="2"/>
        <v>-47446</v>
      </c>
      <c r="R135">
        <f>IF((MAX($R$4:R134)+1)&gt;Data!$A$1,"",MAX($R$4:R134)+1)</f>
        <v>131</v>
      </c>
    </row>
    <row r="136" spans="1:18" x14ac:dyDescent="0.2">
      <c r="A136" s="10">
        <f>IF(Q136="","",RANK(Q136,$Q$5:$Q$257)+COUNTIF($Q$3:Q135,Q136))</f>
        <v>9</v>
      </c>
      <c r="B136" t="str">
        <f>IF(R136="","",VLOOKUP($R136,Data!$A$5:$X$2001,Data!$E$2,FALSE))</f>
        <v>A</v>
      </c>
      <c r="C136">
        <f>IF(R136="","",VLOOKUP($R136,Data!$A$5:$X$2001,Data!$F$2,FALSE))</f>
        <v>0</v>
      </c>
      <c r="D136">
        <f>IF(R136="","",VLOOKUP($R136,Data!$A$5:$X$2001,Data!$G$2,FALSE))</f>
        <v>0</v>
      </c>
      <c r="E136">
        <f>IF(R136="","",VLOOKUP($R136,Data!$A$5:$X$2001,Data!$H$2,FALSE))</f>
        <v>0</v>
      </c>
      <c r="F136">
        <f>IF(R136="","",VLOOKUP($R136,Data!$A$5:$X$2001,Data!$I$2,FALSE))</f>
        <v>0</v>
      </c>
      <c r="G136">
        <f>IF(R136="","",VLOOKUP($R136,Data!$A$5:$X$2001,Data!$J$2,FALSE))</f>
        <v>0</v>
      </c>
      <c r="H136" t="str">
        <f>IF(R136="","",VLOOKUP($R136,Data!$A$5:$X$2001,Data!$K$2,FALSE))</f>
        <v>3277</v>
      </c>
      <c r="I136" t="str">
        <f>IF(R136="","",VLOOKUP($R136,Data!$A$5:$X$2001,Data!$L$2,FALSE))</f>
        <v>EDUCATION FOR P.H.C.</v>
      </c>
      <c r="J136" s="9">
        <f>IF($R136="","",VLOOKUP($R136,Data!$A$5:$AJ$2001,Data!M$2,FALSE))</f>
        <v>511073.65</v>
      </c>
      <c r="K136" s="9">
        <f>IF($R136="","",VLOOKUP($R136,Data!$A$5:$AJ$2001,Data!N$2,FALSE))</f>
        <v>150913.09999999998</v>
      </c>
      <c r="L136" s="9">
        <f>IF($R136="","",VLOOKUP($R136,Data!$A$5:$AJ$2001,Data!O$2,FALSE))</f>
        <v>104253.33000000002</v>
      </c>
      <c r="M136" s="9">
        <f>IF($R136="","",VLOOKUP($R136,Data!$A$5:$AJ$2001,Data!P$2,FALSE))</f>
        <v>-200940.20999999996</v>
      </c>
      <c r="N136" s="9">
        <f>IF($R136="","",VLOOKUP($R136,Data!$A$5:$AJ$2001,Data!Q$2,FALSE))</f>
        <v>43259.159999999974</v>
      </c>
      <c r="O136" s="9">
        <f>IF($R136="","",VLOOKUP($R136,Data!$A$5:$AJ$2001,Data!R$2,FALSE))</f>
        <v>-12462.049999999988</v>
      </c>
      <c r="P136" s="9">
        <f>IF($R136="","",VLOOKUP($R136,Data!$A$5:$AJ$2001,Data!S$2,FALSE))</f>
        <v>143660.4</v>
      </c>
      <c r="Q136" s="9">
        <f t="shared" si="2"/>
        <v>739757.38</v>
      </c>
      <c r="R136">
        <f>IF((MAX($R$4:R135)+1)&gt;Data!$A$1,"",MAX($R$4:R135)+1)</f>
        <v>132</v>
      </c>
    </row>
    <row r="137" spans="1:18" x14ac:dyDescent="0.2">
      <c r="A137" s="10">
        <f>IF(Q137="","",RANK(Q137,$Q$5:$Q$257)+COUNTIF($Q$3:Q136,Q137))</f>
        <v>110</v>
      </c>
      <c r="B137" t="str">
        <f>IF(R137="","",VLOOKUP($R137,Data!$A$5:$X$2001,Data!$E$2,FALSE))</f>
        <v>A</v>
      </c>
      <c r="C137">
        <f>IF(R137="","",VLOOKUP($R137,Data!$A$5:$X$2001,Data!$F$2,FALSE))</f>
        <v>0</v>
      </c>
      <c r="D137">
        <f>IF(R137="","",VLOOKUP($R137,Data!$A$5:$X$2001,Data!$G$2,FALSE))</f>
        <v>0</v>
      </c>
      <c r="E137">
        <f>IF(R137="","",VLOOKUP($R137,Data!$A$5:$X$2001,Data!$H$2,FALSE))</f>
        <v>0</v>
      </c>
      <c r="F137">
        <f>IF(R137="","",VLOOKUP($R137,Data!$A$5:$X$2001,Data!$I$2,FALSE))</f>
        <v>0</v>
      </c>
      <c r="G137">
        <f>IF(R137="","",VLOOKUP($R137,Data!$A$5:$X$2001,Data!$J$2,FALSE))</f>
        <v>0</v>
      </c>
      <c r="H137" t="str">
        <f>IF(R137="","",VLOOKUP($R137,Data!$A$5:$X$2001,Data!$K$2,FALSE))</f>
        <v>3304</v>
      </c>
      <c r="I137" t="str">
        <f>IF(R137="","",VLOOKUP($R137,Data!$A$5:$X$2001,Data!$L$2,FALSE))</f>
        <v>EXPEDITED WIRELESS</v>
      </c>
      <c r="J137" s="9">
        <f>IF($R137="","",VLOOKUP($R137,Data!$A$5:$AJ$2001,Data!M$2,FALSE))</f>
        <v>0</v>
      </c>
      <c r="K137" s="9">
        <f>IF($R137="","",VLOOKUP($R137,Data!$A$5:$AJ$2001,Data!N$2,FALSE))</f>
        <v>0</v>
      </c>
      <c r="L137" s="9">
        <f>IF($R137="","",VLOOKUP($R137,Data!$A$5:$AJ$2001,Data!O$2,FALSE))</f>
        <v>0</v>
      </c>
      <c r="M137" s="9">
        <f>IF($R137="","",VLOOKUP($R137,Data!$A$5:$AJ$2001,Data!P$2,FALSE))</f>
        <v>0</v>
      </c>
      <c r="N137" s="9">
        <f>IF($R137="","",VLOOKUP($R137,Data!$A$5:$AJ$2001,Data!Q$2,FALSE))</f>
        <v>0</v>
      </c>
      <c r="O137" s="9">
        <f>IF($R137="","",VLOOKUP($R137,Data!$A$5:$AJ$2001,Data!R$2,FALSE))</f>
        <v>0</v>
      </c>
      <c r="P137" s="9">
        <f>IF($R137="","",VLOOKUP($R137,Data!$A$5:$AJ$2001,Data!S$2,FALSE))</f>
        <v>0</v>
      </c>
      <c r="Q137" s="9">
        <f t="shared" si="2"/>
        <v>0</v>
      </c>
      <c r="R137">
        <f>IF((MAX($R$4:R136)+1)&gt;Data!$A$1,"",MAX($R$4:R136)+1)</f>
        <v>133</v>
      </c>
    </row>
    <row r="138" spans="1:18" x14ac:dyDescent="0.2">
      <c r="A138" s="10">
        <f>IF(Q138="","",RANK(Q138,$Q$5:$Q$257)+COUNTIF($Q$3:Q137,Q138))</f>
        <v>111</v>
      </c>
      <c r="B138" t="str">
        <f>IF(R138="","",VLOOKUP($R138,Data!$A$5:$X$2001,Data!$E$2,FALSE))</f>
        <v>A</v>
      </c>
      <c r="C138">
        <f>IF(R138="","",VLOOKUP($R138,Data!$A$5:$X$2001,Data!$F$2,FALSE))</f>
        <v>0</v>
      </c>
      <c r="D138">
        <f>IF(R138="","",VLOOKUP($R138,Data!$A$5:$X$2001,Data!$G$2,FALSE))</f>
        <v>0</v>
      </c>
      <c r="E138">
        <f>IF(R138="","",VLOOKUP($R138,Data!$A$5:$X$2001,Data!$H$2,FALSE))</f>
        <v>0</v>
      </c>
      <c r="F138">
        <f>IF(R138="","",VLOOKUP($R138,Data!$A$5:$X$2001,Data!$I$2,FALSE))</f>
        <v>0</v>
      </c>
      <c r="G138">
        <f>IF(R138="","",VLOOKUP($R138,Data!$A$5:$X$2001,Data!$J$2,FALSE))</f>
        <v>0</v>
      </c>
      <c r="H138" t="str">
        <f>IF(R138="","",VLOOKUP($R138,Data!$A$5:$X$2001,Data!$K$2,FALSE))</f>
        <v>3306</v>
      </c>
      <c r="I138" t="str">
        <f>IF(R138="","",VLOOKUP($R138,Data!$A$5:$X$2001,Data!$L$2,FALSE))</f>
        <v>ELECTRIC FINGERPRINT GRANT</v>
      </c>
      <c r="J138" s="9">
        <f>IF($R138="","",VLOOKUP($R138,Data!$A$5:$AJ$2001,Data!M$2,FALSE))</f>
        <v>0</v>
      </c>
      <c r="K138" s="9">
        <f>IF($R138="","",VLOOKUP($R138,Data!$A$5:$AJ$2001,Data!N$2,FALSE))</f>
        <v>0</v>
      </c>
      <c r="L138" s="9">
        <f>IF($R138="","",VLOOKUP($R138,Data!$A$5:$AJ$2001,Data!O$2,FALSE))</f>
        <v>0</v>
      </c>
      <c r="M138" s="9">
        <f>IF($R138="","",VLOOKUP($R138,Data!$A$5:$AJ$2001,Data!P$2,FALSE))</f>
        <v>0</v>
      </c>
      <c r="N138" s="9">
        <f>IF($R138="","",VLOOKUP($R138,Data!$A$5:$AJ$2001,Data!Q$2,FALSE))</f>
        <v>0</v>
      </c>
      <c r="O138" s="9">
        <f>IF($R138="","",VLOOKUP($R138,Data!$A$5:$AJ$2001,Data!R$2,FALSE))</f>
        <v>0</v>
      </c>
      <c r="P138" s="9">
        <f>IF($R138="","",VLOOKUP($R138,Data!$A$5:$AJ$2001,Data!S$2,FALSE))</f>
        <v>0</v>
      </c>
      <c r="Q138" s="9">
        <f t="shared" si="2"/>
        <v>0</v>
      </c>
      <c r="R138">
        <f>IF((MAX($R$4:R137)+1)&gt;Data!$A$1,"",MAX($R$4:R137)+1)</f>
        <v>134</v>
      </c>
    </row>
    <row r="139" spans="1:18" x14ac:dyDescent="0.2">
      <c r="A139" s="10">
        <f>IF(Q139="","",RANK(Q139,$Q$5:$Q$257)+COUNTIF($Q$3:Q138,Q139))</f>
        <v>112</v>
      </c>
      <c r="B139" t="str">
        <f>IF(R139="","",VLOOKUP($R139,Data!$A$5:$X$2001,Data!$E$2,FALSE))</f>
        <v>A</v>
      </c>
      <c r="C139">
        <f>IF(R139="","",VLOOKUP($R139,Data!$A$5:$X$2001,Data!$F$2,FALSE))</f>
        <v>0</v>
      </c>
      <c r="D139">
        <f>IF(R139="","",VLOOKUP($R139,Data!$A$5:$X$2001,Data!$G$2,FALSE))</f>
        <v>0</v>
      </c>
      <c r="E139">
        <f>IF(R139="","",VLOOKUP($R139,Data!$A$5:$X$2001,Data!$H$2,FALSE))</f>
        <v>0</v>
      </c>
      <c r="F139">
        <f>IF(R139="","",VLOOKUP($R139,Data!$A$5:$X$2001,Data!$I$2,FALSE))</f>
        <v>0</v>
      </c>
      <c r="G139">
        <f>IF(R139="","",VLOOKUP($R139,Data!$A$5:$X$2001,Data!$J$2,FALSE))</f>
        <v>0</v>
      </c>
      <c r="H139" t="str">
        <f>IF(R139="","",VLOOKUP($R139,Data!$A$5:$X$2001,Data!$K$2,FALSE))</f>
        <v>3308</v>
      </c>
      <c r="I139" t="str">
        <f>IF(R139="","",VLOOKUP($R139,Data!$A$5:$X$2001,Data!$L$2,FALSE))</f>
        <v>D.C.J.S.-BYRNE/JAG GRANT</v>
      </c>
      <c r="J139" s="9">
        <f>IF($R139="","",VLOOKUP($R139,Data!$A$5:$AJ$2001,Data!M$2,FALSE))</f>
        <v>0</v>
      </c>
      <c r="K139" s="9">
        <f>IF($R139="","",VLOOKUP($R139,Data!$A$5:$AJ$2001,Data!N$2,FALSE))</f>
        <v>0</v>
      </c>
      <c r="L139" s="9">
        <f>IF($R139="","",VLOOKUP($R139,Data!$A$5:$AJ$2001,Data!O$2,FALSE))</f>
        <v>0</v>
      </c>
      <c r="M139" s="9">
        <f>IF($R139="","",VLOOKUP($R139,Data!$A$5:$AJ$2001,Data!P$2,FALSE))</f>
        <v>0</v>
      </c>
      <c r="N139" s="9">
        <f>IF($R139="","",VLOOKUP($R139,Data!$A$5:$AJ$2001,Data!Q$2,FALSE))</f>
        <v>0</v>
      </c>
      <c r="O139" s="9">
        <f>IF($R139="","",VLOOKUP($R139,Data!$A$5:$AJ$2001,Data!R$2,FALSE))</f>
        <v>0</v>
      </c>
      <c r="P139" s="9">
        <f>IF($R139="","",VLOOKUP($R139,Data!$A$5:$AJ$2001,Data!S$2,FALSE))</f>
        <v>0</v>
      </c>
      <c r="Q139" s="9">
        <f t="shared" si="2"/>
        <v>0</v>
      </c>
      <c r="R139">
        <f>IF((MAX($R$4:R138)+1)&gt;Data!$A$1,"",MAX($R$4:R138)+1)</f>
        <v>135</v>
      </c>
    </row>
    <row r="140" spans="1:18" x14ac:dyDescent="0.2">
      <c r="A140" s="10">
        <f>IF(Q140="","",RANK(Q140,$Q$5:$Q$257)+COUNTIF($Q$3:Q139,Q140))</f>
        <v>113</v>
      </c>
      <c r="B140" t="str">
        <f>IF(R140="","",VLOOKUP($R140,Data!$A$5:$X$2001,Data!$E$2,FALSE))</f>
        <v>A</v>
      </c>
      <c r="C140">
        <f>IF(R140="","",VLOOKUP($R140,Data!$A$5:$X$2001,Data!$F$2,FALSE))</f>
        <v>0</v>
      </c>
      <c r="D140">
        <f>IF(R140="","",VLOOKUP($R140,Data!$A$5:$X$2001,Data!$G$2,FALSE))</f>
        <v>0</v>
      </c>
      <c r="E140">
        <f>IF(R140="","",VLOOKUP($R140,Data!$A$5:$X$2001,Data!$H$2,FALSE))</f>
        <v>0</v>
      </c>
      <c r="F140">
        <f>IF(R140="","",VLOOKUP($R140,Data!$A$5:$X$2001,Data!$I$2,FALSE))</f>
        <v>0</v>
      </c>
      <c r="G140">
        <f>IF(R140="","",VLOOKUP($R140,Data!$A$5:$X$2001,Data!$J$2,FALSE))</f>
        <v>0</v>
      </c>
      <c r="H140" t="str">
        <f>IF(R140="","",VLOOKUP($R140,Data!$A$5:$X$2001,Data!$K$2,FALSE))</f>
        <v>3309</v>
      </c>
      <c r="I140" t="str">
        <f>IF(R140="","",VLOOKUP($R140,Data!$A$5:$X$2001,Data!$L$2,FALSE))</f>
        <v>TAC FORCE GRANT (DCJS)</v>
      </c>
      <c r="J140" s="9">
        <f>IF($R140="","",VLOOKUP($R140,Data!$A$5:$AJ$2001,Data!M$2,FALSE))</f>
        <v>0</v>
      </c>
      <c r="K140" s="9">
        <f>IF($R140="","",VLOOKUP($R140,Data!$A$5:$AJ$2001,Data!N$2,FALSE))</f>
        <v>0</v>
      </c>
      <c r="L140" s="9">
        <f>IF($R140="","",VLOOKUP($R140,Data!$A$5:$AJ$2001,Data!O$2,FALSE))</f>
        <v>0</v>
      </c>
      <c r="M140" s="9">
        <f>IF($R140="","",VLOOKUP($R140,Data!$A$5:$AJ$2001,Data!P$2,FALSE))</f>
        <v>0</v>
      </c>
      <c r="N140" s="9">
        <f>IF($R140="","",VLOOKUP($R140,Data!$A$5:$AJ$2001,Data!Q$2,FALSE))</f>
        <v>0</v>
      </c>
      <c r="O140" s="9">
        <f>IF($R140="","",VLOOKUP($R140,Data!$A$5:$AJ$2001,Data!R$2,FALSE))</f>
        <v>0</v>
      </c>
      <c r="P140" s="9">
        <f>IF($R140="","",VLOOKUP($R140,Data!$A$5:$AJ$2001,Data!S$2,FALSE))</f>
        <v>0</v>
      </c>
      <c r="Q140" s="9">
        <f t="shared" si="2"/>
        <v>0</v>
      </c>
      <c r="R140">
        <f>IF((MAX($R$4:R139)+1)&gt;Data!$A$1,"",MAX($R$4:R139)+1)</f>
        <v>136</v>
      </c>
    </row>
    <row r="141" spans="1:18" x14ac:dyDescent="0.2">
      <c r="A141" s="10">
        <f>IF(Q141="","",RANK(Q141,$Q$5:$Q$257)+COUNTIF($Q$3:Q140,Q141))</f>
        <v>186</v>
      </c>
      <c r="B141" t="str">
        <f>IF(R141="","",VLOOKUP($R141,Data!$A$5:$X$2001,Data!$E$2,FALSE))</f>
        <v>A</v>
      </c>
      <c r="C141">
        <f>IF(R141="","",VLOOKUP($R141,Data!$A$5:$X$2001,Data!$F$2,FALSE))</f>
        <v>0</v>
      </c>
      <c r="D141">
        <f>IF(R141="","",VLOOKUP($R141,Data!$A$5:$X$2001,Data!$G$2,FALSE))</f>
        <v>0</v>
      </c>
      <c r="E141">
        <f>IF(R141="","",VLOOKUP($R141,Data!$A$5:$X$2001,Data!$H$2,FALSE))</f>
        <v>0</v>
      </c>
      <c r="F141">
        <f>IF(R141="","",VLOOKUP($R141,Data!$A$5:$X$2001,Data!$I$2,FALSE))</f>
        <v>0</v>
      </c>
      <c r="G141">
        <f>IF(R141="","",VLOOKUP($R141,Data!$A$5:$X$2001,Data!$J$2,FALSE))</f>
        <v>0</v>
      </c>
      <c r="H141" t="str">
        <f>IF(R141="","",VLOOKUP($R141,Data!$A$5:$X$2001,Data!$K$2,FALSE))</f>
        <v>3310</v>
      </c>
      <c r="I141" t="str">
        <f>IF(R141="","",VLOOKUP($R141,Data!$A$5:$X$2001,Data!$L$2,FALSE))</f>
        <v>PROBATION SERVICES</v>
      </c>
      <c r="J141" s="9">
        <f>IF($R141="","",VLOOKUP($R141,Data!$A$5:$AJ$2001,Data!M$2,FALSE))</f>
        <v>0</v>
      </c>
      <c r="K141" s="9">
        <f>IF($R141="","",VLOOKUP($R141,Data!$A$5:$AJ$2001,Data!N$2,FALSE))</f>
        <v>0</v>
      </c>
      <c r="L141" s="9">
        <f>IF($R141="","",VLOOKUP($R141,Data!$A$5:$AJ$2001,Data!O$2,FALSE))</f>
        <v>-325</v>
      </c>
      <c r="M141" s="9">
        <f>IF($R141="","",VLOOKUP($R141,Data!$A$5:$AJ$2001,Data!P$2,FALSE))</f>
        <v>0</v>
      </c>
      <c r="N141" s="9">
        <f>IF($R141="","",VLOOKUP($R141,Data!$A$5:$AJ$2001,Data!Q$2,FALSE))</f>
        <v>0</v>
      </c>
      <c r="O141" s="9">
        <f>IF($R141="","",VLOOKUP($R141,Data!$A$5:$AJ$2001,Data!R$2,FALSE))</f>
        <v>0</v>
      </c>
      <c r="P141" s="9">
        <f>IF($R141="","",VLOOKUP($R141,Data!$A$5:$AJ$2001,Data!S$2,FALSE))</f>
        <v>-22182</v>
      </c>
      <c r="Q141" s="9">
        <f t="shared" si="2"/>
        <v>-22507</v>
      </c>
      <c r="R141">
        <f>IF((MAX($R$4:R140)+1)&gt;Data!$A$1,"",MAX($R$4:R140)+1)</f>
        <v>137</v>
      </c>
    </row>
    <row r="142" spans="1:18" x14ac:dyDescent="0.2">
      <c r="A142" s="10">
        <f>IF(Q142="","",RANK(Q142,$Q$5:$Q$257)+COUNTIF($Q$3:Q141,Q142))</f>
        <v>187</v>
      </c>
      <c r="B142" t="str">
        <f>IF(R142="","",VLOOKUP($R142,Data!$A$5:$X$2001,Data!$E$2,FALSE))</f>
        <v>A</v>
      </c>
      <c r="C142">
        <f>IF(R142="","",VLOOKUP($R142,Data!$A$5:$X$2001,Data!$F$2,FALSE))</f>
        <v>0</v>
      </c>
      <c r="D142">
        <f>IF(R142="","",VLOOKUP($R142,Data!$A$5:$X$2001,Data!$G$2,FALSE))</f>
        <v>0</v>
      </c>
      <c r="E142">
        <f>IF(R142="","",VLOOKUP($R142,Data!$A$5:$X$2001,Data!$H$2,FALSE))</f>
        <v>0</v>
      </c>
      <c r="F142">
        <f>IF(R142="","",VLOOKUP($R142,Data!$A$5:$X$2001,Data!$I$2,FALSE))</f>
        <v>0</v>
      </c>
      <c r="G142">
        <f>IF(R142="","",VLOOKUP($R142,Data!$A$5:$X$2001,Data!$J$2,FALSE))</f>
        <v>0</v>
      </c>
      <c r="H142" t="str">
        <f>IF(R142="","",VLOOKUP($R142,Data!$A$5:$X$2001,Data!$K$2,FALSE))</f>
        <v>3312</v>
      </c>
      <c r="I142" t="str">
        <f>IF(R142="","",VLOOKUP($R142,Data!$A$5:$X$2001,Data!$L$2,FALSE))</f>
        <v>PAROLE/DOCS - BOARDING</v>
      </c>
      <c r="J142" s="9">
        <f>IF($R142="","",VLOOKUP($R142,Data!$A$5:$AJ$2001,Data!M$2,FALSE))</f>
        <v>0</v>
      </c>
      <c r="K142" s="9">
        <f>IF($R142="","",VLOOKUP($R142,Data!$A$5:$AJ$2001,Data!N$2,FALSE))</f>
        <v>0</v>
      </c>
      <c r="L142" s="9">
        <f>IF($R142="","",VLOOKUP($R142,Data!$A$5:$AJ$2001,Data!O$2,FALSE))</f>
        <v>0</v>
      </c>
      <c r="M142" s="9">
        <f>IF($R142="","",VLOOKUP($R142,Data!$A$5:$AJ$2001,Data!P$2,FALSE))</f>
        <v>0</v>
      </c>
      <c r="N142" s="9">
        <f>IF($R142="","",VLOOKUP($R142,Data!$A$5:$AJ$2001,Data!Q$2,FALSE))</f>
        <v>0</v>
      </c>
      <c r="O142" s="9">
        <f>IF($R142="","",VLOOKUP($R142,Data!$A$5:$AJ$2001,Data!R$2,FALSE))</f>
        <v>0</v>
      </c>
      <c r="P142" s="9">
        <f>IF($R142="","",VLOOKUP($R142,Data!$A$5:$AJ$2001,Data!S$2,FALSE))</f>
        <v>-23000</v>
      </c>
      <c r="Q142" s="9">
        <f t="shared" si="2"/>
        <v>-23000</v>
      </c>
      <c r="R142">
        <f>IF((MAX($R$4:R141)+1)&gt;Data!$A$1,"",MAX($R$4:R141)+1)</f>
        <v>138</v>
      </c>
    </row>
    <row r="143" spans="1:18" x14ac:dyDescent="0.2">
      <c r="A143" s="10">
        <f>IF(Q143="","",RANK(Q143,$Q$5:$Q$257)+COUNTIF($Q$3:Q142,Q143))</f>
        <v>34</v>
      </c>
      <c r="B143" t="str">
        <f>IF(R143="","",VLOOKUP($R143,Data!$A$5:$X$2001,Data!$E$2,FALSE))</f>
        <v>A</v>
      </c>
      <c r="C143">
        <f>IF(R143="","",VLOOKUP($R143,Data!$A$5:$X$2001,Data!$F$2,FALSE))</f>
        <v>0</v>
      </c>
      <c r="D143">
        <f>IF(R143="","",VLOOKUP($R143,Data!$A$5:$X$2001,Data!$G$2,FALSE))</f>
        <v>0</v>
      </c>
      <c r="E143">
        <f>IF(R143="","",VLOOKUP($R143,Data!$A$5:$X$2001,Data!$H$2,FALSE))</f>
        <v>0</v>
      </c>
      <c r="F143">
        <f>IF(R143="","",VLOOKUP($R143,Data!$A$5:$X$2001,Data!$I$2,FALSE))</f>
        <v>0</v>
      </c>
      <c r="G143">
        <f>IF(R143="","",VLOOKUP($R143,Data!$A$5:$X$2001,Data!$J$2,FALSE))</f>
        <v>0</v>
      </c>
      <c r="H143" t="str">
        <f>IF(R143="","",VLOOKUP($R143,Data!$A$5:$X$2001,Data!$K$2,FALSE))</f>
        <v>3314</v>
      </c>
      <c r="I143" t="str">
        <f>IF(R143="","",VLOOKUP($R143,Data!$A$5:$X$2001,Data!$L$2,FALSE))</f>
        <v>RAISE THE AGE</v>
      </c>
      <c r="J143" s="9">
        <f>IF($R143="","",VLOOKUP($R143,Data!$A$5:$AJ$2001,Data!M$2,FALSE))</f>
        <v>0</v>
      </c>
      <c r="K143" s="9">
        <f>IF($R143="","",VLOOKUP($R143,Data!$A$5:$AJ$2001,Data!N$2,FALSE))</f>
        <v>0</v>
      </c>
      <c r="L143" s="9">
        <f>IF($R143="","",VLOOKUP($R143,Data!$A$5:$AJ$2001,Data!O$2,FALSE))</f>
        <v>0</v>
      </c>
      <c r="M143" s="9">
        <f>IF($R143="","",VLOOKUP($R143,Data!$A$5:$AJ$2001,Data!P$2,FALSE))</f>
        <v>46358</v>
      </c>
      <c r="N143" s="9">
        <f>IF($R143="","",VLOOKUP($R143,Data!$A$5:$AJ$2001,Data!Q$2,FALSE))</f>
        <v>10000</v>
      </c>
      <c r="O143" s="9">
        <f>IF($R143="","",VLOOKUP($R143,Data!$A$5:$AJ$2001,Data!R$2,FALSE))</f>
        <v>800</v>
      </c>
      <c r="P143" s="9">
        <f>IF($R143="","",VLOOKUP($R143,Data!$A$5:$AJ$2001,Data!S$2,FALSE))</f>
        <v>0</v>
      </c>
      <c r="Q143" s="9">
        <f t="shared" si="2"/>
        <v>57158</v>
      </c>
      <c r="R143">
        <f>IF((MAX($R$4:R142)+1)&gt;Data!$A$1,"",MAX($R$4:R142)+1)</f>
        <v>139</v>
      </c>
    </row>
    <row r="144" spans="1:18" x14ac:dyDescent="0.2">
      <c r="A144" s="10">
        <f>IF(Q144="","",RANK(Q144,$Q$5:$Q$257)+COUNTIF($Q$3:Q143,Q144))</f>
        <v>144</v>
      </c>
      <c r="B144" t="str">
        <f>IF(R144="","",VLOOKUP($R144,Data!$A$5:$X$2001,Data!$E$2,FALSE))</f>
        <v>A</v>
      </c>
      <c r="C144">
        <f>IF(R144="","",VLOOKUP($R144,Data!$A$5:$X$2001,Data!$F$2,FALSE))</f>
        <v>0</v>
      </c>
      <c r="D144">
        <f>IF(R144="","",VLOOKUP($R144,Data!$A$5:$X$2001,Data!$G$2,FALSE))</f>
        <v>0</v>
      </c>
      <c r="E144">
        <f>IF(R144="","",VLOOKUP($R144,Data!$A$5:$X$2001,Data!$H$2,FALSE))</f>
        <v>0</v>
      </c>
      <c r="F144">
        <f>IF(R144="","",VLOOKUP($R144,Data!$A$5:$X$2001,Data!$I$2,FALSE))</f>
        <v>0</v>
      </c>
      <c r="G144">
        <f>IF(R144="","",VLOOKUP($R144,Data!$A$5:$X$2001,Data!$J$2,FALSE))</f>
        <v>0</v>
      </c>
      <c r="H144" t="str">
        <f>IF(R144="","",VLOOKUP($R144,Data!$A$5:$X$2001,Data!$K$2,FALSE))</f>
        <v>3317</v>
      </c>
      <c r="I144" t="str">
        <f>IF(R144="","",VLOOKUP($R144,Data!$A$5:$X$2001,Data!$L$2,FALSE))</f>
        <v>SNOWMOBILE LAW ENFORCEMENT</v>
      </c>
      <c r="J144" s="9">
        <f>IF($R144="","",VLOOKUP($R144,Data!$A$5:$AJ$2001,Data!M$2,FALSE))</f>
        <v>-1524.03</v>
      </c>
      <c r="K144" s="9">
        <f>IF($R144="","",VLOOKUP($R144,Data!$A$5:$AJ$2001,Data!N$2,FALSE))</f>
        <v>0</v>
      </c>
      <c r="L144" s="9">
        <f>IF($R144="","",VLOOKUP($R144,Data!$A$5:$AJ$2001,Data!O$2,FALSE))</f>
        <v>0</v>
      </c>
      <c r="M144" s="9">
        <f>IF($R144="","",VLOOKUP($R144,Data!$A$5:$AJ$2001,Data!P$2,FALSE))</f>
        <v>0</v>
      </c>
      <c r="N144" s="9">
        <f>IF($R144="","",VLOOKUP($R144,Data!$A$5:$AJ$2001,Data!Q$2,FALSE))</f>
        <v>0</v>
      </c>
      <c r="O144" s="9">
        <f>IF($R144="","",VLOOKUP($R144,Data!$A$5:$AJ$2001,Data!R$2,FALSE))</f>
        <v>0</v>
      </c>
      <c r="P144" s="9">
        <f>IF($R144="","",VLOOKUP($R144,Data!$A$5:$AJ$2001,Data!S$2,FALSE))</f>
        <v>0</v>
      </c>
      <c r="Q144" s="9">
        <f t="shared" si="2"/>
        <v>-1524.03</v>
      </c>
      <c r="R144">
        <f>IF((MAX($R$4:R143)+1)&gt;Data!$A$1,"",MAX($R$4:R143)+1)</f>
        <v>140</v>
      </c>
    </row>
    <row r="145" spans="1:18" x14ac:dyDescent="0.2">
      <c r="A145" s="10">
        <f>IF(Q145="","",RANK(Q145,$Q$5:$Q$257)+COUNTIF($Q$3:Q144,Q145))</f>
        <v>29</v>
      </c>
      <c r="B145" t="str">
        <f>IF(R145="","",VLOOKUP($R145,Data!$A$5:$X$2001,Data!$E$2,FALSE))</f>
        <v>A</v>
      </c>
      <c r="C145">
        <f>IF(R145="","",VLOOKUP($R145,Data!$A$5:$X$2001,Data!$F$2,FALSE))</f>
        <v>0</v>
      </c>
      <c r="D145">
        <f>IF(R145="","",VLOOKUP($R145,Data!$A$5:$X$2001,Data!$G$2,FALSE))</f>
        <v>0</v>
      </c>
      <c r="E145">
        <f>IF(R145="","",VLOOKUP($R145,Data!$A$5:$X$2001,Data!$H$2,FALSE))</f>
        <v>0</v>
      </c>
      <c r="F145">
        <f>IF(R145="","",VLOOKUP($R145,Data!$A$5:$X$2001,Data!$I$2,FALSE))</f>
        <v>0</v>
      </c>
      <c r="G145">
        <f>IF(R145="","",VLOOKUP($R145,Data!$A$5:$X$2001,Data!$J$2,FALSE))</f>
        <v>0</v>
      </c>
      <c r="H145" t="str">
        <f>IF(R145="","",VLOOKUP($R145,Data!$A$5:$X$2001,Data!$K$2,FALSE))</f>
        <v>3330</v>
      </c>
      <c r="I145" t="str">
        <f>IF(R145="","",VLOOKUP($R145,Data!$A$5:$X$2001,Data!$L$2,FALSE))</f>
        <v>SECURITY COSTS-COURT</v>
      </c>
      <c r="J145" s="9">
        <f>IF($R145="","",VLOOKUP($R145,Data!$A$5:$AJ$2001,Data!M$2,FALSE))</f>
        <v>-12762.260000000009</v>
      </c>
      <c r="K145" s="9">
        <f>IF($R145="","",VLOOKUP($R145,Data!$A$5:$AJ$2001,Data!N$2,FALSE))</f>
        <v>-13541.099999999977</v>
      </c>
      <c r="L145" s="9">
        <f>IF($R145="","",VLOOKUP($R145,Data!$A$5:$AJ$2001,Data!O$2,FALSE))</f>
        <v>-10860.690000000002</v>
      </c>
      <c r="M145" s="9">
        <f>IF($R145="","",VLOOKUP($R145,Data!$A$5:$AJ$2001,Data!P$2,FALSE))</f>
        <v>-31807.880000000005</v>
      </c>
      <c r="N145" s="9">
        <f>IF($R145="","",VLOOKUP($R145,Data!$A$5:$AJ$2001,Data!Q$2,FALSE))</f>
        <v>36802.299999999988</v>
      </c>
      <c r="O145" s="9">
        <f>IF($R145="","",VLOOKUP($R145,Data!$A$5:$AJ$2001,Data!R$2,FALSE))</f>
        <v>49993.169999999984</v>
      </c>
      <c r="P145" s="9">
        <f>IF($R145="","",VLOOKUP($R145,Data!$A$5:$AJ$2001,Data!S$2,FALSE))</f>
        <v>106598.18</v>
      </c>
      <c r="Q145" s="9">
        <f t="shared" si="2"/>
        <v>124421.71999999997</v>
      </c>
      <c r="R145">
        <f>IF((MAX($R$4:R144)+1)&gt;Data!$A$1,"",MAX($R$4:R144)+1)</f>
        <v>141</v>
      </c>
    </row>
    <row r="146" spans="1:18" x14ac:dyDescent="0.2">
      <c r="A146" s="10">
        <f>IF(Q146="","",RANK(Q146,$Q$5:$Q$257)+COUNTIF($Q$3:Q145,Q146))</f>
        <v>48</v>
      </c>
      <c r="B146" t="str">
        <f>IF(R146="","",VLOOKUP($R146,Data!$A$5:$X$2001,Data!$E$2,FALSE))</f>
        <v>A</v>
      </c>
      <c r="C146">
        <f>IF(R146="","",VLOOKUP($R146,Data!$A$5:$X$2001,Data!$F$2,FALSE))</f>
        <v>0</v>
      </c>
      <c r="D146">
        <f>IF(R146="","",VLOOKUP($R146,Data!$A$5:$X$2001,Data!$G$2,FALSE))</f>
        <v>0</v>
      </c>
      <c r="E146">
        <f>IF(R146="","",VLOOKUP($R146,Data!$A$5:$X$2001,Data!$H$2,FALSE))</f>
        <v>0</v>
      </c>
      <c r="F146">
        <f>IF(R146="","",VLOOKUP($R146,Data!$A$5:$X$2001,Data!$I$2,FALSE))</f>
        <v>0</v>
      </c>
      <c r="G146">
        <f>IF(R146="","",VLOOKUP($R146,Data!$A$5:$X$2001,Data!$J$2,FALSE))</f>
        <v>0</v>
      </c>
      <c r="H146" t="str">
        <f>IF(R146="","",VLOOKUP($R146,Data!$A$5:$X$2001,Data!$K$2,FALSE))</f>
        <v>3331</v>
      </c>
      <c r="I146" t="str">
        <f>IF(R146="","",VLOOKUP($R146,Data!$A$5:$X$2001,Data!$L$2,FALSE))</f>
        <v>COURT FACILITIES AID</v>
      </c>
      <c r="J146" s="9">
        <f>IF($R146="","",VLOOKUP($R146,Data!$A$5:$AJ$2001,Data!M$2,FALSE))</f>
        <v>-11262</v>
      </c>
      <c r="K146" s="9">
        <f>IF($R146="","",VLOOKUP($R146,Data!$A$5:$AJ$2001,Data!N$2,FALSE))</f>
        <v>10150</v>
      </c>
      <c r="L146" s="9">
        <f>IF($R146="","",VLOOKUP($R146,Data!$A$5:$AJ$2001,Data!O$2,FALSE))</f>
        <v>7911</v>
      </c>
      <c r="M146" s="9">
        <f>IF($R146="","",VLOOKUP($R146,Data!$A$5:$AJ$2001,Data!P$2,FALSE))</f>
        <v>7791</v>
      </c>
      <c r="N146" s="9">
        <f>IF($R146="","",VLOOKUP($R146,Data!$A$5:$AJ$2001,Data!Q$2,FALSE))</f>
        <v>-20005</v>
      </c>
      <c r="O146" s="9">
        <f>IF($R146="","",VLOOKUP($R146,Data!$A$5:$AJ$2001,Data!R$2,FALSE))</f>
        <v>14474</v>
      </c>
      <c r="P146" s="9">
        <f>IF($R146="","",VLOOKUP($R146,Data!$A$5:$AJ$2001,Data!S$2,FALSE))</f>
        <v>9446</v>
      </c>
      <c r="Q146" s="9">
        <f t="shared" si="2"/>
        <v>18505</v>
      </c>
      <c r="R146">
        <f>IF((MAX($R$4:R145)+1)&gt;Data!$A$1,"",MAX($R$4:R145)+1)</f>
        <v>142</v>
      </c>
    </row>
    <row r="147" spans="1:18" x14ac:dyDescent="0.2">
      <c r="A147" s="10">
        <f>IF(Q147="","",RANK(Q147,$Q$5:$Q$257)+COUNTIF($Q$3:Q146,Q147))</f>
        <v>69</v>
      </c>
      <c r="B147" t="str">
        <f>IF(R147="","",VLOOKUP($R147,Data!$A$5:$X$2001,Data!$E$2,FALSE))</f>
        <v>A</v>
      </c>
      <c r="C147">
        <f>IF(R147="","",VLOOKUP($R147,Data!$A$5:$X$2001,Data!$F$2,FALSE))</f>
        <v>0</v>
      </c>
      <c r="D147">
        <f>IF(R147="","",VLOOKUP($R147,Data!$A$5:$X$2001,Data!$G$2,FALSE))</f>
        <v>0</v>
      </c>
      <c r="E147">
        <f>IF(R147="","",VLOOKUP($R147,Data!$A$5:$X$2001,Data!$H$2,FALSE))</f>
        <v>0</v>
      </c>
      <c r="F147">
        <f>IF(R147="","",VLOOKUP($R147,Data!$A$5:$X$2001,Data!$I$2,FALSE))</f>
        <v>0</v>
      </c>
      <c r="G147">
        <f>IF(R147="","",VLOOKUP($R147,Data!$A$5:$X$2001,Data!$J$2,FALSE))</f>
        <v>0</v>
      </c>
      <c r="H147" t="str">
        <f>IF(R147="","",VLOOKUP($R147,Data!$A$5:$X$2001,Data!$K$2,FALSE))</f>
        <v>3332</v>
      </c>
      <c r="I147" t="str">
        <f>IF(R147="","",VLOOKUP($R147,Data!$A$5:$X$2001,Data!$L$2,FALSE))</f>
        <v>AID TO PROSECUTION, DA</v>
      </c>
      <c r="J147" s="9">
        <f>IF($R147="","",VLOOKUP($R147,Data!$A$5:$AJ$2001,Data!M$2,FALSE))</f>
        <v>2315.5</v>
      </c>
      <c r="K147" s="9">
        <f>IF($R147="","",VLOOKUP($R147,Data!$A$5:$AJ$2001,Data!N$2,FALSE))</f>
        <v>-243</v>
      </c>
      <c r="L147" s="9">
        <f>IF($R147="","",VLOOKUP($R147,Data!$A$5:$AJ$2001,Data!O$2,FALSE))</f>
        <v>658.9900000000016</v>
      </c>
      <c r="M147" s="9">
        <f>IF($R147="","",VLOOKUP($R147,Data!$A$5:$AJ$2001,Data!P$2,FALSE))</f>
        <v>452.90999999999985</v>
      </c>
      <c r="N147" s="9">
        <f>IF($R147="","",VLOOKUP($R147,Data!$A$5:$AJ$2001,Data!Q$2,FALSE))</f>
        <v>-344.09000000000015</v>
      </c>
      <c r="O147" s="9">
        <f>IF($R147="","",VLOOKUP($R147,Data!$A$5:$AJ$2001,Data!R$2,FALSE))</f>
        <v>8491.7599999999984</v>
      </c>
      <c r="P147" s="9">
        <f>IF($R147="","",VLOOKUP($R147,Data!$A$5:$AJ$2001,Data!S$2,FALSE))</f>
        <v>-7745.7200000000012</v>
      </c>
      <c r="Q147" s="9">
        <f t="shared" si="2"/>
        <v>3586.3499999999985</v>
      </c>
      <c r="R147">
        <f>IF((MAX($R$4:R146)+1)&gt;Data!$A$1,"",MAX($R$4:R146)+1)</f>
        <v>143</v>
      </c>
    </row>
    <row r="148" spans="1:18" x14ac:dyDescent="0.2">
      <c r="A148" s="10">
        <f>IF(Q148="","",RANK(Q148,$Q$5:$Q$257)+COUNTIF($Q$3:Q147,Q148))</f>
        <v>230</v>
      </c>
      <c r="B148" t="str">
        <f>IF(R148="","",VLOOKUP($R148,Data!$A$5:$X$2001,Data!$E$2,FALSE))</f>
        <v>A</v>
      </c>
      <c r="C148">
        <f>IF(R148="","",VLOOKUP($R148,Data!$A$5:$X$2001,Data!$F$2,FALSE))</f>
        <v>0</v>
      </c>
      <c r="D148">
        <f>IF(R148="","",VLOOKUP($R148,Data!$A$5:$X$2001,Data!$G$2,FALSE))</f>
        <v>0</v>
      </c>
      <c r="E148">
        <f>IF(R148="","",VLOOKUP($R148,Data!$A$5:$X$2001,Data!$H$2,FALSE))</f>
        <v>0</v>
      </c>
      <c r="F148">
        <f>IF(R148="","",VLOOKUP($R148,Data!$A$5:$X$2001,Data!$I$2,FALSE))</f>
        <v>0</v>
      </c>
      <c r="G148">
        <f>IF(R148="","",VLOOKUP($R148,Data!$A$5:$X$2001,Data!$J$2,FALSE))</f>
        <v>0</v>
      </c>
      <c r="H148" t="str">
        <f>IF(R148="","",VLOOKUP($R148,Data!$A$5:$X$2001,Data!$K$2,FALSE))</f>
        <v>3383</v>
      </c>
      <c r="I148" t="str">
        <f>IF(R148="","",VLOOKUP($R148,Data!$A$5:$X$2001,Data!$L$2,FALSE))</f>
        <v>DA DCJS GRANTS</v>
      </c>
      <c r="J148" s="9">
        <f>IF($R148="","",VLOOKUP($R148,Data!$A$5:$AJ$2001,Data!M$2,FALSE))</f>
        <v>0</v>
      </c>
      <c r="K148" s="9">
        <f>IF($R148="","",VLOOKUP($R148,Data!$A$5:$AJ$2001,Data!N$2,FALSE))</f>
        <v>0</v>
      </c>
      <c r="L148" s="9">
        <f>IF($R148="","",VLOOKUP($R148,Data!$A$5:$AJ$2001,Data!O$2,FALSE))</f>
        <v>0</v>
      </c>
      <c r="M148" s="9">
        <f>IF($R148="","",VLOOKUP($R148,Data!$A$5:$AJ$2001,Data!P$2,FALSE))</f>
        <v>0</v>
      </c>
      <c r="N148" s="9">
        <f>IF($R148="","",VLOOKUP($R148,Data!$A$5:$AJ$2001,Data!Q$2,FALSE))</f>
        <v>0</v>
      </c>
      <c r="O148" s="9">
        <f>IF($R148="","",VLOOKUP($R148,Data!$A$5:$AJ$2001,Data!R$2,FALSE))</f>
        <v>0</v>
      </c>
      <c r="P148" s="9">
        <f>IF($R148="","",VLOOKUP($R148,Data!$A$5:$AJ$2001,Data!S$2,FALSE))</f>
        <v>-333309</v>
      </c>
      <c r="Q148" s="9">
        <f t="shared" si="2"/>
        <v>-333309</v>
      </c>
      <c r="R148">
        <f>IF((MAX($R$4:R147)+1)&gt;Data!$A$1,"",MAX($R$4:R147)+1)</f>
        <v>144</v>
      </c>
    </row>
    <row r="149" spans="1:18" x14ac:dyDescent="0.2">
      <c r="A149" s="10">
        <f>IF(Q149="","",RANK(Q149,$Q$5:$Q$257)+COUNTIF($Q$3:Q148,Q149))</f>
        <v>87</v>
      </c>
      <c r="B149" t="str">
        <f>IF(R149="","",VLOOKUP($R149,Data!$A$5:$X$2001,Data!$E$2,FALSE))</f>
        <v>A</v>
      </c>
      <c r="C149">
        <f>IF(R149="","",VLOOKUP($R149,Data!$A$5:$X$2001,Data!$F$2,FALSE))</f>
        <v>0</v>
      </c>
      <c r="D149">
        <f>IF(R149="","",VLOOKUP($R149,Data!$A$5:$X$2001,Data!$G$2,FALSE))</f>
        <v>0</v>
      </c>
      <c r="E149">
        <f>IF(R149="","",VLOOKUP($R149,Data!$A$5:$X$2001,Data!$H$2,FALSE))</f>
        <v>0</v>
      </c>
      <c r="F149">
        <f>IF(R149="","",VLOOKUP($R149,Data!$A$5:$X$2001,Data!$I$2,FALSE))</f>
        <v>0</v>
      </c>
      <c r="G149">
        <f>IF(R149="","",VLOOKUP($R149,Data!$A$5:$X$2001,Data!$J$2,FALSE))</f>
        <v>0</v>
      </c>
      <c r="H149" t="str">
        <f>IF(R149="","",VLOOKUP($R149,Data!$A$5:$X$2001,Data!$K$2,FALSE))</f>
        <v>3384</v>
      </c>
      <c r="I149" t="str">
        <f>IF(R149="","",VLOOKUP($R149,Data!$A$5:$X$2001,Data!$L$2,FALSE))</f>
        <v>STOP DWI STATE AID</v>
      </c>
      <c r="J149" s="9">
        <f>IF($R149="","",VLOOKUP($R149,Data!$A$5:$AJ$2001,Data!M$2,FALSE))</f>
        <v>0</v>
      </c>
      <c r="K149" s="9">
        <f>IF($R149="","",VLOOKUP($R149,Data!$A$5:$AJ$2001,Data!N$2,FALSE))</f>
        <v>0</v>
      </c>
      <c r="L149" s="9">
        <f>IF($R149="","",VLOOKUP($R149,Data!$A$5:$AJ$2001,Data!O$2,FALSE))</f>
        <v>0</v>
      </c>
      <c r="M149" s="9">
        <f>IF($R149="","",VLOOKUP($R149,Data!$A$5:$AJ$2001,Data!P$2,FALSE))</f>
        <v>0</v>
      </c>
      <c r="N149" s="9">
        <f>IF($R149="","",VLOOKUP($R149,Data!$A$5:$AJ$2001,Data!Q$2,FALSE))</f>
        <v>179.47999999999956</v>
      </c>
      <c r="O149" s="9">
        <f>IF($R149="","",VLOOKUP($R149,Data!$A$5:$AJ$2001,Data!R$2,FALSE))</f>
        <v>0</v>
      </c>
      <c r="P149" s="9">
        <f>IF($R149="","",VLOOKUP($R149,Data!$A$5:$AJ$2001,Data!S$2,FALSE))</f>
        <v>0</v>
      </c>
      <c r="Q149" s="9">
        <f t="shared" si="2"/>
        <v>179.47999999999956</v>
      </c>
      <c r="R149">
        <f>IF((MAX($R$4:R148)+1)&gt;Data!$A$1,"",MAX($R$4:R148)+1)</f>
        <v>145</v>
      </c>
    </row>
    <row r="150" spans="1:18" x14ac:dyDescent="0.2">
      <c r="A150" s="10">
        <f>IF(Q150="","",RANK(Q150,$Q$5:$Q$257)+COUNTIF($Q$3:Q149,Q150))</f>
        <v>138</v>
      </c>
      <c r="B150" t="str">
        <f>IF(R150="","",VLOOKUP($R150,Data!$A$5:$X$2001,Data!$E$2,FALSE))</f>
        <v>A</v>
      </c>
      <c r="C150">
        <f>IF(R150="","",VLOOKUP($R150,Data!$A$5:$X$2001,Data!$F$2,FALSE))</f>
        <v>0</v>
      </c>
      <c r="D150">
        <f>IF(R150="","",VLOOKUP($R150,Data!$A$5:$X$2001,Data!$G$2,FALSE))</f>
        <v>0</v>
      </c>
      <c r="E150">
        <f>IF(R150="","",VLOOKUP($R150,Data!$A$5:$X$2001,Data!$H$2,FALSE))</f>
        <v>0</v>
      </c>
      <c r="F150">
        <f>IF(R150="","",VLOOKUP($R150,Data!$A$5:$X$2001,Data!$I$2,FALSE))</f>
        <v>0</v>
      </c>
      <c r="G150">
        <f>IF(R150="","",VLOOKUP($R150,Data!$A$5:$X$2001,Data!$J$2,FALSE))</f>
        <v>0</v>
      </c>
      <c r="H150" t="str">
        <f>IF(R150="","",VLOOKUP($R150,Data!$A$5:$X$2001,Data!$K$2,FALSE))</f>
        <v>3385</v>
      </c>
      <c r="I150" t="str">
        <f>IF(R150="","",VLOOKUP($R150,Data!$A$5:$X$2001,Data!$L$2,FALSE))</f>
        <v>DRUG ABUSE ABATEMENT</v>
      </c>
      <c r="J150" s="9">
        <f>IF($R150="","",VLOOKUP($R150,Data!$A$5:$AJ$2001,Data!M$2,FALSE))</f>
        <v>0</v>
      </c>
      <c r="K150" s="9">
        <f>IF($R150="","",VLOOKUP($R150,Data!$A$5:$AJ$2001,Data!N$2,FALSE))</f>
        <v>0</v>
      </c>
      <c r="L150" s="9">
        <f>IF($R150="","",VLOOKUP($R150,Data!$A$5:$AJ$2001,Data!O$2,FALSE))</f>
        <v>-981.01</v>
      </c>
      <c r="M150" s="9">
        <f>IF($R150="","",VLOOKUP($R150,Data!$A$5:$AJ$2001,Data!P$2,FALSE))</f>
        <v>0</v>
      </c>
      <c r="N150" s="9">
        <f>IF($R150="","",VLOOKUP($R150,Data!$A$5:$AJ$2001,Data!Q$2,FALSE))</f>
        <v>0</v>
      </c>
      <c r="O150" s="9">
        <f>IF($R150="","",VLOOKUP($R150,Data!$A$5:$AJ$2001,Data!R$2,FALSE))</f>
        <v>0</v>
      </c>
      <c r="P150" s="9">
        <f>IF($R150="","",VLOOKUP($R150,Data!$A$5:$AJ$2001,Data!S$2,FALSE))</f>
        <v>0</v>
      </c>
      <c r="Q150" s="9">
        <f t="shared" si="2"/>
        <v>-981.01</v>
      </c>
      <c r="R150">
        <f>IF((MAX($R$4:R149)+1)&gt;Data!$A$1,"",MAX($R$4:R149)+1)</f>
        <v>146</v>
      </c>
    </row>
    <row r="151" spans="1:18" x14ac:dyDescent="0.2">
      <c r="A151" s="10">
        <f>IF(Q151="","",RANK(Q151,$Q$5:$Q$257)+COUNTIF($Q$3:Q150,Q151))</f>
        <v>67</v>
      </c>
      <c r="B151" t="str">
        <f>IF(R151="","",VLOOKUP($R151,Data!$A$5:$X$2001,Data!$E$2,FALSE))</f>
        <v>A</v>
      </c>
      <c r="C151">
        <f>IF(R151="","",VLOOKUP($R151,Data!$A$5:$X$2001,Data!$F$2,FALSE))</f>
        <v>0</v>
      </c>
      <c r="D151">
        <f>IF(R151="","",VLOOKUP($R151,Data!$A$5:$X$2001,Data!$G$2,FALSE))</f>
        <v>0</v>
      </c>
      <c r="E151">
        <f>IF(R151="","",VLOOKUP($R151,Data!$A$5:$X$2001,Data!$H$2,FALSE))</f>
        <v>0</v>
      </c>
      <c r="F151">
        <f>IF(R151="","",VLOOKUP($R151,Data!$A$5:$X$2001,Data!$I$2,FALSE))</f>
        <v>0</v>
      </c>
      <c r="G151">
        <f>IF(R151="","",VLOOKUP($R151,Data!$A$5:$X$2001,Data!$J$2,FALSE))</f>
        <v>0</v>
      </c>
      <c r="H151" t="str">
        <f>IF(R151="","",VLOOKUP($R151,Data!$A$5:$X$2001,Data!$K$2,FALSE))</f>
        <v>3386</v>
      </c>
      <c r="I151" t="str">
        <f>IF(R151="","",VLOOKUP($R151,Data!$A$5:$X$2001,Data!$L$2,FALSE))</f>
        <v>STOP DWI CRACKDOWN PROG</v>
      </c>
      <c r="J151" s="9">
        <f>IF($R151="","",VLOOKUP($R151,Data!$A$5:$AJ$2001,Data!M$2,FALSE))</f>
        <v>0</v>
      </c>
      <c r="K151" s="9">
        <f>IF($R151="","",VLOOKUP($R151,Data!$A$5:$AJ$2001,Data!N$2,FALSE))</f>
        <v>-1661.83</v>
      </c>
      <c r="L151" s="9">
        <f>IF($R151="","",VLOOKUP($R151,Data!$A$5:$AJ$2001,Data!O$2,FALSE))</f>
        <v>1143.04</v>
      </c>
      <c r="M151" s="9">
        <f>IF($R151="","",VLOOKUP($R151,Data!$A$5:$AJ$2001,Data!P$2,FALSE))</f>
        <v>587.19000000000005</v>
      </c>
      <c r="N151" s="9">
        <f>IF($R151="","",VLOOKUP($R151,Data!$A$5:$AJ$2001,Data!Q$2,FALSE))</f>
        <v>550.04999999999995</v>
      </c>
      <c r="O151" s="9">
        <f>IF($R151="","",VLOOKUP($R151,Data!$A$5:$AJ$2001,Data!R$2,FALSE))</f>
        <v>2275.5100000000002</v>
      </c>
      <c r="P151" s="9">
        <f>IF($R151="","",VLOOKUP($R151,Data!$A$5:$AJ$2001,Data!S$2,FALSE))</f>
        <v>2624.3199999999997</v>
      </c>
      <c r="Q151" s="9">
        <f t="shared" si="2"/>
        <v>5518.28</v>
      </c>
      <c r="R151">
        <f>IF((MAX($R$4:R150)+1)&gt;Data!$A$1,"",MAX($R$4:R150)+1)</f>
        <v>147</v>
      </c>
    </row>
    <row r="152" spans="1:18" x14ac:dyDescent="0.2">
      <c r="A152" s="10">
        <f>IF(Q152="","",RANK(Q152,$Q$5:$Q$257)+COUNTIF($Q$3:Q151,Q152))</f>
        <v>147</v>
      </c>
      <c r="B152" t="str">
        <f>IF(R152="","",VLOOKUP($R152,Data!$A$5:$X$2001,Data!$E$2,FALSE))</f>
        <v>A</v>
      </c>
      <c r="C152">
        <f>IF(R152="","",VLOOKUP($R152,Data!$A$5:$X$2001,Data!$F$2,FALSE))</f>
        <v>0</v>
      </c>
      <c r="D152">
        <f>IF(R152="","",VLOOKUP($R152,Data!$A$5:$X$2001,Data!$G$2,FALSE))</f>
        <v>0</v>
      </c>
      <c r="E152">
        <f>IF(R152="","",VLOOKUP($R152,Data!$A$5:$X$2001,Data!$H$2,FALSE))</f>
        <v>0</v>
      </c>
      <c r="F152">
        <f>IF(R152="","",VLOOKUP($R152,Data!$A$5:$X$2001,Data!$I$2,FALSE))</f>
        <v>0</v>
      </c>
      <c r="G152">
        <f>IF(R152="","",VLOOKUP($R152,Data!$A$5:$X$2001,Data!$J$2,FALSE))</f>
        <v>0</v>
      </c>
      <c r="H152" t="str">
        <f>IF(R152="","",VLOOKUP($R152,Data!$A$5:$X$2001,Data!$K$2,FALSE))</f>
        <v>3387</v>
      </c>
      <c r="I152" t="str">
        <f>IF(R152="","",VLOOKUP($R152,Data!$A$5:$X$2001,Data!$L$2,FALSE))</f>
        <v>VIDEO RECORDING GRANT</v>
      </c>
      <c r="J152" s="9">
        <f>IF($R152="","",VLOOKUP($R152,Data!$A$5:$AJ$2001,Data!M$2,FALSE))</f>
        <v>0</v>
      </c>
      <c r="K152" s="9">
        <f>IF($R152="","",VLOOKUP($R152,Data!$A$5:$AJ$2001,Data!N$2,FALSE))</f>
        <v>0</v>
      </c>
      <c r="L152" s="9">
        <f>IF($R152="","",VLOOKUP($R152,Data!$A$5:$AJ$2001,Data!O$2,FALSE))</f>
        <v>0</v>
      </c>
      <c r="M152" s="9">
        <f>IF($R152="","",VLOOKUP($R152,Data!$A$5:$AJ$2001,Data!P$2,FALSE))</f>
        <v>-1958.77</v>
      </c>
      <c r="N152" s="9">
        <f>IF($R152="","",VLOOKUP($R152,Data!$A$5:$AJ$2001,Data!Q$2,FALSE))</f>
        <v>0</v>
      </c>
      <c r="O152" s="9">
        <f>IF($R152="","",VLOOKUP($R152,Data!$A$5:$AJ$2001,Data!R$2,FALSE))</f>
        <v>0</v>
      </c>
      <c r="P152" s="9">
        <f>IF($R152="","",VLOOKUP($R152,Data!$A$5:$AJ$2001,Data!S$2,FALSE))</f>
        <v>0</v>
      </c>
      <c r="Q152" s="9">
        <f t="shared" si="2"/>
        <v>-1958.77</v>
      </c>
      <c r="R152">
        <f>IF((MAX($R$4:R151)+1)&gt;Data!$A$1,"",MAX($R$4:R151)+1)</f>
        <v>148</v>
      </c>
    </row>
    <row r="153" spans="1:18" x14ac:dyDescent="0.2">
      <c r="A153" s="10">
        <f>IF(Q153="","",RANK(Q153,$Q$5:$Q$257)+COUNTIF($Q$3:Q152,Q153))</f>
        <v>145</v>
      </c>
      <c r="B153" t="str">
        <f>IF(R153="","",VLOOKUP($R153,Data!$A$5:$X$2001,Data!$E$2,FALSE))</f>
        <v>A</v>
      </c>
      <c r="C153">
        <f>IF(R153="","",VLOOKUP($R153,Data!$A$5:$X$2001,Data!$F$2,FALSE))</f>
        <v>0</v>
      </c>
      <c r="D153">
        <f>IF(R153="","",VLOOKUP($R153,Data!$A$5:$X$2001,Data!$G$2,FALSE))</f>
        <v>0</v>
      </c>
      <c r="E153">
        <f>IF(R153="","",VLOOKUP($R153,Data!$A$5:$X$2001,Data!$H$2,FALSE))</f>
        <v>0</v>
      </c>
      <c r="F153">
        <f>IF(R153="","",VLOOKUP($R153,Data!$A$5:$X$2001,Data!$I$2,FALSE))</f>
        <v>0</v>
      </c>
      <c r="G153">
        <f>IF(R153="","",VLOOKUP($R153,Data!$A$5:$X$2001,Data!$J$2,FALSE))</f>
        <v>0</v>
      </c>
      <c r="H153" t="str">
        <f>IF(R153="","",VLOOKUP($R153,Data!$A$5:$X$2001,Data!$K$2,FALSE))</f>
        <v>3388</v>
      </c>
      <c r="I153" t="str">
        <f>IF(R153="","",VLOOKUP($R153,Data!$A$5:$X$2001,Data!$L$2,FALSE))</f>
        <v>IGNITION INTERLOCK</v>
      </c>
      <c r="J153" s="9">
        <f>IF($R153="","",VLOOKUP($R153,Data!$A$5:$AJ$2001,Data!M$2,FALSE))</f>
        <v>-50</v>
      </c>
      <c r="K153" s="9">
        <f>IF($R153="","",VLOOKUP($R153,Data!$A$5:$AJ$2001,Data!N$2,FALSE))</f>
        <v>-1876.25</v>
      </c>
      <c r="L153" s="9">
        <f>IF($R153="","",VLOOKUP($R153,Data!$A$5:$AJ$2001,Data!O$2,FALSE))</f>
        <v>0</v>
      </c>
      <c r="M153" s="9">
        <f>IF($R153="","",VLOOKUP($R153,Data!$A$5:$AJ$2001,Data!P$2,FALSE))</f>
        <v>14.360000000000127</v>
      </c>
      <c r="N153" s="9">
        <f>IF($R153="","",VLOOKUP($R153,Data!$A$5:$AJ$2001,Data!Q$2,FALSE))</f>
        <v>111.71000000000004</v>
      </c>
      <c r="O153" s="9">
        <f>IF($R153="","",VLOOKUP($R153,Data!$A$5:$AJ$2001,Data!R$2,FALSE))</f>
        <v>-129.86999999999989</v>
      </c>
      <c r="P153" s="9">
        <f>IF($R153="","",VLOOKUP($R153,Data!$A$5:$AJ$2001,Data!S$2,FALSE))</f>
        <v>154</v>
      </c>
      <c r="Q153" s="9">
        <f t="shared" si="2"/>
        <v>-1776.0499999999997</v>
      </c>
      <c r="R153">
        <f>IF((MAX($R$4:R152)+1)&gt;Data!$A$1,"",MAX($R$4:R152)+1)</f>
        <v>149</v>
      </c>
    </row>
    <row r="154" spans="1:18" x14ac:dyDescent="0.2">
      <c r="A154" s="10">
        <f>IF(Q154="","",RANK(Q154,$Q$5:$Q$257)+COUNTIF($Q$3:Q153,Q154))</f>
        <v>156</v>
      </c>
      <c r="B154" t="str">
        <f>IF(R154="","",VLOOKUP($R154,Data!$A$5:$X$2001,Data!$E$2,FALSE))</f>
        <v>A</v>
      </c>
      <c r="C154">
        <f>IF(R154="","",VLOOKUP($R154,Data!$A$5:$X$2001,Data!$F$2,FALSE))</f>
        <v>0</v>
      </c>
      <c r="D154">
        <f>IF(R154="","",VLOOKUP($R154,Data!$A$5:$X$2001,Data!$G$2,FALSE))</f>
        <v>0</v>
      </c>
      <c r="E154">
        <f>IF(R154="","",VLOOKUP($R154,Data!$A$5:$X$2001,Data!$H$2,FALSE))</f>
        <v>0</v>
      </c>
      <c r="F154">
        <f>IF(R154="","",VLOOKUP($R154,Data!$A$5:$X$2001,Data!$I$2,FALSE))</f>
        <v>0</v>
      </c>
      <c r="G154">
        <f>IF(R154="","",VLOOKUP($R154,Data!$A$5:$X$2001,Data!$J$2,FALSE))</f>
        <v>0</v>
      </c>
      <c r="H154" t="str">
        <f>IF(R154="","",VLOOKUP($R154,Data!$A$5:$X$2001,Data!$K$2,FALSE))</f>
        <v>3389</v>
      </c>
      <c r="I154" t="str">
        <f>IF(R154="","",VLOOKUP($R154,Data!$A$5:$X$2001,Data!$L$2,FALSE))</f>
        <v>ALTERNATIVES TO INCARCER.</v>
      </c>
      <c r="J154" s="9">
        <f>IF($R154="","",VLOOKUP($R154,Data!$A$5:$AJ$2001,Data!M$2,FALSE))</f>
        <v>-5998</v>
      </c>
      <c r="K154" s="9">
        <f>IF($R154="","",VLOOKUP($R154,Data!$A$5:$AJ$2001,Data!N$2,FALSE))</f>
        <v>239.92000000000007</v>
      </c>
      <c r="L154" s="9">
        <f>IF($R154="","",VLOOKUP($R154,Data!$A$5:$AJ$2001,Data!O$2,FALSE))</f>
        <v>2530.1799999999998</v>
      </c>
      <c r="M154" s="9">
        <f>IF($R154="","",VLOOKUP($R154,Data!$A$5:$AJ$2001,Data!P$2,FALSE))</f>
        <v>-1613.9499999999998</v>
      </c>
      <c r="N154" s="9">
        <f>IF($R154="","",VLOOKUP($R154,Data!$A$5:$AJ$2001,Data!Q$2,FALSE))</f>
        <v>2731.3</v>
      </c>
      <c r="O154" s="9">
        <f>IF($R154="","",VLOOKUP($R154,Data!$A$5:$AJ$2001,Data!R$2,FALSE))</f>
        <v>1241.4499999999998</v>
      </c>
      <c r="P154" s="9">
        <f>IF($R154="","",VLOOKUP($R154,Data!$A$5:$AJ$2001,Data!S$2,FALSE))</f>
        <v>-3176.8</v>
      </c>
      <c r="Q154" s="9">
        <f t="shared" si="2"/>
        <v>-4045.9000000000005</v>
      </c>
      <c r="R154">
        <f>IF((MAX($R$4:R153)+1)&gt;Data!$A$1,"",MAX($R$4:R153)+1)</f>
        <v>150</v>
      </c>
    </row>
    <row r="155" spans="1:18" x14ac:dyDescent="0.2">
      <c r="A155" s="10">
        <f>IF(Q155="","",RANK(Q155,$Q$5:$Q$257)+COUNTIF($Q$3:Q154,Q155))</f>
        <v>114</v>
      </c>
      <c r="B155" t="str">
        <f>IF(R155="","",VLOOKUP($R155,Data!$A$5:$X$2001,Data!$E$2,FALSE))</f>
        <v>A</v>
      </c>
      <c r="C155">
        <f>IF(R155="","",VLOOKUP($R155,Data!$A$5:$X$2001,Data!$F$2,FALSE))</f>
        <v>0</v>
      </c>
      <c r="D155">
        <f>IF(R155="","",VLOOKUP($R155,Data!$A$5:$X$2001,Data!$G$2,FALSE))</f>
        <v>0</v>
      </c>
      <c r="E155">
        <f>IF(R155="","",VLOOKUP($R155,Data!$A$5:$X$2001,Data!$H$2,FALSE))</f>
        <v>0</v>
      </c>
      <c r="F155">
        <f>IF(R155="","",VLOOKUP($R155,Data!$A$5:$X$2001,Data!$I$2,FALSE))</f>
        <v>0</v>
      </c>
      <c r="G155">
        <f>IF(R155="","",VLOOKUP($R155,Data!$A$5:$X$2001,Data!$J$2,FALSE))</f>
        <v>0</v>
      </c>
      <c r="H155" t="str">
        <f>IF(R155="","",VLOOKUP($R155,Data!$A$5:$X$2001,Data!$K$2,FALSE))</f>
        <v>3390</v>
      </c>
      <c r="I155" t="str">
        <f>IF(R155="","",VLOOKUP($R155,Data!$A$5:$X$2001,Data!$L$2,FALSE))</f>
        <v>FOOD REIMB/MINOR INMATES</v>
      </c>
      <c r="J155" s="9">
        <f>IF($R155="","",VLOOKUP($R155,Data!$A$5:$AJ$2001,Data!M$2,FALSE))</f>
        <v>0</v>
      </c>
      <c r="K155" s="9">
        <f>IF($R155="","",VLOOKUP($R155,Data!$A$5:$AJ$2001,Data!N$2,FALSE))</f>
        <v>0</v>
      </c>
      <c r="L155" s="9">
        <f>IF($R155="","",VLOOKUP($R155,Data!$A$5:$AJ$2001,Data!O$2,FALSE))</f>
        <v>0</v>
      </c>
      <c r="M155" s="9">
        <f>IF($R155="","",VLOOKUP($R155,Data!$A$5:$AJ$2001,Data!P$2,FALSE))</f>
        <v>0</v>
      </c>
      <c r="N155" s="9">
        <f>IF($R155="","",VLOOKUP($R155,Data!$A$5:$AJ$2001,Data!Q$2,FALSE))</f>
        <v>0</v>
      </c>
      <c r="O155" s="9">
        <f>IF($R155="","",VLOOKUP($R155,Data!$A$5:$AJ$2001,Data!R$2,FALSE))</f>
        <v>0</v>
      </c>
      <c r="P155" s="9">
        <f>IF($R155="","",VLOOKUP($R155,Data!$A$5:$AJ$2001,Data!S$2,FALSE))</f>
        <v>0</v>
      </c>
      <c r="Q155" s="9">
        <f t="shared" si="2"/>
        <v>0</v>
      </c>
      <c r="R155">
        <f>IF((MAX($R$4:R154)+1)&gt;Data!$A$1,"",MAX($R$4:R154)+1)</f>
        <v>151</v>
      </c>
    </row>
    <row r="156" spans="1:18" x14ac:dyDescent="0.2">
      <c r="A156" s="10">
        <f>IF(Q156="","",RANK(Q156,$Q$5:$Q$257)+COUNTIF($Q$3:Q155,Q156))</f>
        <v>115</v>
      </c>
      <c r="B156" t="str">
        <f>IF(R156="","",VLOOKUP($R156,Data!$A$5:$X$2001,Data!$E$2,FALSE))</f>
        <v>A</v>
      </c>
      <c r="C156">
        <f>IF(R156="","",VLOOKUP($R156,Data!$A$5:$X$2001,Data!$F$2,FALSE))</f>
        <v>0</v>
      </c>
      <c r="D156">
        <f>IF(R156="","",VLOOKUP($R156,Data!$A$5:$X$2001,Data!$G$2,FALSE))</f>
        <v>0</v>
      </c>
      <c r="E156">
        <f>IF(R156="","",VLOOKUP($R156,Data!$A$5:$X$2001,Data!$H$2,FALSE))</f>
        <v>0</v>
      </c>
      <c r="F156">
        <f>IF(R156="","",VLOOKUP($R156,Data!$A$5:$X$2001,Data!$I$2,FALSE))</f>
        <v>0</v>
      </c>
      <c r="G156">
        <f>IF(R156="","",VLOOKUP($R156,Data!$A$5:$X$2001,Data!$J$2,FALSE))</f>
        <v>0</v>
      </c>
      <c r="H156" t="str">
        <f>IF(R156="","",VLOOKUP($R156,Data!$A$5:$X$2001,Data!$K$2,FALSE))</f>
        <v>3391</v>
      </c>
      <c r="I156" t="str">
        <f>IF(R156="","",VLOOKUP($R156,Data!$A$5:$X$2001,Data!$L$2,FALSE))</f>
        <v>STATE REIMB-BALLISTIC VESTS</v>
      </c>
      <c r="J156" s="9">
        <f>IF($R156="","",VLOOKUP($R156,Data!$A$5:$AJ$2001,Data!M$2,FALSE))</f>
        <v>0</v>
      </c>
      <c r="K156" s="9">
        <f>IF($R156="","",VLOOKUP($R156,Data!$A$5:$AJ$2001,Data!N$2,FALSE))</f>
        <v>0</v>
      </c>
      <c r="L156" s="9">
        <f>IF($R156="","",VLOOKUP($R156,Data!$A$5:$AJ$2001,Data!O$2,FALSE))</f>
        <v>0</v>
      </c>
      <c r="M156" s="9">
        <f>IF($R156="","",VLOOKUP($R156,Data!$A$5:$AJ$2001,Data!P$2,FALSE))</f>
        <v>0</v>
      </c>
      <c r="N156" s="9">
        <f>IF($R156="","",VLOOKUP($R156,Data!$A$5:$AJ$2001,Data!Q$2,FALSE))</f>
        <v>0</v>
      </c>
      <c r="O156" s="9">
        <f>IF($R156="","",VLOOKUP($R156,Data!$A$5:$AJ$2001,Data!R$2,FALSE))</f>
        <v>0</v>
      </c>
      <c r="P156" s="9">
        <f>IF($R156="","",VLOOKUP($R156,Data!$A$5:$AJ$2001,Data!S$2,FALSE))</f>
        <v>0</v>
      </c>
      <c r="Q156" s="9">
        <f t="shared" si="2"/>
        <v>0</v>
      </c>
      <c r="R156">
        <f>IF((MAX($R$4:R155)+1)&gt;Data!$A$1,"",MAX($R$4:R155)+1)</f>
        <v>152</v>
      </c>
    </row>
    <row r="157" spans="1:18" x14ac:dyDescent="0.2">
      <c r="A157" s="10">
        <f>IF(Q157="","",RANK(Q157,$Q$5:$Q$257)+COUNTIF($Q$3:Q156,Q157))</f>
        <v>166</v>
      </c>
      <c r="B157" t="str">
        <f>IF(R157="","",VLOOKUP($R157,Data!$A$5:$X$2001,Data!$E$2,FALSE))</f>
        <v>A</v>
      </c>
      <c r="C157">
        <f>IF(R157="","",VLOOKUP($R157,Data!$A$5:$X$2001,Data!$F$2,FALSE))</f>
        <v>0</v>
      </c>
      <c r="D157">
        <f>IF(R157="","",VLOOKUP($R157,Data!$A$5:$X$2001,Data!$G$2,FALSE))</f>
        <v>0</v>
      </c>
      <c r="E157">
        <f>IF(R157="","",VLOOKUP($R157,Data!$A$5:$X$2001,Data!$H$2,FALSE))</f>
        <v>0</v>
      </c>
      <c r="F157">
        <f>IF(R157="","",VLOOKUP($R157,Data!$A$5:$X$2001,Data!$I$2,FALSE))</f>
        <v>0</v>
      </c>
      <c r="G157">
        <f>IF(R157="","",VLOOKUP($R157,Data!$A$5:$X$2001,Data!$J$2,FALSE))</f>
        <v>0</v>
      </c>
      <c r="H157" t="str">
        <f>IF(R157="","",VLOOKUP($R157,Data!$A$5:$X$2001,Data!$K$2,FALSE))</f>
        <v>3392</v>
      </c>
      <c r="I157" t="str">
        <f>IF(R157="","",VLOOKUP($R157,Data!$A$5:$X$2001,Data!$L$2,FALSE))</f>
        <v>NYS DCJS PPE GRANT</v>
      </c>
      <c r="J157" s="9">
        <f>IF($R157="","",VLOOKUP($R157,Data!$A$5:$AJ$2001,Data!M$2,FALSE))</f>
        <v>0</v>
      </c>
      <c r="K157" s="9">
        <f>IF($R157="","",VLOOKUP($R157,Data!$A$5:$AJ$2001,Data!N$2,FALSE))</f>
        <v>0</v>
      </c>
      <c r="L157" s="9">
        <f>IF($R157="","",VLOOKUP($R157,Data!$A$5:$AJ$2001,Data!O$2,FALSE))</f>
        <v>-6426</v>
      </c>
      <c r="M157" s="9">
        <f>IF($R157="","",VLOOKUP($R157,Data!$A$5:$AJ$2001,Data!P$2,FALSE))</f>
        <v>0</v>
      </c>
      <c r="N157" s="9">
        <f>IF($R157="","",VLOOKUP($R157,Data!$A$5:$AJ$2001,Data!Q$2,FALSE))</f>
        <v>0</v>
      </c>
      <c r="O157" s="9">
        <f>IF($R157="","",VLOOKUP($R157,Data!$A$5:$AJ$2001,Data!R$2,FALSE))</f>
        <v>0</v>
      </c>
      <c r="P157" s="9">
        <f>IF($R157="","",VLOOKUP($R157,Data!$A$5:$AJ$2001,Data!S$2,FALSE))</f>
        <v>0</v>
      </c>
      <c r="Q157" s="9">
        <f t="shared" si="2"/>
        <v>-6426</v>
      </c>
      <c r="R157">
        <f>IF((MAX($R$4:R156)+1)&gt;Data!$A$1,"",MAX($R$4:R156)+1)</f>
        <v>153</v>
      </c>
    </row>
    <row r="158" spans="1:18" x14ac:dyDescent="0.2">
      <c r="A158" s="10">
        <f>IF(Q158="","",RANK(Q158,$Q$5:$Q$257)+COUNTIF($Q$3:Q157,Q158))</f>
        <v>116</v>
      </c>
      <c r="B158" t="str">
        <f>IF(R158="","",VLOOKUP($R158,Data!$A$5:$X$2001,Data!$E$2,FALSE))</f>
        <v>A</v>
      </c>
      <c r="C158">
        <f>IF(R158="","",VLOOKUP($R158,Data!$A$5:$X$2001,Data!$F$2,FALSE))</f>
        <v>0</v>
      </c>
      <c r="D158">
        <f>IF(R158="","",VLOOKUP($R158,Data!$A$5:$X$2001,Data!$G$2,FALSE))</f>
        <v>0</v>
      </c>
      <c r="E158">
        <f>IF(R158="","",VLOOKUP($R158,Data!$A$5:$X$2001,Data!$H$2,FALSE))</f>
        <v>0</v>
      </c>
      <c r="F158">
        <f>IF(R158="","",VLOOKUP($R158,Data!$A$5:$X$2001,Data!$I$2,FALSE))</f>
        <v>0</v>
      </c>
      <c r="G158">
        <f>IF(R158="","",VLOOKUP($R158,Data!$A$5:$X$2001,Data!$J$2,FALSE))</f>
        <v>0</v>
      </c>
      <c r="H158" t="str">
        <f>IF(R158="","",VLOOKUP($R158,Data!$A$5:$X$2001,Data!$K$2,FALSE))</f>
        <v>3393</v>
      </c>
      <c r="I158" t="str">
        <f>IF(R158="","",VLOOKUP($R158,Data!$A$5:$X$2001,Data!$L$2,FALSE))</f>
        <v>FIRE PREVENTION</v>
      </c>
      <c r="J158" s="9">
        <f>IF($R158="","",VLOOKUP($R158,Data!$A$5:$AJ$2001,Data!M$2,FALSE))</f>
        <v>0</v>
      </c>
      <c r="K158" s="9">
        <f>IF($R158="","",VLOOKUP($R158,Data!$A$5:$AJ$2001,Data!N$2,FALSE))</f>
        <v>0</v>
      </c>
      <c r="L158" s="9">
        <f>IF($R158="","",VLOOKUP($R158,Data!$A$5:$AJ$2001,Data!O$2,FALSE))</f>
        <v>0</v>
      </c>
      <c r="M158" s="9">
        <f>IF($R158="","",VLOOKUP($R158,Data!$A$5:$AJ$2001,Data!P$2,FALSE))</f>
        <v>-120000</v>
      </c>
      <c r="N158" s="9">
        <f>IF($R158="","",VLOOKUP($R158,Data!$A$5:$AJ$2001,Data!Q$2,FALSE))</f>
        <v>120000</v>
      </c>
      <c r="O158" s="9">
        <f>IF($R158="","",VLOOKUP($R158,Data!$A$5:$AJ$2001,Data!R$2,FALSE))</f>
        <v>0</v>
      </c>
      <c r="P158" s="9">
        <f>IF($R158="","",VLOOKUP($R158,Data!$A$5:$AJ$2001,Data!S$2,FALSE))</f>
        <v>0</v>
      </c>
      <c r="Q158" s="9">
        <f t="shared" si="2"/>
        <v>0</v>
      </c>
      <c r="R158">
        <f>IF((MAX($R$4:R157)+1)&gt;Data!$A$1,"",MAX($R$4:R157)+1)</f>
        <v>154</v>
      </c>
    </row>
    <row r="159" spans="1:18" x14ac:dyDescent="0.2">
      <c r="A159" s="10">
        <f>IF(Q159="","",RANK(Q159,$Q$5:$Q$257)+COUNTIF($Q$3:Q158,Q159))</f>
        <v>188</v>
      </c>
      <c r="B159" t="str">
        <f>IF(R159="","",VLOOKUP($R159,Data!$A$5:$X$2001,Data!$E$2,FALSE))</f>
        <v>A</v>
      </c>
      <c r="C159">
        <f>IF(R159="","",VLOOKUP($R159,Data!$A$5:$X$2001,Data!$F$2,FALSE))</f>
        <v>0</v>
      </c>
      <c r="D159">
        <f>IF(R159="","",VLOOKUP($R159,Data!$A$5:$X$2001,Data!$G$2,FALSE))</f>
        <v>0</v>
      </c>
      <c r="E159">
        <f>IF(R159="","",VLOOKUP($R159,Data!$A$5:$X$2001,Data!$H$2,FALSE))</f>
        <v>0</v>
      </c>
      <c r="F159">
        <f>IF(R159="","",VLOOKUP($R159,Data!$A$5:$X$2001,Data!$I$2,FALSE))</f>
        <v>0</v>
      </c>
      <c r="G159">
        <f>IF(R159="","",VLOOKUP($R159,Data!$A$5:$X$2001,Data!$J$2,FALSE))</f>
        <v>0</v>
      </c>
      <c r="H159" t="str">
        <f>IF(R159="","",VLOOKUP($R159,Data!$A$5:$X$2001,Data!$K$2,FALSE))</f>
        <v>3394</v>
      </c>
      <c r="I159" t="str">
        <f>IF(R159="","",VLOOKUP($R159,Data!$A$5:$X$2001,Data!$L$2,FALSE))</f>
        <v>SHERIFF DCJS GRANTS</v>
      </c>
      <c r="J159" s="9">
        <f>IF($R159="","",VLOOKUP($R159,Data!$A$5:$AJ$2001,Data!M$2,FALSE))</f>
        <v>0</v>
      </c>
      <c r="K159" s="9">
        <f>IF($R159="","",VLOOKUP($R159,Data!$A$5:$AJ$2001,Data!N$2,FALSE))</f>
        <v>0</v>
      </c>
      <c r="L159" s="9">
        <f>IF($R159="","",VLOOKUP($R159,Data!$A$5:$AJ$2001,Data!O$2,FALSE))</f>
        <v>0</v>
      </c>
      <c r="M159" s="9">
        <f>IF($R159="","",VLOOKUP($R159,Data!$A$5:$AJ$2001,Data!P$2,FALSE))</f>
        <v>0</v>
      </c>
      <c r="N159" s="9">
        <f>IF($R159="","",VLOOKUP($R159,Data!$A$5:$AJ$2001,Data!Q$2,FALSE))</f>
        <v>-25000</v>
      </c>
      <c r="O159" s="9">
        <f>IF($R159="","",VLOOKUP($R159,Data!$A$5:$AJ$2001,Data!R$2,FALSE))</f>
        <v>0</v>
      </c>
      <c r="P159" s="9">
        <f>IF($R159="","",VLOOKUP($R159,Data!$A$5:$AJ$2001,Data!S$2,FALSE))</f>
        <v>0</v>
      </c>
      <c r="Q159" s="9">
        <f t="shared" si="2"/>
        <v>-25000</v>
      </c>
      <c r="R159">
        <f>IF((MAX($R$4:R158)+1)&gt;Data!$A$1,"",MAX($R$4:R158)+1)</f>
        <v>155</v>
      </c>
    </row>
    <row r="160" spans="1:18" x14ac:dyDescent="0.2">
      <c r="A160" s="10">
        <f>IF(Q160="","",RANK(Q160,$Q$5:$Q$257)+COUNTIF($Q$3:Q159,Q160))</f>
        <v>2</v>
      </c>
      <c r="B160" t="str">
        <f>IF(R160="","",VLOOKUP($R160,Data!$A$5:$X$2001,Data!$E$2,FALSE))</f>
        <v>A</v>
      </c>
      <c r="C160">
        <f>IF(R160="","",VLOOKUP($R160,Data!$A$5:$X$2001,Data!$F$2,FALSE))</f>
        <v>0</v>
      </c>
      <c r="D160">
        <f>IF(R160="","",VLOOKUP($R160,Data!$A$5:$X$2001,Data!$G$2,FALSE))</f>
        <v>0</v>
      </c>
      <c r="E160">
        <f>IF(R160="","",VLOOKUP($R160,Data!$A$5:$X$2001,Data!$H$2,FALSE))</f>
        <v>0</v>
      </c>
      <c r="F160">
        <f>IF(R160="","",VLOOKUP($R160,Data!$A$5:$X$2001,Data!$I$2,FALSE))</f>
        <v>0</v>
      </c>
      <c r="G160">
        <f>IF(R160="","",VLOOKUP($R160,Data!$A$5:$X$2001,Data!$J$2,FALSE))</f>
        <v>0</v>
      </c>
      <c r="H160" t="str">
        <f>IF(R160="","",VLOOKUP($R160,Data!$A$5:$X$2001,Data!$K$2,FALSE))</f>
        <v>3398</v>
      </c>
      <c r="I160" t="str">
        <f>IF(R160="","",VLOOKUP($R160,Data!$A$5:$X$2001,Data!$L$2,FALSE))</f>
        <v>SICG COMMUNICATIONS GRANT</v>
      </c>
      <c r="J160" s="9">
        <f>IF($R160="","",VLOOKUP($R160,Data!$A$5:$AJ$2001,Data!M$2,FALSE))</f>
        <v>359133.06</v>
      </c>
      <c r="K160" s="9">
        <f>IF($R160="","",VLOOKUP($R160,Data!$A$5:$AJ$2001,Data!N$2,FALSE))</f>
        <v>675761.83000000007</v>
      </c>
      <c r="L160" s="9">
        <f>IF($R160="","",VLOOKUP($R160,Data!$A$5:$AJ$2001,Data!O$2,FALSE))</f>
        <v>1982725.01</v>
      </c>
      <c r="M160" s="9">
        <f>IF($R160="","",VLOOKUP($R160,Data!$A$5:$AJ$2001,Data!P$2,FALSE))</f>
        <v>795522.25</v>
      </c>
      <c r="N160" s="9">
        <f>IF($R160="","",VLOOKUP($R160,Data!$A$5:$AJ$2001,Data!Q$2,FALSE))</f>
        <v>-97834.969999999972</v>
      </c>
      <c r="O160" s="9">
        <f>IF($R160="","",VLOOKUP($R160,Data!$A$5:$AJ$2001,Data!R$2,FALSE))</f>
        <v>249011.49</v>
      </c>
      <c r="P160" s="9">
        <f>IF($R160="","",VLOOKUP($R160,Data!$A$5:$AJ$2001,Data!S$2,FALSE))</f>
        <v>716402</v>
      </c>
      <c r="Q160" s="9">
        <f t="shared" si="2"/>
        <v>4680720.6700000009</v>
      </c>
      <c r="R160">
        <f>IF((MAX($R$4:R159)+1)&gt;Data!$A$1,"",MAX($R$4:R159)+1)</f>
        <v>156</v>
      </c>
    </row>
    <row r="161" spans="1:18" x14ac:dyDescent="0.2">
      <c r="A161" s="10">
        <f>IF(Q161="","",RANK(Q161,$Q$5:$Q$257)+COUNTIF($Q$3:Q160,Q161))</f>
        <v>221</v>
      </c>
      <c r="B161" t="str">
        <f>IF(R161="","",VLOOKUP($R161,Data!$A$5:$X$2001,Data!$E$2,FALSE))</f>
        <v>A</v>
      </c>
      <c r="C161">
        <f>IF(R161="","",VLOOKUP($R161,Data!$A$5:$X$2001,Data!$F$2,FALSE))</f>
        <v>0</v>
      </c>
      <c r="D161">
        <f>IF(R161="","",VLOOKUP($R161,Data!$A$5:$X$2001,Data!$G$2,FALSE))</f>
        <v>0</v>
      </c>
      <c r="E161">
        <f>IF(R161="","",VLOOKUP($R161,Data!$A$5:$X$2001,Data!$H$2,FALSE))</f>
        <v>0</v>
      </c>
      <c r="F161">
        <f>IF(R161="","",VLOOKUP($R161,Data!$A$5:$X$2001,Data!$I$2,FALSE))</f>
        <v>0</v>
      </c>
      <c r="G161">
        <f>IF(R161="","",VLOOKUP($R161,Data!$A$5:$X$2001,Data!$J$2,FALSE))</f>
        <v>0</v>
      </c>
      <c r="H161" t="str">
        <f>IF(R161="","",VLOOKUP($R161,Data!$A$5:$X$2001,Data!$K$2,FALSE))</f>
        <v>3399</v>
      </c>
      <c r="I161" t="str">
        <f>IF(R161="","",VLOOKUP($R161,Data!$A$5:$X$2001,Data!$L$2,FALSE))</f>
        <v>P.S.A.P. GRANT</v>
      </c>
      <c r="J161" s="9">
        <f>IF($R161="","",VLOOKUP($R161,Data!$A$5:$AJ$2001,Data!M$2,FALSE))</f>
        <v>47.619999999995343</v>
      </c>
      <c r="K161" s="9">
        <f>IF($R161="","",VLOOKUP($R161,Data!$A$5:$AJ$2001,Data!N$2,FALSE))</f>
        <v>-149000.42000000001</v>
      </c>
      <c r="L161" s="9">
        <f>IF($R161="","",VLOOKUP($R161,Data!$A$5:$AJ$2001,Data!O$2,FALSE))</f>
        <v>59030.58</v>
      </c>
      <c r="M161" s="9">
        <f>IF($R161="","",VLOOKUP($R161,Data!$A$5:$AJ$2001,Data!P$2,FALSE))</f>
        <v>-113600</v>
      </c>
      <c r="N161" s="9">
        <f>IF($R161="","",VLOOKUP($R161,Data!$A$5:$AJ$2001,Data!Q$2,FALSE))</f>
        <v>0</v>
      </c>
      <c r="O161" s="9">
        <f>IF($R161="","",VLOOKUP($R161,Data!$A$5:$AJ$2001,Data!R$2,FALSE))</f>
        <v>10110</v>
      </c>
      <c r="P161" s="9">
        <f>IF($R161="","",VLOOKUP($R161,Data!$A$5:$AJ$2001,Data!S$2,FALSE))</f>
        <v>19700</v>
      </c>
      <c r="Q161" s="9">
        <f t="shared" si="2"/>
        <v>-173712.22000000003</v>
      </c>
      <c r="R161">
        <f>IF((MAX($R$4:R160)+1)&gt;Data!$A$1,"",MAX($R$4:R160)+1)</f>
        <v>157</v>
      </c>
    </row>
    <row r="162" spans="1:18" x14ac:dyDescent="0.2">
      <c r="A162" s="10">
        <f>IF(Q162="","",RANK(Q162,$Q$5:$Q$257)+COUNTIF($Q$3:Q161,Q162))</f>
        <v>16</v>
      </c>
      <c r="B162" t="str">
        <f>IF(R162="","",VLOOKUP($R162,Data!$A$5:$X$2001,Data!$E$2,FALSE))</f>
        <v>A</v>
      </c>
      <c r="C162">
        <f>IF(R162="","",VLOOKUP($R162,Data!$A$5:$X$2001,Data!$F$2,FALSE))</f>
        <v>0</v>
      </c>
      <c r="D162">
        <f>IF(R162="","",VLOOKUP($R162,Data!$A$5:$X$2001,Data!$G$2,FALSE))</f>
        <v>0</v>
      </c>
      <c r="E162">
        <f>IF(R162="","",VLOOKUP($R162,Data!$A$5:$X$2001,Data!$H$2,FALSE))</f>
        <v>0</v>
      </c>
      <c r="F162">
        <f>IF(R162="","",VLOOKUP($R162,Data!$A$5:$X$2001,Data!$I$2,FALSE))</f>
        <v>0</v>
      </c>
      <c r="G162">
        <f>IF(R162="","",VLOOKUP($R162,Data!$A$5:$X$2001,Data!$J$2,FALSE))</f>
        <v>0</v>
      </c>
      <c r="H162" t="str">
        <f>IF(R162="","",VLOOKUP($R162,Data!$A$5:$X$2001,Data!$K$2,FALSE))</f>
        <v>3401</v>
      </c>
      <c r="I162" t="str">
        <f>IF(R162="","",VLOOKUP($R162,Data!$A$5:$X$2001,Data!$L$2,FALSE))</f>
        <v>PUBLIC HEALTH WORK</v>
      </c>
      <c r="J162" s="9">
        <f>IF($R162="","",VLOOKUP($R162,Data!$A$5:$AJ$2001,Data!M$2,FALSE))</f>
        <v>97722.909999999974</v>
      </c>
      <c r="K162" s="9">
        <f>IF($R162="","",VLOOKUP($R162,Data!$A$5:$AJ$2001,Data!N$2,FALSE))</f>
        <v>111323.18</v>
      </c>
      <c r="L162" s="9">
        <f>IF($R162="","",VLOOKUP($R162,Data!$A$5:$AJ$2001,Data!O$2,FALSE))</f>
        <v>97972.780000000028</v>
      </c>
      <c r="M162" s="9">
        <f>IF($R162="","",VLOOKUP($R162,Data!$A$5:$AJ$2001,Data!P$2,FALSE))</f>
        <v>127110.32</v>
      </c>
      <c r="N162" s="9">
        <f>IF($R162="","",VLOOKUP($R162,Data!$A$5:$AJ$2001,Data!Q$2,FALSE))</f>
        <v>32102.780000000028</v>
      </c>
      <c r="O162" s="9">
        <f>IF($R162="","",VLOOKUP($R162,Data!$A$5:$AJ$2001,Data!R$2,FALSE))</f>
        <v>-53407.209999999963</v>
      </c>
      <c r="P162" s="9">
        <f>IF($R162="","",VLOOKUP($R162,Data!$A$5:$AJ$2001,Data!S$2,FALSE))</f>
        <v>9077.3499999999767</v>
      </c>
      <c r="Q162" s="9">
        <f t="shared" si="2"/>
        <v>421902.11000000004</v>
      </c>
      <c r="R162">
        <f>IF((MAX($R$4:R161)+1)&gt;Data!$A$1,"",MAX($R$4:R161)+1)</f>
        <v>158</v>
      </c>
    </row>
    <row r="163" spans="1:18" x14ac:dyDescent="0.2">
      <c r="A163" s="10">
        <f>IF(Q163="","",RANK(Q163,$Q$5:$Q$257)+COUNTIF($Q$3:Q162,Q163))</f>
        <v>203</v>
      </c>
      <c r="B163" t="str">
        <f>IF(R163="","",VLOOKUP($R163,Data!$A$5:$X$2001,Data!$E$2,FALSE))</f>
        <v>A</v>
      </c>
      <c r="C163">
        <f>IF(R163="","",VLOOKUP($R163,Data!$A$5:$X$2001,Data!$F$2,FALSE))</f>
        <v>0</v>
      </c>
      <c r="D163">
        <f>IF(R163="","",VLOOKUP($R163,Data!$A$5:$X$2001,Data!$G$2,FALSE))</f>
        <v>0</v>
      </c>
      <c r="E163">
        <f>IF(R163="","",VLOOKUP($R163,Data!$A$5:$X$2001,Data!$H$2,FALSE))</f>
        <v>0</v>
      </c>
      <c r="F163">
        <f>IF(R163="","",VLOOKUP($R163,Data!$A$5:$X$2001,Data!$I$2,FALSE))</f>
        <v>0</v>
      </c>
      <c r="G163">
        <f>IF(R163="","",VLOOKUP($R163,Data!$A$5:$X$2001,Data!$J$2,FALSE))</f>
        <v>0</v>
      </c>
      <c r="H163" t="str">
        <f>IF(R163="","",VLOOKUP($R163,Data!$A$5:$X$2001,Data!$K$2,FALSE))</f>
        <v>3410</v>
      </c>
      <c r="I163" t="str">
        <f>IF(R163="","",VLOOKUP($R163,Data!$A$5:$X$2001,Data!$L$2,FALSE))</f>
        <v>IMMUNIZATION</v>
      </c>
      <c r="J163" s="9">
        <f>IF($R163="","",VLOOKUP($R163,Data!$A$5:$AJ$2001,Data!M$2,FALSE))</f>
        <v>3622.7999999999993</v>
      </c>
      <c r="K163" s="9">
        <f>IF($R163="","",VLOOKUP($R163,Data!$A$5:$AJ$2001,Data!N$2,FALSE))</f>
        <v>1491.7599999999984</v>
      </c>
      <c r="L163" s="9">
        <f>IF($R163="","",VLOOKUP($R163,Data!$A$5:$AJ$2001,Data!O$2,FALSE))</f>
        <v>-6504.0800000000017</v>
      </c>
      <c r="M163" s="9">
        <f>IF($R163="","",VLOOKUP($R163,Data!$A$5:$AJ$2001,Data!P$2,FALSE))</f>
        <v>-25.080000000001746</v>
      </c>
      <c r="N163" s="9">
        <f>IF($R163="","",VLOOKUP($R163,Data!$A$5:$AJ$2001,Data!Q$2,FALSE))</f>
        <v>-1635.0099999999984</v>
      </c>
      <c r="O163" s="9">
        <f>IF($R163="","",VLOOKUP($R163,Data!$A$5:$AJ$2001,Data!R$2,FALSE))</f>
        <v>-16544.54</v>
      </c>
      <c r="P163" s="9">
        <f>IF($R163="","",VLOOKUP($R163,Data!$A$5:$AJ$2001,Data!S$2,FALSE))</f>
        <v>-42146.619999999995</v>
      </c>
      <c r="Q163" s="9">
        <f t="shared" si="2"/>
        <v>-61740.770000000004</v>
      </c>
      <c r="R163">
        <f>IF((MAX($R$4:R162)+1)&gt;Data!$A$1,"",MAX($R$4:R162)+1)</f>
        <v>159</v>
      </c>
    </row>
    <row r="164" spans="1:18" x14ac:dyDescent="0.2">
      <c r="A164" s="10">
        <f>IF(Q164="","",RANK(Q164,$Q$5:$Q$257)+COUNTIF($Q$3:Q163,Q164))</f>
        <v>56</v>
      </c>
      <c r="B164" t="str">
        <f>IF(R164="","",VLOOKUP($R164,Data!$A$5:$X$2001,Data!$E$2,FALSE))</f>
        <v>A</v>
      </c>
      <c r="C164">
        <f>IF(R164="","",VLOOKUP($R164,Data!$A$5:$X$2001,Data!$F$2,FALSE))</f>
        <v>0</v>
      </c>
      <c r="D164">
        <f>IF(R164="","",VLOOKUP($R164,Data!$A$5:$X$2001,Data!$G$2,FALSE))</f>
        <v>0</v>
      </c>
      <c r="E164">
        <f>IF(R164="","",VLOOKUP($R164,Data!$A$5:$X$2001,Data!$H$2,FALSE))</f>
        <v>0</v>
      </c>
      <c r="F164">
        <f>IF(R164="","",VLOOKUP($R164,Data!$A$5:$X$2001,Data!$I$2,FALSE))</f>
        <v>0</v>
      </c>
      <c r="G164">
        <f>IF(R164="","",VLOOKUP($R164,Data!$A$5:$X$2001,Data!$J$2,FALSE))</f>
        <v>0</v>
      </c>
      <c r="H164" t="str">
        <f>IF(R164="","",VLOOKUP($R164,Data!$A$5:$X$2001,Data!$K$2,FALSE))</f>
        <v>3446</v>
      </c>
      <c r="I164" t="str">
        <f>IF(R164="","",VLOOKUP($R164,Data!$A$5:$X$2001,Data!$L$2,FALSE))</f>
        <v>PHC</v>
      </c>
      <c r="J164" s="9">
        <f>IF($R164="","",VLOOKUP($R164,Data!$A$5:$AJ$2001,Data!M$2,FALSE))</f>
        <v>1450</v>
      </c>
      <c r="K164" s="9">
        <f>IF($R164="","",VLOOKUP($R164,Data!$A$5:$AJ$2001,Data!N$2,FALSE))</f>
        <v>2059</v>
      </c>
      <c r="L164" s="9">
        <f>IF($R164="","",VLOOKUP($R164,Data!$A$5:$AJ$2001,Data!O$2,FALSE))</f>
        <v>2059</v>
      </c>
      <c r="M164" s="9">
        <f>IF($R164="","",VLOOKUP($R164,Data!$A$5:$AJ$2001,Data!P$2,FALSE))</f>
        <v>2500</v>
      </c>
      <c r="N164" s="9">
        <f>IF($R164="","",VLOOKUP($R164,Data!$A$5:$AJ$2001,Data!Q$2,FALSE))</f>
        <v>1250</v>
      </c>
      <c r="O164" s="9">
        <f>IF($R164="","",VLOOKUP($R164,Data!$A$5:$AJ$2001,Data!R$2,FALSE))</f>
        <v>1250</v>
      </c>
      <c r="P164" s="9">
        <f>IF($R164="","",VLOOKUP($R164,Data!$A$5:$AJ$2001,Data!S$2,FALSE))</f>
        <v>1000</v>
      </c>
      <c r="Q164" s="9">
        <f t="shared" si="2"/>
        <v>11568</v>
      </c>
      <c r="R164">
        <f>IF((MAX($R$4:R163)+1)&gt;Data!$A$1,"",MAX($R$4:R163)+1)</f>
        <v>160</v>
      </c>
    </row>
    <row r="165" spans="1:18" x14ac:dyDescent="0.2">
      <c r="A165" s="10">
        <f>IF(Q165="","",RANK(Q165,$Q$5:$Q$257)+COUNTIF($Q$3:Q164,Q165))</f>
        <v>216</v>
      </c>
      <c r="B165" t="str">
        <f>IF(R165="","",VLOOKUP($R165,Data!$A$5:$X$2001,Data!$E$2,FALSE))</f>
        <v>A</v>
      </c>
      <c r="C165">
        <f>IF(R165="","",VLOOKUP($R165,Data!$A$5:$X$2001,Data!$F$2,FALSE))</f>
        <v>0</v>
      </c>
      <c r="D165">
        <f>IF(R165="","",VLOOKUP($R165,Data!$A$5:$X$2001,Data!$G$2,FALSE))</f>
        <v>0</v>
      </c>
      <c r="E165">
        <f>IF(R165="","",VLOOKUP($R165,Data!$A$5:$X$2001,Data!$H$2,FALSE))</f>
        <v>0</v>
      </c>
      <c r="F165">
        <f>IF(R165="","",VLOOKUP($R165,Data!$A$5:$X$2001,Data!$I$2,FALSE))</f>
        <v>0</v>
      </c>
      <c r="G165">
        <f>IF(R165="","",VLOOKUP($R165,Data!$A$5:$X$2001,Data!$J$2,FALSE))</f>
        <v>0</v>
      </c>
      <c r="H165" t="str">
        <f>IF(R165="","",VLOOKUP($R165,Data!$A$5:$X$2001,Data!$K$2,FALSE))</f>
        <v>3447</v>
      </c>
      <c r="I165" t="str">
        <f>IF(R165="","",VLOOKUP($R165,Data!$A$5:$X$2001,Data!$L$2,FALSE))</f>
        <v>ED PHC (ADMIN)</v>
      </c>
      <c r="J165" s="9">
        <f>IF($R165="","",VLOOKUP($R165,Data!$A$5:$AJ$2001,Data!M$2,FALSE))</f>
        <v>-31013.870000000003</v>
      </c>
      <c r="K165" s="9">
        <f>IF($R165="","",VLOOKUP($R165,Data!$A$5:$AJ$2001,Data!N$2,FALSE))</f>
        <v>-26950.699999999997</v>
      </c>
      <c r="L165" s="9">
        <f>IF($R165="","",VLOOKUP($R165,Data!$A$5:$AJ$2001,Data!O$2,FALSE))</f>
        <v>6075</v>
      </c>
      <c r="M165" s="9">
        <f>IF($R165="","",VLOOKUP($R165,Data!$A$5:$AJ$2001,Data!P$2,FALSE))</f>
        <v>-71777.240000000005</v>
      </c>
      <c r="N165" s="9">
        <f>IF($R165="","",VLOOKUP($R165,Data!$A$5:$AJ$2001,Data!Q$2,FALSE))</f>
        <v>-16114.75</v>
      </c>
      <c r="O165" s="9">
        <f>IF($R165="","",VLOOKUP($R165,Data!$A$5:$AJ$2001,Data!R$2,FALSE))</f>
        <v>-2817.7099999999991</v>
      </c>
      <c r="P165" s="9">
        <f>IF($R165="","",VLOOKUP($R165,Data!$A$5:$AJ$2001,Data!S$2,FALSE))</f>
        <v>-6496.68</v>
      </c>
      <c r="Q165" s="9">
        <f t="shared" si="2"/>
        <v>-149095.94999999998</v>
      </c>
      <c r="R165">
        <f>IF((MAX($R$4:R164)+1)&gt;Data!$A$1,"",MAX($R$4:R164)+1)</f>
        <v>161</v>
      </c>
    </row>
    <row r="166" spans="1:18" x14ac:dyDescent="0.2">
      <c r="A166" s="10">
        <f>IF(Q166="","",RANK(Q166,$Q$5:$Q$257)+COUNTIF($Q$3:Q165,Q166))</f>
        <v>225</v>
      </c>
      <c r="B166" t="str">
        <f>IF(R166="","",VLOOKUP($R166,Data!$A$5:$X$2001,Data!$E$2,FALSE))</f>
        <v>A</v>
      </c>
      <c r="C166">
        <f>IF(R166="","",VLOOKUP($R166,Data!$A$5:$X$2001,Data!$F$2,FALSE))</f>
        <v>0</v>
      </c>
      <c r="D166">
        <f>IF(R166="","",VLOOKUP($R166,Data!$A$5:$X$2001,Data!$G$2,FALSE))</f>
        <v>0</v>
      </c>
      <c r="E166">
        <f>IF(R166="","",VLOOKUP($R166,Data!$A$5:$X$2001,Data!$H$2,FALSE))</f>
        <v>0</v>
      </c>
      <c r="F166">
        <f>IF(R166="","",VLOOKUP($R166,Data!$A$5:$X$2001,Data!$I$2,FALSE))</f>
        <v>0</v>
      </c>
      <c r="G166">
        <f>IF(R166="","",VLOOKUP($R166,Data!$A$5:$X$2001,Data!$J$2,FALSE))</f>
        <v>0</v>
      </c>
      <c r="H166" t="str">
        <f>IF(R166="","",VLOOKUP($R166,Data!$A$5:$X$2001,Data!$K$2,FALSE))</f>
        <v>3449</v>
      </c>
      <c r="I166" t="str">
        <f>IF(R166="","",VLOOKUP($R166,Data!$A$5:$X$2001,Data!$L$2,FALSE))</f>
        <v>EARLY INTERVENTION STATE AID</v>
      </c>
      <c r="J166" s="9">
        <f>IF($R166="","",VLOOKUP($R166,Data!$A$5:$AJ$2001,Data!M$2,FALSE))</f>
        <v>-41688.720000000001</v>
      </c>
      <c r="K166" s="9">
        <f>IF($R166="","",VLOOKUP($R166,Data!$A$5:$AJ$2001,Data!N$2,FALSE))</f>
        <v>-64148.600000000006</v>
      </c>
      <c r="L166" s="9">
        <f>IF($R166="","",VLOOKUP($R166,Data!$A$5:$AJ$2001,Data!O$2,FALSE))</f>
        <v>-105587.59</v>
      </c>
      <c r="M166" s="9">
        <f>IF($R166="","",VLOOKUP($R166,Data!$A$5:$AJ$2001,Data!P$2,FALSE))</f>
        <v>-10691.529999999999</v>
      </c>
      <c r="N166" s="9">
        <f>IF($R166="","",VLOOKUP($R166,Data!$A$5:$AJ$2001,Data!Q$2,FALSE))</f>
        <v>-37468.619999999995</v>
      </c>
      <c r="O166" s="9">
        <f>IF($R166="","",VLOOKUP($R166,Data!$A$5:$AJ$2001,Data!R$2,FALSE))</f>
        <v>-21806.1</v>
      </c>
      <c r="P166" s="9">
        <f>IF($R166="","",VLOOKUP($R166,Data!$A$5:$AJ$2001,Data!S$2,FALSE))</f>
        <v>-5472.8000000000029</v>
      </c>
      <c r="Q166" s="9">
        <f t="shared" si="2"/>
        <v>-286863.95999999996</v>
      </c>
      <c r="R166">
        <f>IF((MAX($R$4:R165)+1)&gt;Data!$A$1,"",MAX($R$4:R165)+1)</f>
        <v>162</v>
      </c>
    </row>
    <row r="167" spans="1:18" x14ac:dyDescent="0.2">
      <c r="A167" s="10">
        <f>IF(Q167="","",RANK(Q167,$Q$5:$Q$257)+COUNTIF($Q$3:Q166,Q167))</f>
        <v>33</v>
      </c>
      <c r="B167" t="str">
        <f>IF(R167="","",VLOOKUP($R167,Data!$A$5:$X$2001,Data!$E$2,FALSE))</f>
        <v>A</v>
      </c>
      <c r="C167">
        <f>IF(R167="","",VLOOKUP($R167,Data!$A$5:$X$2001,Data!$F$2,FALSE))</f>
        <v>0</v>
      </c>
      <c r="D167">
        <f>IF(R167="","",VLOOKUP($R167,Data!$A$5:$X$2001,Data!$G$2,FALSE))</f>
        <v>0</v>
      </c>
      <c r="E167">
        <f>IF(R167="","",VLOOKUP($R167,Data!$A$5:$X$2001,Data!$H$2,FALSE))</f>
        <v>0</v>
      </c>
      <c r="F167">
        <f>IF(R167="","",VLOOKUP($R167,Data!$A$5:$X$2001,Data!$I$2,FALSE))</f>
        <v>0</v>
      </c>
      <c r="G167">
        <f>IF(R167="","",VLOOKUP($R167,Data!$A$5:$X$2001,Data!$J$2,FALSE))</f>
        <v>0</v>
      </c>
      <c r="H167" t="str">
        <f>IF(R167="","",VLOOKUP($R167,Data!$A$5:$X$2001,Data!$K$2,FALSE))</f>
        <v>3450</v>
      </c>
      <c r="I167" t="str">
        <f>IF(R167="","",VLOOKUP($R167,Data!$A$5:$X$2001,Data!$L$2,FALSE))</f>
        <v>PUBLIC WATER SUPPLY</v>
      </c>
      <c r="J167" s="9">
        <f>IF($R167="","",VLOOKUP($R167,Data!$A$5:$AJ$2001,Data!M$2,FALSE))</f>
        <v>-2215.3800000000047</v>
      </c>
      <c r="K167" s="9">
        <f>IF($R167="","",VLOOKUP($R167,Data!$A$5:$AJ$2001,Data!N$2,FALSE))</f>
        <v>11125.25</v>
      </c>
      <c r="L167" s="9">
        <f>IF($R167="","",VLOOKUP($R167,Data!$A$5:$AJ$2001,Data!O$2,FALSE))</f>
        <v>-10039.410000000003</v>
      </c>
      <c r="M167" s="9">
        <f>IF($R167="","",VLOOKUP($R167,Data!$A$5:$AJ$2001,Data!P$2,FALSE))</f>
        <v>13573.479999999996</v>
      </c>
      <c r="N167" s="9">
        <f>IF($R167="","",VLOOKUP($R167,Data!$A$5:$AJ$2001,Data!Q$2,FALSE))</f>
        <v>7004.1100000000006</v>
      </c>
      <c r="O167" s="9">
        <f>IF($R167="","",VLOOKUP($R167,Data!$A$5:$AJ$2001,Data!R$2,FALSE))</f>
        <v>31924.130000000005</v>
      </c>
      <c r="P167" s="9">
        <f>IF($R167="","",VLOOKUP($R167,Data!$A$5:$AJ$2001,Data!S$2,FALSE))</f>
        <v>11941.29</v>
      </c>
      <c r="Q167" s="9">
        <f t="shared" si="2"/>
        <v>63313.469999999994</v>
      </c>
      <c r="R167">
        <f>IF((MAX($R$4:R166)+1)&gt;Data!$A$1,"",MAX($R$4:R166)+1)</f>
        <v>163</v>
      </c>
    </row>
    <row r="168" spans="1:18" x14ac:dyDescent="0.2">
      <c r="A168" s="10">
        <f>IF(Q168="","",RANK(Q168,$Q$5:$Q$257)+COUNTIF($Q$3:Q167,Q168))</f>
        <v>70</v>
      </c>
      <c r="B168" t="str">
        <f>IF(R168="","",VLOOKUP($R168,Data!$A$5:$X$2001,Data!$E$2,FALSE))</f>
        <v>A</v>
      </c>
      <c r="C168">
        <f>IF(R168="","",VLOOKUP($R168,Data!$A$5:$X$2001,Data!$F$2,FALSE))</f>
        <v>0</v>
      </c>
      <c r="D168">
        <f>IF(R168="","",VLOOKUP($R168,Data!$A$5:$X$2001,Data!$G$2,FALSE))</f>
        <v>0</v>
      </c>
      <c r="E168">
        <f>IF(R168="","",VLOOKUP($R168,Data!$A$5:$X$2001,Data!$H$2,FALSE))</f>
        <v>0</v>
      </c>
      <c r="F168">
        <f>IF(R168="","",VLOOKUP($R168,Data!$A$5:$X$2001,Data!$I$2,FALSE))</f>
        <v>0</v>
      </c>
      <c r="G168">
        <f>IF(R168="","",VLOOKUP($R168,Data!$A$5:$X$2001,Data!$J$2,FALSE))</f>
        <v>0</v>
      </c>
      <c r="H168" t="str">
        <f>IF(R168="","",VLOOKUP($R168,Data!$A$5:$X$2001,Data!$K$2,FALSE))</f>
        <v>3451</v>
      </c>
      <c r="I168" t="str">
        <f>IF(R168="","",VLOOKUP($R168,Data!$A$5:$X$2001,Data!$L$2,FALSE))</f>
        <v>NYS CHILD PASSENGER SAFETY</v>
      </c>
      <c r="J168" s="9">
        <f>IF($R168="","",VLOOKUP($R168,Data!$A$5:$AJ$2001,Data!M$2,FALSE))</f>
        <v>1541.54</v>
      </c>
      <c r="K168" s="9">
        <f>IF($R168="","",VLOOKUP($R168,Data!$A$5:$AJ$2001,Data!N$2,FALSE))</f>
        <v>19.179999999999836</v>
      </c>
      <c r="L168" s="9">
        <f>IF($R168="","",VLOOKUP($R168,Data!$A$5:$AJ$2001,Data!O$2,FALSE))</f>
        <v>-1202.6999999999998</v>
      </c>
      <c r="M168" s="9">
        <f>IF($R168="","",VLOOKUP($R168,Data!$A$5:$AJ$2001,Data!P$2,FALSE))</f>
        <v>1896.3100000000004</v>
      </c>
      <c r="N168" s="9">
        <f>IF($R168="","",VLOOKUP($R168,Data!$A$5:$AJ$2001,Data!Q$2,FALSE))</f>
        <v>316.21000000000004</v>
      </c>
      <c r="O168" s="9">
        <f>IF($R168="","",VLOOKUP($R168,Data!$A$5:$AJ$2001,Data!R$2,FALSE))</f>
        <v>606.96</v>
      </c>
      <c r="P168" s="9">
        <f>IF($R168="","",VLOOKUP($R168,Data!$A$5:$AJ$2001,Data!S$2,FALSE))</f>
        <v>364.90000000000009</v>
      </c>
      <c r="Q168" s="9">
        <f t="shared" si="2"/>
        <v>3542.4000000000005</v>
      </c>
      <c r="R168">
        <f>IF((MAX($R$4:R167)+1)&gt;Data!$A$1,"",MAX($R$4:R167)+1)</f>
        <v>164</v>
      </c>
    </row>
    <row r="169" spans="1:18" x14ac:dyDescent="0.2">
      <c r="A169" s="10">
        <f>IF(Q169="","",RANK(Q169,$Q$5:$Q$257)+COUNTIF($Q$3:Q168,Q169))</f>
        <v>168</v>
      </c>
      <c r="B169" t="str">
        <f>IF(R169="","",VLOOKUP($R169,Data!$A$5:$X$2001,Data!$E$2,FALSE))</f>
        <v>A</v>
      </c>
      <c r="C169">
        <f>IF(R169="","",VLOOKUP($R169,Data!$A$5:$X$2001,Data!$F$2,FALSE))</f>
        <v>0</v>
      </c>
      <c r="D169">
        <f>IF(R169="","",VLOOKUP($R169,Data!$A$5:$X$2001,Data!$G$2,FALSE))</f>
        <v>0</v>
      </c>
      <c r="E169">
        <f>IF(R169="","",VLOOKUP($R169,Data!$A$5:$X$2001,Data!$H$2,FALSE))</f>
        <v>0</v>
      </c>
      <c r="F169">
        <f>IF(R169="","",VLOOKUP($R169,Data!$A$5:$X$2001,Data!$I$2,FALSE))</f>
        <v>0</v>
      </c>
      <c r="G169">
        <f>IF(R169="","",VLOOKUP($R169,Data!$A$5:$X$2001,Data!$J$2,FALSE))</f>
        <v>0</v>
      </c>
      <c r="H169" t="str">
        <f>IF(R169="","",VLOOKUP($R169,Data!$A$5:$X$2001,Data!$K$2,FALSE))</f>
        <v>3452</v>
      </c>
      <c r="I169" t="str">
        <f>IF(R169="","",VLOOKUP($R169,Data!$A$5:$X$2001,Data!$L$2,FALSE))</f>
        <v>MISC PUBLIC HEALTH GRANTS</v>
      </c>
      <c r="J169" s="9">
        <f>IF($R169="","",VLOOKUP($R169,Data!$A$5:$AJ$2001,Data!M$2,FALSE))</f>
        <v>0</v>
      </c>
      <c r="K169" s="9">
        <f>IF($R169="","",VLOOKUP($R169,Data!$A$5:$AJ$2001,Data!N$2,FALSE))</f>
        <v>0</v>
      </c>
      <c r="L169" s="9">
        <f>IF($R169="","",VLOOKUP($R169,Data!$A$5:$AJ$2001,Data!O$2,FALSE))</f>
        <v>0</v>
      </c>
      <c r="M169" s="9">
        <f>IF($R169="","",VLOOKUP($R169,Data!$A$5:$AJ$2001,Data!P$2,FALSE))</f>
        <v>0</v>
      </c>
      <c r="N169" s="9">
        <f>IF($R169="","",VLOOKUP($R169,Data!$A$5:$AJ$2001,Data!Q$2,FALSE))</f>
        <v>0</v>
      </c>
      <c r="O169" s="9">
        <f>IF($R169="","",VLOOKUP($R169,Data!$A$5:$AJ$2001,Data!R$2,FALSE))</f>
        <v>-6785</v>
      </c>
      <c r="P169" s="9">
        <f>IF($R169="","",VLOOKUP($R169,Data!$A$5:$AJ$2001,Data!S$2,FALSE))</f>
        <v>0</v>
      </c>
      <c r="Q169" s="9">
        <f t="shared" si="2"/>
        <v>-6785</v>
      </c>
      <c r="R169">
        <f>IF((MAX($R$4:R168)+1)&gt;Data!$A$1,"",MAX($R$4:R168)+1)</f>
        <v>165</v>
      </c>
    </row>
    <row r="170" spans="1:18" x14ac:dyDescent="0.2">
      <c r="A170" s="10">
        <f>IF(Q170="","",RANK(Q170,$Q$5:$Q$257)+COUNTIF($Q$3:Q169,Q170))</f>
        <v>237</v>
      </c>
      <c r="B170" t="str">
        <f>IF(R170="","",VLOOKUP($R170,Data!$A$5:$X$2001,Data!$E$2,FALSE))</f>
        <v>A</v>
      </c>
      <c r="C170">
        <f>IF(R170="","",VLOOKUP($R170,Data!$A$5:$X$2001,Data!$F$2,FALSE))</f>
        <v>0</v>
      </c>
      <c r="D170">
        <f>IF(R170="","",VLOOKUP($R170,Data!$A$5:$X$2001,Data!$G$2,FALSE))</f>
        <v>0</v>
      </c>
      <c r="E170">
        <f>IF(R170="","",VLOOKUP($R170,Data!$A$5:$X$2001,Data!$H$2,FALSE))</f>
        <v>0</v>
      </c>
      <c r="F170">
        <f>IF(R170="","",VLOOKUP($R170,Data!$A$5:$X$2001,Data!$I$2,FALSE))</f>
        <v>0</v>
      </c>
      <c r="G170">
        <f>IF(R170="","",VLOOKUP($R170,Data!$A$5:$X$2001,Data!$J$2,FALSE))</f>
        <v>0</v>
      </c>
      <c r="H170" t="str">
        <f>IF(R170="","",VLOOKUP($R170,Data!$A$5:$X$2001,Data!$K$2,FALSE))</f>
        <v>3472</v>
      </c>
      <c r="I170" t="str">
        <f>IF(R170="","",VLOOKUP($R170,Data!$A$5:$X$2001,Data!$L$2,FALSE))</f>
        <v>COMMUNITY SUPPORT GROUP</v>
      </c>
      <c r="J170" s="9">
        <f>IF($R170="","",VLOOKUP($R170,Data!$A$5:$AJ$2001,Data!M$2,FALSE))</f>
        <v>-248550.82000000007</v>
      </c>
      <c r="K170" s="9">
        <f>IF($R170="","",VLOOKUP($R170,Data!$A$5:$AJ$2001,Data!N$2,FALSE))</f>
        <v>98300.820000000065</v>
      </c>
      <c r="L170" s="9">
        <f>IF($R170="","",VLOOKUP($R170,Data!$A$5:$AJ$2001,Data!O$2,FALSE))</f>
        <v>-43904.5</v>
      </c>
      <c r="M170" s="9">
        <f>IF($R170="","",VLOOKUP($R170,Data!$A$5:$AJ$2001,Data!P$2,FALSE))</f>
        <v>-3903</v>
      </c>
      <c r="N170" s="9">
        <f>IF($R170="","",VLOOKUP($R170,Data!$A$5:$AJ$2001,Data!Q$2,FALSE))</f>
        <v>75872.840000000084</v>
      </c>
      <c r="O170" s="9">
        <f>IF($R170="","",VLOOKUP($R170,Data!$A$5:$AJ$2001,Data!R$2,FALSE))</f>
        <v>18470</v>
      </c>
      <c r="P170" s="9">
        <f>IF($R170="","",VLOOKUP($R170,Data!$A$5:$AJ$2001,Data!S$2,FALSE))</f>
        <v>-362256</v>
      </c>
      <c r="Q170" s="9">
        <f t="shared" si="2"/>
        <v>-465970.65999999992</v>
      </c>
      <c r="R170">
        <f>IF((MAX($R$4:R169)+1)&gt;Data!$A$1,"",MAX($R$4:R169)+1)</f>
        <v>166</v>
      </c>
    </row>
    <row r="171" spans="1:18" x14ac:dyDescent="0.2">
      <c r="A171" s="10">
        <f>IF(Q171="","",RANK(Q171,$Q$5:$Q$257)+COUNTIF($Q$3:Q170,Q171))</f>
        <v>72</v>
      </c>
      <c r="B171" t="str">
        <f>IF(R171="","",VLOOKUP($R171,Data!$A$5:$X$2001,Data!$E$2,FALSE))</f>
        <v>A</v>
      </c>
      <c r="C171">
        <f>IF(R171="","",VLOOKUP($R171,Data!$A$5:$X$2001,Data!$F$2,FALSE))</f>
        <v>0</v>
      </c>
      <c r="D171">
        <f>IF(R171="","",VLOOKUP($R171,Data!$A$5:$X$2001,Data!$G$2,FALSE))</f>
        <v>0</v>
      </c>
      <c r="E171">
        <f>IF(R171="","",VLOOKUP($R171,Data!$A$5:$X$2001,Data!$H$2,FALSE))</f>
        <v>0</v>
      </c>
      <c r="F171">
        <f>IF(R171="","",VLOOKUP($R171,Data!$A$5:$X$2001,Data!$I$2,FALSE))</f>
        <v>0</v>
      </c>
      <c r="G171">
        <f>IF(R171="","",VLOOKUP($R171,Data!$A$5:$X$2001,Data!$J$2,FALSE))</f>
        <v>0</v>
      </c>
      <c r="H171" t="str">
        <f>IF(R171="","",VLOOKUP($R171,Data!$A$5:$X$2001,Data!$K$2,FALSE))</f>
        <v>3474</v>
      </c>
      <c r="I171" t="str">
        <f>IF(R171="","",VLOOKUP($R171,Data!$A$5:$X$2001,Data!$L$2,FALSE))</f>
        <v>SUICIDE PREVENTION GRANT</v>
      </c>
      <c r="J171" s="9">
        <f>IF($R171="","",VLOOKUP($R171,Data!$A$5:$AJ$2001,Data!M$2,FALSE))</f>
        <v>3300</v>
      </c>
      <c r="K171" s="9">
        <f>IF($R171="","",VLOOKUP($R171,Data!$A$5:$AJ$2001,Data!N$2,FALSE))</f>
        <v>-172</v>
      </c>
      <c r="L171" s="9">
        <f>IF($R171="","",VLOOKUP($R171,Data!$A$5:$AJ$2001,Data!O$2,FALSE))</f>
        <v>0</v>
      </c>
      <c r="M171" s="9">
        <f>IF($R171="","",VLOOKUP($R171,Data!$A$5:$AJ$2001,Data!P$2,FALSE))</f>
        <v>0</v>
      </c>
      <c r="N171" s="9">
        <f>IF($R171="","",VLOOKUP($R171,Data!$A$5:$AJ$2001,Data!Q$2,FALSE))</f>
        <v>0</v>
      </c>
      <c r="O171" s="9">
        <f>IF($R171="","",VLOOKUP($R171,Data!$A$5:$AJ$2001,Data!R$2,FALSE))</f>
        <v>0</v>
      </c>
      <c r="P171" s="9">
        <f>IF($R171="","",VLOOKUP($R171,Data!$A$5:$AJ$2001,Data!S$2,FALSE))</f>
        <v>0</v>
      </c>
      <c r="Q171" s="9">
        <f t="shared" si="2"/>
        <v>3128</v>
      </c>
      <c r="R171">
        <f>IF((MAX($R$4:R170)+1)&gt;Data!$A$1,"",MAX($R$4:R170)+1)</f>
        <v>167</v>
      </c>
    </row>
    <row r="172" spans="1:18" x14ac:dyDescent="0.2">
      <c r="A172" s="10">
        <f>IF(Q172="","",RANK(Q172,$Q$5:$Q$257)+COUNTIF($Q$3:Q171,Q172))</f>
        <v>224</v>
      </c>
      <c r="B172" t="str">
        <f>IF(R172="","",VLOOKUP($R172,Data!$A$5:$X$2001,Data!$E$2,FALSE))</f>
        <v>A</v>
      </c>
      <c r="C172">
        <f>IF(R172="","",VLOOKUP($R172,Data!$A$5:$X$2001,Data!$F$2,FALSE))</f>
        <v>0</v>
      </c>
      <c r="D172">
        <f>IF(R172="","",VLOOKUP($R172,Data!$A$5:$X$2001,Data!$G$2,FALSE))</f>
        <v>0</v>
      </c>
      <c r="E172">
        <f>IF(R172="","",VLOOKUP($R172,Data!$A$5:$X$2001,Data!$H$2,FALSE))</f>
        <v>0</v>
      </c>
      <c r="F172">
        <f>IF(R172="","",VLOOKUP($R172,Data!$A$5:$X$2001,Data!$I$2,FALSE))</f>
        <v>0</v>
      </c>
      <c r="G172">
        <f>IF(R172="","",VLOOKUP($R172,Data!$A$5:$X$2001,Data!$J$2,FALSE))</f>
        <v>0</v>
      </c>
      <c r="H172" t="str">
        <f>IF(R172="","",VLOOKUP($R172,Data!$A$5:$X$2001,Data!$K$2,FALSE))</f>
        <v>3483</v>
      </c>
      <c r="I172" t="str">
        <f>IF(R172="","",VLOOKUP($R172,Data!$A$5:$X$2001,Data!$L$2,FALSE))</f>
        <v>CHEM. DEPENDENCY PROGRAM</v>
      </c>
      <c r="J172" s="9">
        <f>IF($R172="","",VLOOKUP($R172,Data!$A$5:$AJ$2001,Data!M$2,FALSE))</f>
        <v>-4297</v>
      </c>
      <c r="K172" s="9">
        <f>IF($R172="","",VLOOKUP($R172,Data!$A$5:$AJ$2001,Data!N$2,FALSE))</f>
        <v>-1204</v>
      </c>
      <c r="L172" s="9">
        <f>IF($R172="","",VLOOKUP($R172,Data!$A$5:$AJ$2001,Data!O$2,FALSE))</f>
        <v>-150</v>
      </c>
      <c r="M172" s="9">
        <f>IF($R172="","",VLOOKUP($R172,Data!$A$5:$AJ$2001,Data!P$2,FALSE))</f>
        <v>-4010</v>
      </c>
      <c r="N172" s="9">
        <f>IF($R172="","",VLOOKUP($R172,Data!$A$5:$AJ$2001,Data!Q$2,FALSE))</f>
        <v>-88342</v>
      </c>
      <c r="O172" s="9">
        <f>IF($R172="","",VLOOKUP($R172,Data!$A$5:$AJ$2001,Data!R$2,FALSE))</f>
        <v>-16551</v>
      </c>
      <c r="P172" s="9">
        <f>IF($R172="","",VLOOKUP($R172,Data!$A$5:$AJ$2001,Data!S$2,FALSE))</f>
        <v>-118940</v>
      </c>
      <c r="Q172" s="9">
        <f t="shared" si="2"/>
        <v>-233494</v>
      </c>
      <c r="R172">
        <f>IF((MAX($R$4:R171)+1)&gt;Data!$A$1,"",MAX($R$4:R171)+1)</f>
        <v>168</v>
      </c>
    </row>
    <row r="173" spans="1:18" x14ac:dyDescent="0.2">
      <c r="A173" s="10">
        <f>IF(Q173="","",RANK(Q173,$Q$5:$Q$257)+COUNTIF($Q$3:Q172,Q173))</f>
        <v>58</v>
      </c>
      <c r="B173" t="str">
        <f>IF(R173="","",VLOOKUP($R173,Data!$A$5:$X$2001,Data!$E$2,FALSE))</f>
        <v>A</v>
      </c>
      <c r="C173">
        <f>IF(R173="","",VLOOKUP($R173,Data!$A$5:$X$2001,Data!$F$2,FALSE))</f>
        <v>0</v>
      </c>
      <c r="D173">
        <f>IF(R173="","",VLOOKUP($R173,Data!$A$5:$X$2001,Data!$G$2,FALSE))</f>
        <v>0</v>
      </c>
      <c r="E173">
        <f>IF(R173="","",VLOOKUP($R173,Data!$A$5:$X$2001,Data!$H$2,FALSE))</f>
        <v>0</v>
      </c>
      <c r="F173">
        <f>IF(R173="","",VLOOKUP($R173,Data!$A$5:$X$2001,Data!$I$2,FALSE))</f>
        <v>0</v>
      </c>
      <c r="G173">
        <f>IF(R173="","",VLOOKUP($R173,Data!$A$5:$X$2001,Data!$J$2,FALSE))</f>
        <v>0</v>
      </c>
      <c r="H173" t="str">
        <f>IF(R173="","",VLOOKUP($R173,Data!$A$5:$X$2001,Data!$K$2,FALSE))</f>
        <v>3485</v>
      </c>
      <c r="I173" t="str">
        <f>IF(R173="","",VLOOKUP($R173,Data!$A$5:$X$2001,Data!$L$2,FALSE))</f>
        <v>TOBACCO AWARENESS</v>
      </c>
      <c r="J173" s="9">
        <f>IF($R173="","",VLOOKUP($R173,Data!$A$5:$AJ$2001,Data!M$2,FALSE))</f>
        <v>6374</v>
      </c>
      <c r="K173" s="9">
        <f>IF($R173="","",VLOOKUP($R173,Data!$A$5:$AJ$2001,Data!N$2,FALSE))</f>
        <v>-8380</v>
      </c>
      <c r="L173" s="9">
        <f>IF($R173="","",VLOOKUP($R173,Data!$A$5:$AJ$2001,Data!O$2,FALSE))</f>
        <v>-7705.9199999999983</v>
      </c>
      <c r="M173" s="9">
        <f>IF($R173="","",VLOOKUP($R173,Data!$A$5:$AJ$2001,Data!P$2,FALSE))</f>
        <v>3246.9900000000016</v>
      </c>
      <c r="N173" s="9">
        <f>IF($R173="","",VLOOKUP($R173,Data!$A$5:$AJ$2001,Data!Q$2,FALSE))</f>
        <v>-3709.1500000000015</v>
      </c>
      <c r="O173" s="9">
        <f>IF($R173="","",VLOOKUP($R173,Data!$A$5:$AJ$2001,Data!R$2,FALSE))</f>
        <v>14307.03</v>
      </c>
      <c r="P173" s="9">
        <f>IF($R173="","",VLOOKUP($R173,Data!$A$5:$AJ$2001,Data!S$2,FALSE))</f>
        <v>7337.24</v>
      </c>
      <c r="Q173" s="9">
        <f t="shared" si="2"/>
        <v>11470.190000000002</v>
      </c>
      <c r="R173">
        <f>IF((MAX($R$4:R172)+1)&gt;Data!$A$1,"",MAX($R$4:R172)+1)</f>
        <v>169</v>
      </c>
    </row>
    <row r="174" spans="1:18" x14ac:dyDescent="0.2">
      <c r="A174" s="10">
        <f>IF(Q174="","",RANK(Q174,$Q$5:$Q$257)+COUNTIF($Q$3:Q173,Q174))</f>
        <v>77</v>
      </c>
      <c r="B174" t="str">
        <f>IF(R174="","",VLOOKUP($R174,Data!$A$5:$X$2001,Data!$E$2,FALSE))</f>
        <v>A</v>
      </c>
      <c r="C174">
        <f>IF(R174="","",VLOOKUP($R174,Data!$A$5:$X$2001,Data!$F$2,FALSE))</f>
        <v>0</v>
      </c>
      <c r="D174">
        <f>IF(R174="","",VLOOKUP($R174,Data!$A$5:$X$2001,Data!$G$2,FALSE))</f>
        <v>0</v>
      </c>
      <c r="E174">
        <f>IF(R174="","",VLOOKUP($R174,Data!$A$5:$X$2001,Data!$H$2,FALSE))</f>
        <v>0</v>
      </c>
      <c r="F174">
        <f>IF(R174="","",VLOOKUP($R174,Data!$A$5:$X$2001,Data!$I$2,FALSE))</f>
        <v>0</v>
      </c>
      <c r="G174">
        <f>IF(R174="","",VLOOKUP($R174,Data!$A$5:$X$2001,Data!$J$2,FALSE))</f>
        <v>0</v>
      </c>
      <c r="H174" t="str">
        <f>IF(R174="","",VLOOKUP($R174,Data!$A$5:$X$2001,Data!$K$2,FALSE))</f>
        <v>3486</v>
      </c>
      <c r="I174" t="str">
        <f>IF(R174="","",VLOOKUP($R174,Data!$A$5:$X$2001,Data!$L$2,FALSE))</f>
        <v>RADON GRANT</v>
      </c>
      <c r="J174" s="9">
        <f>IF($R174="","",VLOOKUP($R174,Data!$A$5:$AJ$2001,Data!M$2,FALSE))</f>
        <v>0</v>
      </c>
      <c r="K174" s="9">
        <f>IF($R174="","",VLOOKUP($R174,Data!$A$5:$AJ$2001,Data!N$2,FALSE))</f>
        <v>-475</v>
      </c>
      <c r="L174" s="9">
        <f>IF($R174="","",VLOOKUP($R174,Data!$A$5:$AJ$2001,Data!O$2,FALSE))</f>
        <v>1150</v>
      </c>
      <c r="M174" s="9">
        <f>IF($R174="","",VLOOKUP($R174,Data!$A$5:$AJ$2001,Data!P$2,FALSE))</f>
        <v>675</v>
      </c>
      <c r="N174" s="9">
        <f>IF($R174="","",VLOOKUP($R174,Data!$A$5:$AJ$2001,Data!Q$2,FALSE))</f>
        <v>0</v>
      </c>
      <c r="O174" s="9">
        <f>IF($R174="","",VLOOKUP($R174,Data!$A$5:$AJ$2001,Data!R$2,FALSE))</f>
        <v>0</v>
      </c>
      <c r="P174" s="9">
        <f>IF($R174="","",VLOOKUP($R174,Data!$A$5:$AJ$2001,Data!S$2,FALSE))</f>
        <v>0</v>
      </c>
      <c r="Q174" s="9">
        <f t="shared" si="2"/>
        <v>1350</v>
      </c>
      <c r="R174">
        <f>IF((MAX($R$4:R173)+1)&gt;Data!$A$1,"",MAX($R$4:R173)+1)</f>
        <v>170</v>
      </c>
    </row>
    <row r="175" spans="1:18" x14ac:dyDescent="0.2">
      <c r="A175" s="10">
        <f>IF(Q175="","",RANK(Q175,$Q$5:$Q$257)+COUNTIF($Q$3:Q174,Q175))</f>
        <v>57</v>
      </c>
      <c r="B175" t="str">
        <f>IF(R175="","",VLOOKUP($R175,Data!$A$5:$X$2001,Data!$E$2,FALSE))</f>
        <v>A</v>
      </c>
      <c r="C175">
        <f>IF(R175="","",VLOOKUP($R175,Data!$A$5:$X$2001,Data!$F$2,FALSE))</f>
        <v>0</v>
      </c>
      <c r="D175">
        <f>IF(R175="","",VLOOKUP($R175,Data!$A$5:$X$2001,Data!$G$2,FALSE))</f>
        <v>0</v>
      </c>
      <c r="E175">
        <f>IF(R175="","",VLOOKUP($R175,Data!$A$5:$X$2001,Data!$H$2,FALSE))</f>
        <v>0</v>
      </c>
      <c r="F175">
        <f>IF(R175="","",VLOOKUP($R175,Data!$A$5:$X$2001,Data!$I$2,FALSE))</f>
        <v>0</v>
      </c>
      <c r="G175">
        <f>IF(R175="","",VLOOKUP($R175,Data!$A$5:$X$2001,Data!$J$2,FALSE))</f>
        <v>0</v>
      </c>
      <c r="H175" t="str">
        <f>IF(R175="","",VLOOKUP($R175,Data!$A$5:$X$2001,Data!$K$2,FALSE))</f>
        <v>3488</v>
      </c>
      <c r="I175" t="str">
        <f>IF(R175="","",VLOOKUP($R175,Data!$A$5:$X$2001,Data!$L$2,FALSE))</f>
        <v>RABIES CONTROL</v>
      </c>
      <c r="J175" s="9">
        <f>IF($R175="","",VLOOKUP($R175,Data!$A$5:$AJ$2001,Data!M$2,FALSE))</f>
        <v>2733.34</v>
      </c>
      <c r="K175" s="9">
        <f>IF($R175="","",VLOOKUP($R175,Data!$A$5:$AJ$2001,Data!N$2,FALSE))</f>
        <v>5062.57</v>
      </c>
      <c r="L175" s="9">
        <f>IF($R175="","",VLOOKUP($R175,Data!$A$5:$AJ$2001,Data!O$2,FALSE))</f>
        <v>3023.58</v>
      </c>
      <c r="M175" s="9">
        <f>IF($R175="","",VLOOKUP($R175,Data!$A$5:$AJ$2001,Data!P$2,FALSE))</f>
        <v>1405.17</v>
      </c>
      <c r="N175" s="9">
        <f>IF($R175="","",VLOOKUP($R175,Data!$A$5:$AJ$2001,Data!Q$2,FALSE))</f>
        <v>-1980.9500000000007</v>
      </c>
      <c r="O175" s="9">
        <f>IF($R175="","",VLOOKUP($R175,Data!$A$5:$AJ$2001,Data!R$2,FALSE))</f>
        <v>1370.4899999999998</v>
      </c>
      <c r="P175" s="9">
        <f>IF($R175="","",VLOOKUP($R175,Data!$A$5:$AJ$2001,Data!S$2,FALSE))</f>
        <v>-126.25</v>
      </c>
      <c r="Q175" s="9">
        <f t="shared" si="2"/>
        <v>11487.949999999999</v>
      </c>
      <c r="R175">
        <f>IF((MAX($R$4:R174)+1)&gt;Data!$A$1,"",MAX($R$4:R174)+1)</f>
        <v>171</v>
      </c>
    </row>
    <row r="176" spans="1:18" x14ac:dyDescent="0.2">
      <c r="A176" s="10">
        <f>IF(Q176="","",RANK(Q176,$Q$5:$Q$257)+COUNTIF($Q$3:Q175,Q176))</f>
        <v>47</v>
      </c>
      <c r="B176" t="str">
        <f>IF(R176="","",VLOOKUP($R176,Data!$A$5:$X$2001,Data!$E$2,FALSE))</f>
        <v>A</v>
      </c>
      <c r="C176">
        <f>IF(R176="","",VLOOKUP($R176,Data!$A$5:$X$2001,Data!$F$2,FALSE))</f>
        <v>0</v>
      </c>
      <c r="D176">
        <f>IF(R176="","",VLOOKUP($R176,Data!$A$5:$X$2001,Data!$G$2,FALSE))</f>
        <v>0</v>
      </c>
      <c r="E176">
        <f>IF(R176="","",VLOOKUP($R176,Data!$A$5:$X$2001,Data!$H$2,FALSE))</f>
        <v>0</v>
      </c>
      <c r="F176">
        <f>IF(R176="","",VLOOKUP($R176,Data!$A$5:$X$2001,Data!$I$2,FALSE))</f>
        <v>0</v>
      </c>
      <c r="G176">
        <f>IF(R176="","",VLOOKUP($R176,Data!$A$5:$X$2001,Data!$J$2,FALSE))</f>
        <v>0</v>
      </c>
      <c r="H176" t="str">
        <f>IF(R176="","",VLOOKUP($R176,Data!$A$5:$X$2001,Data!$K$2,FALSE))</f>
        <v>3489</v>
      </c>
      <c r="I176" t="str">
        <f>IF(R176="","",VLOOKUP($R176,Data!$A$5:$X$2001,Data!$L$2,FALSE))</f>
        <v>CHILDHOOD LEAD POISON PREV.</v>
      </c>
      <c r="J176" s="9">
        <f>IF($R176="","",VLOOKUP($R176,Data!$A$5:$AJ$2001,Data!M$2,FALSE))</f>
        <v>4828.1100000000006</v>
      </c>
      <c r="K176" s="9">
        <f>IF($R176="","",VLOOKUP($R176,Data!$A$5:$AJ$2001,Data!N$2,FALSE))</f>
        <v>-4244</v>
      </c>
      <c r="L176" s="9">
        <f>IF($R176="","",VLOOKUP($R176,Data!$A$5:$AJ$2001,Data!O$2,FALSE))</f>
        <v>-1008.2799999999988</v>
      </c>
      <c r="M176" s="9">
        <f>IF($R176="","",VLOOKUP($R176,Data!$A$5:$AJ$2001,Data!P$2,FALSE))</f>
        <v>-5216.010000000002</v>
      </c>
      <c r="N176" s="9">
        <f>IF($R176="","",VLOOKUP($R176,Data!$A$5:$AJ$2001,Data!Q$2,FALSE))</f>
        <v>5511.73</v>
      </c>
      <c r="O176" s="9">
        <f>IF($R176="","",VLOOKUP($R176,Data!$A$5:$AJ$2001,Data!R$2,FALSE))</f>
        <v>4900.5499999999993</v>
      </c>
      <c r="P176" s="9">
        <f>IF($R176="","",VLOOKUP($R176,Data!$A$5:$AJ$2001,Data!S$2,FALSE))</f>
        <v>14062.27</v>
      </c>
      <c r="Q176" s="9">
        <f t="shared" si="2"/>
        <v>18834.37</v>
      </c>
      <c r="R176">
        <f>IF((MAX($R$4:R175)+1)&gt;Data!$A$1,"",MAX($R$4:R175)+1)</f>
        <v>172</v>
      </c>
    </row>
    <row r="177" spans="1:18" x14ac:dyDescent="0.2">
      <c r="A177" s="10">
        <f>IF(Q177="","",RANK(Q177,$Q$5:$Q$257)+COUNTIF($Q$3:Q176,Q177))</f>
        <v>161</v>
      </c>
      <c r="B177" t="str">
        <f>IF(R177="","",VLOOKUP($R177,Data!$A$5:$X$2001,Data!$E$2,FALSE))</f>
        <v>A</v>
      </c>
      <c r="C177">
        <f>IF(R177="","",VLOOKUP($R177,Data!$A$5:$X$2001,Data!$F$2,FALSE))</f>
        <v>0</v>
      </c>
      <c r="D177">
        <f>IF(R177="","",VLOOKUP($R177,Data!$A$5:$X$2001,Data!$G$2,FALSE))</f>
        <v>0</v>
      </c>
      <c r="E177">
        <f>IF(R177="","",VLOOKUP($R177,Data!$A$5:$X$2001,Data!$H$2,FALSE))</f>
        <v>0</v>
      </c>
      <c r="F177">
        <f>IF(R177="","",VLOOKUP($R177,Data!$A$5:$X$2001,Data!$I$2,FALSE))</f>
        <v>0</v>
      </c>
      <c r="G177">
        <f>IF(R177="","",VLOOKUP($R177,Data!$A$5:$X$2001,Data!$J$2,FALSE))</f>
        <v>0</v>
      </c>
      <c r="H177" t="str">
        <f>IF(R177="","",VLOOKUP($R177,Data!$A$5:$X$2001,Data!$K$2,FALSE))</f>
        <v>3491</v>
      </c>
      <c r="I177" t="str">
        <f>IF(R177="","",VLOOKUP($R177,Data!$A$5:$X$2001,Data!$L$2,FALSE))</f>
        <v>ADULT REHAB CENTER</v>
      </c>
      <c r="J177" s="9">
        <f>IF($R177="","",VLOOKUP($R177,Data!$A$5:$AJ$2001,Data!M$2,FALSE))</f>
        <v>2370</v>
      </c>
      <c r="K177" s="9">
        <f>IF($R177="","",VLOOKUP($R177,Data!$A$5:$AJ$2001,Data!N$2,FALSE))</f>
        <v>-2343</v>
      </c>
      <c r="L177" s="9">
        <f>IF($R177="","",VLOOKUP($R177,Data!$A$5:$AJ$2001,Data!O$2,FALSE))</f>
        <v>-189</v>
      </c>
      <c r="M177" s="9">
        <f>IF($R177="","",VLOOKUP($R177,Data!$A$5:$AJ$2001,Data!P$2,FALSE))</f>
        <v>445.35000000000582</v>
      </c>
      <c r="N177" s="9">
        <f>IF($R177="","",VLOOKUP($R177,Data!$A$5:$AJ$2001,Data!Q$2,FALSE))</f>
        <v>-4259</v>
      </c>
      <c r="O177" s="9">
        <f>IF($R177="","",VLOOKUP($R177,Data!$A$5:$AJ$2001,Data!R$2,FALSE))</f>
        <v>4259</v>
      </c>
      <c r="P177" s="9">
        <f>IF($R177="","",VLOOKUP($R177,Data!$A$5:$AJ$2001,Data!S$2,FALSE))</f>
        <v>-5368</v>
      </c>
      <c r="Q177" s="9">
        <f t="shared" si="2"/>
        <v>-5084.6499999999942</v>
      </c>
      <c r="R177">
        <f>IF((MAX($R$4:R176)+1)&gt;Data!$A$1,"",MAX($R$4:R176)+1)</f>
        <v>173</v>
      </c>
    </row>
    <row r="178" spans="1:18" x14ac:dyDescent="0.2">
      <c r="A178" s="10">
        <f>IF(Q178="","",RANK(Q178,$Q$5:$Q$257)+COUNTIF($Q$3:Q177,Q178))</f>
        <v>17</v>
      </c>
      <c r="B178" t="str">
        <f>IF(R178="","",VLOOKUP($R178,Data!$A$5:$X$2001,Data!$E$2,FALSE))</f>
        <v>A</v>
      </c>
      <c r="C178">
        <f>IF(R178="","",VLOOKUP($R178,Data!$A$5:$X$2001,Data!$F$2,FALSE))</f>
        <v>0</v>
      </c>
      <c r="D178">
        <f>IF(R178="","",VLOOKUP($R178,Data!$A$5:$X$2001,Data!$G$2,FALSE))</f>
        <v>0</v>
      </c>
      <c r="E178">
        <f>IF(R178="","",VLOOKUP($R178,Data!$A$5:$X$2001,Data!$H$2,FALSE))</f>
        <v>0</v>
      </c>
      <c r="F178">
        <f>IF(R178="","",VLOOKUP($R178,Data!$A$5:$X$2001,Data!$I$2,FALSE))</f>
        <v>0</v>
      </c>
      <c r="G178">
        <f>IF(R178="","",VLOOKUP($R178,Data!$A$5:$X$2001,Data!$J$2,FALSE))</f>
        <v>0</v>
      </c>
      <c r="H178" t="str">
        <f>IF(R178="","",VLOOKUP($R178,Data!$A$5:$X$2001,Data!$K$2,FALSE))</f>
        <v>3590</v>
      </c>
      <c r="I178" t="str">
        <f>IF(R178="","",VLOOKUP($R178,Data!$A$5:$X$2001,Data!$L$2,FALSE))</f>
        <v>NYS GRANT, RURAL PUBLIC TRAN</v>
      </c>
      <c r="J178" s="9">
        <f>IF($R178="","",VLOOKUP($R178,Data!$A$5:$AJ$2001,Data!M$2,FALSE))</f>
        <v>3149.8300000000017</v>
      </c>
      <c r="K178" s="9">
        <f>IF($R178="","",VLOOKUP($R178,Data!$A$5:$AJ$2001,Data!N$2,FALSE))</f>
        <v>61470.19</v>
      </c>
      <c r="L178" s="9">
        <f>IF($R178="","",VLOOKUP($R178,Data!$A$5:$AJ$2001,Data!O$2,FALSE))</f>
        <v>24012.95</v>
      </c>
      <c r="M178" s="9">
        <f>IF($R178="","",VLOOKUP($R178,Data!$A$5:$AJ$2001,Data!P$2,FALSE))</f>
        <v>97524.04</v>
      </c>
      <c r="N178" s="9">
        <f>IF($R178="","",VLOOKUP($R178,Data!$A$5:$AJ$2001,Data!Q$2,FALSE))</f>
        <v>217834.98</v>
      </c>
      <c r="O178" s="9">
        <f>IF($R178="","",VLOOKUP($R178,Data!$A$5:$AJ$2001,Data!R$2,FALSE))</f>
        <v>-4973.929999999993</v>
      </c>
      <c r="P178" s="9">
        <f>IF($R178="","",VLOOKUP($R178,Data!$A$5:$AJ$2001,Data!S$2,FALSE))</f>
        <v>-10695.7</v>
      </c>
      <c r="Q178" s="9">
        <f t="shared" si="2"/>
        <v>388322.36</v>
      </c>
      <c r="R178">
        <f>IF((MAX($R$4:R177)+1)&gt;Data!$A$1,"",MAX($R$4:R177)+1)</f>
        <v>174</v>
      </c>
    </row>
    <row r="179" spans="1:18" x14ac:dyDescent="0.2">
      <c r="A179" s="10">
        <f>IF(Q179="","",RANK(Q179,$Q$5:$Q$257)+COUNTIF($Q$3:Q178,Q179))</f>
        <v>238</v>
      </c>
      <c r="B179" t="str">
        <f>IF(R179="","",VLOOKUP($R179,Data!$A$5:$X$2001,Data!$E$2,FALSE))</f>
        <v>A</v>
      </c>
      <c r="C179">
        <f>IF(R179="","",VLOOKUP($R179,Data!$A$5:$X$2001,Data!$F$2,FALSE))</f>
        <v>0</v>
      </c>
      <c r="D179">
        <f>IF(R179="","",VLOOKUP($R179,Data!$A$5:$X$2001,Data!$G$2,FALSE))</f>
        <v>0</v>
      </c>
      <c r="E179">
        <f>IF(R179="","",VLOOKUP($R179,Data!$A$5:$X$2001,Data!$H$2,FALSE))</f>
        <v>0</v>
      </c>
      <c r="F179">
        <f>IF(R179="","",VLOOKUP($R179,Data!$A$5:$X$2001,Data!$I$2,FALSE))</f>
        <v>0</v>
      </c>
      <c r="G179">
        <f>IF(R179="","",VLOOKUP($R179,Data!$A$5:$X$2001,Data!$J$2,FALSE))</f>
        <v>0</v>
      </c>
      <c r="H179" t="str">
        <f>IF(R179="","",VLOOKUP($R179,Data!$A$5:$X$2001,Data!$K$2,FALSE))</f>
        <v>3594</v>
      </c>
      <c r="I179" t="str">
        <f>IF(R179="","",VLOOKUP($R179,Data!$A$5:$X$2001,Data!$L$2,FALSE))</f>
        <v>STOA BUSLINE SUBSIDY</v>
      </c>
      <c r="J179" s="9">
        <f>IF($R179="","",VLOOKUP($R179,Data!$A$5:$AJ$2001,Data!M$2,FALSE))</f>
        <v>-59303.099999999977</v>
      </c>
      <c r="K179" s="9">
        <f>IF($R179="","",VLOOKUP($R179,Data!$A$5:$AJ$2001,Data!N$2,FALSE))</f>
        <v>-88342.43</v>
      </c>
      <c r="L179" s="9">
        <f>IF($R179="","",VLOOKUP($R179,Data!$A$5:$AJ$2001,Data!O$2,FALSE))</f>
        <v>-69234.559999999998</v>
      </c>
      <c r="M179" s="9">
        <f>IF($R179="","",VLOOKUP($R179,Data!$A$5:$AJ$2001,Data!P$2,FALSE))</f>
        <v>-53928.460000000021</v>
      </c>
      <c r="N179" s="9">
        <f>IF($R179="","",VLOOKUP($R179,Data!$A$5:$AJ$2001,Data!Q$2,FALSE))</f>
        <v>-106694.55000000005</v>
      </c>
      <c r="O179" s="9">
        <f>IF($R179="","",VLOOKUP($R179,Data!$A$5:$AJ$2001,Data!R$2,FALSE))</f>
        <v>85374.669999999984</v>
      </c>
      <c r="P179" s="9">
        <f>IF($R179="","",VLOOKUP($R179,Data!$A$5:$AJ$2001,Data!S$2,FALSE))</f>
        <v>-184502.64</v>
      </c>
      <c r="Q179" s="9">
        <f t="shared" si="2"/>
        <v>-476631.07000000007</v>
      </c>
      <c r="R179">
        <f>IF((MAX($R$4:R178)+1)&gt;Data!$A$1,"",MAX($R$4:R178)+1)</f>
        <v>175</v>
      </c>
    </row>
    <row r="180" spans="1:18" x14ac:dyDescent="0.2">
      <c r="A180" s="10">
        <f>IF(Q180="","",RANK(Q180,$Q$5:$Q$257)+COUNTIF($Q$3:Q179,Q180))</f>
        <v>117</v>
      </c>
      <c r="B180" t="str">
        <f>IF(R180="","",VLOOKUP($R180,Data!$A$5:$X$2001,Data!$E$2,FALSE))</f>
        <v>A</v>
      </c>
      <c r="C180">
        <f>IF(R180="","",VLOOKUP($R180,Data!$A$5:$X$2001,Data!$F$2,FALSE))</f>
        <v>0</v>
      </c>
      <c r="D180">
        <f>IF(R180="","",VLOOKUP($R180,Data!$A$5:$X$2001,Data!$G$2,FALSE))</f>
        <v>0</v>
      </c>
      <c r="E180">
        <f>IF(R180="","",VLOOKUP($R180,Data!$A$5:$X$2001,Data!$H$2,FALSE))</f>
        <v>0</v>
      </c>
      <c r="F180">
        <f>IF(R180="","",VLOOKUP($R180,Data!$A$5:$X$2001,Data!$I$2,FALSE))</f>
        <v>0</v>
      </c>
      <c r="G180">
        <f>IF(R180="","",VLOOKUP($R180,Data!$A$5:$X$2001,Data!$J$2,FALSE))</f>
        <v>0</v>
      </c>
      <c r="H180" t="str">
        <f>IF(R180="","",VLOOKUP($R180,Data!$A$5:$X$2001,Data!$K$2,FALSE))</f>
        <v>3597</v>
      </c>
      <c r="I180" t="str">
        <f>IF(R180="","",VLOOKUP($R180,Data!$A$5:$X$2001,Data!$L$2,FALSE))</f>
        <v>C.M.A.Q. GRANT - STATE</v>
      </c>
      <c r="J180" s="9">
        <f>IF($R180="","",VLOOKUP($R180,Data!$A$5:$AJ$2001,Data!M$2,FALSE))</f>
        <v>0</v>
      </c>
      <c r="K180" s="9">
        <f>IF($R180="","",VLOOKUP($R180,Data!$A$5:$AJ$2001,Data!N$2,FALSE))</f>
        <v>0</v>
      </c>
      <c r="L180" s="9">
        <f>IF($R180="","",VLOOKUP($R180,Data!$A$5:$AJ$2001,Data!O$2,FALSE))</f>
        <v>0</v>
      </c>
      <c r="M180" s="9">
        <f>IF($R180="","",VLOOKUP($R180,Data!$A$5:$AJ$2001,Data!P$2,FALSE))</f>
        <v>0</v>
      </c>
      <c r="N180" s="9">
        <f>IF($R180="","",VLOOKUP($R180,Data!$A$5:$AJ$2001,Data!Q$2,FALSE))</f>
        <v>0</v>
      </c>
      <c r="O180" s="9">
        <f>IF($R180="","",VLOOKUP($R180,Data!$A$5:$AJ$2001,Data!R$2,FALSE))</f>
        <v>0</v>
      </c>
      <c r="P180" s="9">
        <f>IF($R180="","",VLOOKUP($R180,Data!$A$5:$AJ$2001,Data!S$2,FALSE))</f>
        <v>0</v>
      </c>
      <c r="Q180" s="9">
        <f t="shared" si="2"/>
        <v>0</v>
      </c>
      <c r="R180">
        <f>IF((MAX($R$4:R179)+1)&gt;Data!$A$1,"",MAX($R$4:R179)+1)</f>
        <v>176</v>
      </c>
    </row>
    <row r="181" spans="1:18" x14ac:dyDescent="0.2">
      <c r="A181" s="10">
        <f>IF(Q181="","",RANK(Q181,$Q$5:$Q$257)+COUNTIF($Q$3:Q180,Q181))</f>
        <v>118</v>
      </c>
      <c r="B181" t="str">
        <f>IF(R181="","",VLOOKUP($R181,Data!$A$5:$X$2001,Data!$E$2,FALSE))</f>
        <v>A</v>
      </c>
      <c r="C181">
        <f>IF(R181="","",VLOOKUP($R181,Data!$A$5:$X$2001,Data!$F$2,FALSE))</f>
        <v>0</v>
      </c>
      <c r="D181">
        <f>IF(R181="","",VLOOKUP($R181,Data!$A$5:$X$2001,Data!$G$2,FALSE))</f>
        <v>0</v>
      </c>
      <c r="E181">
        <f>IF(R181="","",VLOOKUP($R181,Data!$A$5:$X$2001,Data!$H$2,FALSE))</f>
        <v>0</v>
      </c>
      <c r="F181">
        <f>IF(R181="","",VLOOKUP($R181,Data!$A$5:$X$2001,Data!$I$2,FALSE))</f>
        <v>0</v>
      </c>
      <c r="G181">
        <f>IF(R181="","",VLOOKUP($R181,Data!$A$5:$X$2001,Data!$J$2,FALSE))</f>
        <v>0</v>
      </c>
      <c r="H181" t="str">
        <f>IF(R181="","",VLOOKUP($R181,Data!$A$5:$X$2001,Data!$K$2,FALSE))</f>
        <v>3601</v>
      </c>
      <c r="I181" t="str">
        <f>IF(R181="","",VLOOKUP($R181,Data!$A$5:$X$2001,Data!$L$2,FALSE))</f>
        <v>MEDICAL ASSISTANCE</v>
      </c>
      <c r="J181" s="9">
        <f>IF($R181="","",VLOOKUP($R181,Data!$A$5:$AJ$2001,Data!M$2,FALSE))</f>
        <v>0</v>
      </c>
      <c r="K181" s="9">
        <f>IF($R181="","",VLOOKUP($R181,Data!$A$5:$AJ$2001,Data!N$2,FALSE))</f>
        <v>0</v>
      </c>
      <c r="L181" s="9">
        <f>IF($R181="","",VLOOKUP($R181,Data!$A$5:$AJ$2001,Data!O$2,FALSE))</f>
        <v>0</v>
      </c>
      <c r="M181" s="9">
        <f>IF($R181="","",VLOOKUP($R181,Data!$A$5:$AJ$2001,Data!P$2,FALSE))</f>
        <v>0</v>
      </c>
      <c r="N181" s="9">
        <f>IF($R181="","",VLOOKUP($R181,Data!$A$5:$AJ$2001,Data!Q$2,FALSE))</f>
        <v>0</v>
      </c>
      <c r="O181" s="9">
        <f>IF($R181="","",VLOOKUP($R181,Data!$A$5:$AJ$2001,Data!R$2,FALSE))</f>
        <v>0</v>
      </c>
      <c r="P181" s="9">
        <f>IF($R181="","",VLOOKUP($R181,Data!$A$5:$AJ$2001,Data!S$2,FALSE))</f>
        <v>0</v>
      </c>
      <c r="Q181" s="9">
        <f t="shared" si="2"/>
        <v>0</v>
      </c>
      <c r="R181">
        <f>IF((MAX($R$4:R180)+1)&gt;Data!$A$1,"",MAX($R$4:R180)+1)</f>
        <v>177</v>
      </c>
    </row>
    <row r="182" spans="1:18" x14ac:dyDescent="0.2">
      <c r="A182" s="10">
        <f>IF(Q182="","",RANK(Q182,$Q$5:$Q$257)+COUNTIF($Q$3:Q181,Q182))</f>
        <v>222</v>
      </c>
      <c r="B182" t="str">
        <f>IF(R182="","",VLOOKUP($R182,Data!$A$5:$X$2001,Data!$E$2,FALSE))</f>
        <v>A</v>
      </c>
      <c r="C182">
        <f>IF(R182="","",VLOOKUP($R182,Data!$A$5:$X$2001,Data!$F$2,FALSE))</f>
        <v>0</v>
      </c>
      <c r="D182">
        <f>IF(R182="","",VLOOKUP($R182,Data!$A$5:$X$2001,Data!$G$2,FALSE))</f>
        <v>0</v>
      </c>
      <c r="E182">
        <f>IF(R182="","",VLOOKUP($R182,Data!$A$5:$X$2001,Data!$H$2,FALSE))</f>
        <v>0</v>
      </c>
      <c r="F182">
        <f>IF(R182="","",VLOOKUP($R182,Data!$A$5:$X$2001,Data!$I$2,FALSE))</f>
        <v>0</v>
      </c>
      <c r="G182">
        <f>IF(R182="","",VLOOKUP($R182,Data!$A$5:$X$2001,Data!$J$2,FALSE))</f>
        <v>0</v>
      </c>
      <c r="H182" t="str">
        <f>IF(R182="","",VLOOKUP($R182,Data!$A$5:$X$2001,Data!$K$2,FALSE))</f>
        <v>3609</v>
      </c>
      <c r="I182" t="str">
        <f>IF(R182="","",VLOOKUP($R182,Data!$A$5:$X$2001,Data!$L$2,FALSE))</f>
        <v>FAMILY ASSISTANCE</v>
      </c>
      <c r="J182" s="9">
        <f>IF($R182="","",VLOOKUP($R182,Data!$A$5:$AJ$2001,Data!M$2,FALSE))</f>
        <v>-155071</v>
      </c>
      <c r="K182" s="9">
        <f>IF($R182="","",VLOOKUP($R182,Data!$A$5:$AJ$2001,Data!N$2,FALSE))</f>
        <v>-1184</v>
      </c>
      <c r="L182" s="9">
        <f>IF($R182="","",VLOOKUP($R182,Data!$A$5:$AJ$2001,Data!O$2,FALSE))</f>
        <v>-1177</v>
      </c>
      <c r="M182" s="9">
        <f>IF($R182="","",VLOOKUP($R182,Data!$A$5:$AJ$2001,Data!P$2,FALSE))</f>
        <v>-404</v>
      </c>
      <c r="N182" s="9">
        <f>IF($R182="","",VLOOKUP($R182,Data!$A$5:$AJ$2001,Data!Q$2,FALSE))</f>
        <v>-304</v>
      </c>
      <c r="O182" s="9">
        <f>IF($R182="","",VLOOKUP($R182,Data!$A$5:$AJ$2001,Data!R$2,FALSE))</f>
        <v>-26030</v>
      </c>
      <c r="P182" s="9">
        <f>IF($R182="","",VLOOKUP($R182,Data!$A$5:$AJ$2001,Data!S$2,FALSE))</f>
        <v>320</v>
      </c>
      <c r="Q182" s="9">
        <f t="shared" si="2"/>
        <v>-183850</v>
      </c>
      <c r="R182">
        <f>IF((MAX($R$4:R181)+1)&gt;Data!$A$1,"",MAX($R$4:R181)+1)</f>
        <v>178</v>
      </c>
    </row>
    <row r="183" spans="1:18" x14ac:dyDescent="0.2">
      <c r="A183" s="10">
        <f>IF(Q183="","",RANK(Q183,$Q$5:$Q$257)+COUNTIF($Q$3:Q182,Q183))</f>
        <v>11</v>
      </c>
      <c r="B183" t="str">
        <f>IF(R183="","",VLOOKUP($R183,Data!$A$5:$X$2001,Data!$E$2,FALSE))</f>
        <v>A</v>
      </c>
      <c r="C183">
        <f>IF(R183="","",VLOOKUP($R183,Data!$A$5:$X$2001,Data!$F$2,FALSE))</f>
        <v>0</v>
      </c>
      <c r="D183">
        <f>IF(R183="","",VLOOKUP($R183,Data!$A$5:$X$2001,Data!$G$2,FALSE))</f>
        <v>0</v>
      </c>
      <c r="E183">
        <f>IF(R183="","",VLOOKUP($R183,Data!$A$5:$X$2001,Data!$H$2,FALSE))</f>
        <v>0</v>
      </c>
      <c r="F183">
        <f>IF(R183="","",VLOOKUP($R183,Data!$A$5:$X$2001,Data!$I$2,FALSE))</f>
        <v>0</v>
      </c>
      <c r="G183">
        <f>IF(R183="","",VLOOKUP($R183,Data!$A$5:$X$2001,Data!$J$2,FALSE))</f>
        <v>0</v>
      </c>
      <c r="H183" t="str">
        <f>IF(R183="","",VLOOKUP($R183,Data!$A$5:$X$2001,Data!$K$2,FALSE))</f>
        <v>3610</v>
      </c>
      <c r="I183" t="str">
        <f>IF(R183="","",VLOOKUP($R183,Data!$A$5:$X$2001,Data!$L$2,FALSE))</f>
        <v>SOCIAL SERVICES ADMINIS</v>
      </c>
      <c r="J183" s="9">
        <f>IF($R183="","",VLOOKUP($R183,Data!$A$5:$AJ$2001,Data!M$2,FALSE))</f>
        <v>270004</v>
      </c>
      <c r="K183" s="9">
        <f>IF($R183="","",VLOOKUP($R183,Data!$A$5:$AJ$2001,Data!N$2,FALSE))</f>
        <v>61598</v>
      </c>
      <c r="L183" s="9">
        <f>IF($R183="","",VLOOKUP($R183,Data!$A$5:$AJ$2001,Data!O$2,FALSE))</f>
        <v>194516</v>
      </c>
      <c r="M183" s="9">
        <f>IF($R183="","",VLOOKUP($R183,Data!$A$5:$AJ$2001,Data!P$2,FALSE))</f>
        <v>-292293</v>
      </c>
      <c r="N183" s="9">
        <f>IF($R183="","",VLOOKUP($R183,Data!$A$5:$AJ$2001,Data!Q$2,FALSE))</f>
        <v>-296696</v>
      </c>
      <c r="O183" s="9">
        <f>IF($R183="","",VLOOKUP($R183,Data!$A$5:$AJ$2001,Data!R$2,FALSE))</f>
        <v>286138</v>
      </c>
      <c r="P183" s="9">
        <f>IF($R183="","",VLOOKUP($R183,Data!$A$5:$AJ$2001,Data!S$2,FALSE))</f>
        <v>395904</v>
      </c>
      <c r="Q183" s="9">
        <f t="shared" si="2"/>
        <v>619171</v>
      </c>
      <c r="R183">
        <f>IF((MAX($R$4:R182)+1)&gt;Data!$A$1,"",MAX($R$4:R182)+1)</f>
        <v>179</v>
      </c>
    </row>
    <row r="184" spans="1:18" x14ac:dyDescent="0.2">
      <c r="A184" s="10">
        <f>IF(Q184="","",RANK(Q184,$Q$5:$Q$257)+COUNTIF($Q$3:Q183,Q184))</f>
        <v>251</v>
      </c>
      <c r="B184" t="str">
        <f>IF(R184="","",VLOOKUP($R184,Data!$A$5:$X$2001,Data!$E$2,FALSE))</f>
        <v>A</v>
      </c>
      <c r="C184">
        <f>IF(R184="","",VLOOKUP($R184,Data!$A$5:$X$2001,Data!$F$2,FALSE))</f>
        <v>0</v>
      </c>
      <c r="D184">
        <f>IF(R184="","",VLOOKUP($R184,Data!$A$5:$X$2001,Data!$G$2,FALSE))</f>
        <v>0</v>
      </c>
      <c r="E184">
        <f>IF(R184="","",VLOOKUP($R184,Data!$A$5:$X$2001,Data!$H$2,FALSE))</f>
        <v>0</v>
      </c>
      <c r="F184">
        <f>IF(R184="","",VLOOKUP($R184,Data!$A$5:$X$2001,Data!$I$2,FALSE))</f>
        <v>0</v>
      </c>
      <c r="G184">
        <f>IF(R184="","",VLOOKUP($R184,Data!$A$5:$X$2001,Data!$J$2,FALSE))</f>
        <v>0</v>
      </c>
      <c r="H184" t="str">
        <f>IF(R184="","",VLOOKUP($R184,Data!$A$5:$X$2001,Data!$K$2,FALSE))</f>
        <v>3619</v>
      </c>
      <c r="I184" t="str">
        <f>IF(R184="","",VLOOKUP($R184,Data!$A$5:$X$2001,Data!$L$2,FALSE))</f>
        <v>CHILD CARE</v>
      </c>
      <c r="J184" s="9">
        <f>IF($R184="","",VLOOKUP($R184,Data!$A$5:$AJ$2001,Data!M$2,FALSE))</f>
        <v>-254951</v>
      </c>
      <c r="K184" s="9">
        <f>IF($R184="","",VLOOKUP($R184,Data!$A$5:$AJ$2001,Data!N$2,FALSE))</f>
        <v>-261210</v>
      </c>
      <c r="L184" s="9">
        <f>IF($R184="","",VLOOKUP($R184,Data!$A$5:$AJ$2001,Data!O$2,FALSE))</f>
        <v>-29756</v>
      </c>
      <c r="M184" s="9">
        <f>IF($R184="","",VLOOKUP($R184,Data!$A$5:$AJ$2001,Data!P$2,FALSE))</f>
        <v>-138317</v>
      </c>
      <c r="N184" s="9">
        <f>IF($R184="","",VLOOKUP($R184,Data!$A$5:$AJ$2001,Data!Q$2,FALSE))</f>
        <v>-165743</v>
      </c>
      <c r="O184" s="9">
        <f>IF($R184="","",VLOOKUP($R184,Data!$A$5:$AJ$2001,Data!R$2,FALSE))</f>
        <v>91058</v>
      </c>
      <c r="P184" s="9">
        <f>IF($R184="","",VLOOKUP($R184,Data!$A$5:$AJ$2001,Data!S$2,FALSE))</f>
        <v>-1478458</v>
      </c>
      <c r="Q184" s="9">
        <f t="shared" si="2"/>
        <v>-2237377</v>
      </c>
      <c r="R184">
        <f>IF((MAX($R$4:R183)+1)&gt;Data!$A$1,"",MAX($R$4:R183)+1)</f>
        <v>180</v>
      </c>
    </row>
    <row r="185" spans="1:18" x14ac:dyDescent="0.2">
      <c r="A185" s="10">
        <f>IF(Q185="","",RANK(Q185,$Q$5:$Q$257)+COUNTIF($Q$3:Q184,Q185))</f>
        <v>31</v>
      </c>
      <c r="B185" t="str">
        <f>IF(R185="","",VLOOKUP($R185,Data!$A$5:$X$2001,Data!$E$2,FALSE))</f>
        <v>A</v>
      </c>
      <c r="C185">
        <f>IF(R185="","",VLOOKUP($R185,Data!$A$5:$X$2001,Data!$F$2,FALSE))</f>
        <v>0</v>
      </c>
      <c r="D185">
        <f>IF(R185="","",VLOOKUP($R185,Data!$A$5:$X$2001,Data!$G$2,FALSE))</f>
        <v>0</v>
      </c>
      <c r="E185">
        <f>IF(R185="","",VLOOKUP($R185,Data!$A$5:$X$2001,Data!$H$2,FALSE))</f>
        <v>0</v>
      </c>
      <c r="F185">
        <f>IF(R185="","",VLOOKUP($R185,Data!$A$5:$X$2001,Data!$I$2,FALSE))</f>
        <v>0</v>
      </c>
      <c r="G185">
        <f>IF(R185="","",VLOOKUP($R185,Data!$A$5:$X$2001,Data!$J$2,FALSE))</f>
        <v>0</v>
      </c>
      <c r="H185" t="str">
        <f>IF(R185="","",VLOOKUP($R185,Data!$A$5:$X$2001,Data!$K$2,FALSE))</f>
        <v>3623</v>
      </c>
      <c r="I185" t="str">
        <f>IF(R185="","",VLOOKUP($R185,Data!$A$5:$X$2001,Data!$L$2,FALSE))</f>
        <v>JUVENILE DELINQUENT CARE</v>
      </c>
      <c r="J185" s="9">
        <f>IF($R185="","",VLOOKUP($R185,Data!$A$5:$AJ$2001,Data!M$2,FALSE))</f>
        <v>472</v>
      </c>
      <c r="K185" s="9">
        <f>IF($R185="","",VLOOKUP($R185,Data!$A$5:$AJ$2001,Data!N$2,FALSE))</f>
        <v>472</v>
      </c>
      <c r="L185" s="9">
        <f>IF($R185="","",VLOOKUP($R185,Data!$A$5:$AJ$2001,Data!O$2,FALSE))</f>
        <v>473</v>
      </c>
      <c r="M185" s="9">
        <f>IF($R185="","",VLOOKUP($R185,Data!$A$5:$AJ$2001,Data!P$2,FALSE))</f>
        <v>8852</v>
      </c>
      <c r="N185" s="9">
        <f>IF($R185="","",VLOOKUP($R185,Data!$A$5:$AJ$2001,Data!Q$2,FALSE))</f>
        <v>48500</v>
      </c>
      <c r="O185" s="9">
        <f>IF($R185="","",VLOOKUP($R185,Data!$A$5:$AJ$2001,Data!R$2,FALSE))</f>
        <v>15451</v>
      </c>
      <c r="P185" s="9">
        <f>IF($R185="","",VLOOKUP($R185,Data!$A$5:$AJ$2001,Data!S$2,FALSE))</f>
        <v>33600</v>
      </c>
      <c r="Q185" s="9">
        <f t="shared" si="2"/>
        <v>107820</v>
      </c>
      <c r="R185">
        <f>IF((MAX($R$4:R184)+1)&gt;Data!$A$1,"",MAX($R$4:R184)+1)</f>
        <v>181</v>
      </c>
    </row>
    <row r="186" spans="1:18" x14ac:dyDescent="0.2">
      <c r="A186" s="10">
        <f>IF(Q186="","",RANK(Q186,$Q$5:$Q$257)+COUNTIF($Q$3:Q185,Q186))</f>
        <v>19</v>
      </c>
      <c r="B186" t="str">
        <f>IF(R186="","",VLOOKUP($R186,Data!$A$5:$X$2001,Data!$E$2,FALSE))</f>
        <v>A</v>
      </c>
      <c r="C186">
        <f>IF(R186="","",VLOOKUP($R186,Data!$A$5:$X$2001,Data!$F$2,FALSE))</f>
        <v>0</v>
      </c>
      <c r="D186">
        <f>IF(R186="","",VLOOKUP($R186,Data!$A$5:$X$2001,Data!$G$2,FALSE))</f>
        <v>0</v>
      </c>
      <c r="E186">
        <f>IF(R186="","",VLOOKUP($R186,Data!$A$5:$X$2001,Data!$H$2,FALSE))</f>
        <v>0</v>
      </c>
      <c r="F186">
        <f>IF(R186="","",VLOOKUP($R186,Data!$A$5:$X$2001,Data!$I$2,FALSE))</f>
        <v>0</v>
      </c>
      <c r="G186">
        <f>IF(R186="","",VLOOKUP($R186,Data!$A$5:$X$2001,Data!$J$2,FALSE))</f>
        <v>0</v>
      </c>
      <c r="H186" t="str">
        <f>IF(R186="","",VLOOKUP($R186,Data!$A$5:$X$2001,Data!$K$2,FALSE))</f>
        <v>3640</v>
      </c>
      <c r="I186" t="str">
        <f>IF(R186="","",VLOOKUP($R186,Data!$A$5:$X$2001,Data!$L$2,FALSE))</f>
        <v>SAFETY NET PROGRAM</v>
      </c>
      <c r="J186" s="9">
        <f>IF($R186="","",VLOOKUP($R186,Data!$A$5:$AJ$2001,Data!M$2,FALSE))</f>
        <v>124814</v>
      </c>
      <c r="K186" s="9">
        <f>IF($R186="","",VLOOKUP($R186,Data!$A$5:$AJ$2001,Data!N$2,FALSE))</f>
        <v>33493</v>
      </c>
      <c r="L186" s="9">
        <f>IF($R186="","",VLOOKUP($R186,Data!$A$5:$AJ$2001,Data!O$2,FALSE))</f>
        <v>54526</v>
      </c>
      <c r="M186" s="9">
        <f>IF($R186="","",VLOOKUP($R186,Data!$A$5:$AJ$2001,Data!P$2,FALSE))</f>
        <v>72511</v>
      </c>
      <c r="N186" s="9">
        <f>IF($R186="","",VLOOKUP($R186,Data!$A$5:$AJ$2001,Data!Q$2,FALSE))</f>
        <v>18677</v>
      </c>
      <c r="O186" s="9">
        <f>IF($R186="","",VLOOKUP($R186,Data!$A$5:$AJ$2001,Data!R$2,FALSE))</f>
        <v>1225</v>
      </c>
      <c r="P186" s="9">
        <f>IF($R186="","",VLOOKUP($R186,Data!$A$5:$AJ$2001,Data!S$2,FALSE))</f>
        <v>13191</v>
      </c>
      <c r="Q186" s="9">
        <f t="shared" si="2"/>
        <v>318437</v>
      </c>
      <c r="R186">
        <f>IF((MAX($R$4:R185)+1)&gt;Data!$A$1,"",MAX($R$4:R185)+1)</f>
        <v>182</v>
      </c>
    </row>
    <row r="187" spans="1:18" x14ac:dyDescent="0.2">
      <c r="A187" s="10">
        <f>IF(Q187="","",RANK(Q187,$Q$5:$Q$257)+COUNTIF($Q$3:Q186,Q187))</f>
        <v>24</v>
      </c>
      <c r="B187" t="str">
        <f>IF(R187="","",VLOOKUP($R187,Data!$A$5:$X$2001,Data!$E$2,FALSE))</f>
        <v>A</v>
      </c>
      <c r="C187">
        <f>IF(R187="","",VLOOKUP($R187,Data!$A$5:$X$2001,Data!$F$2,FALSE))</f>
        <v>0</v>
      </c>
      <c r="D187">
        <f>IF(R187="","",VLOOKUP($R187,Data!$A$5:$X$2001,Data!$G$2,FALSE))</f>
        <v>0</v>
      </c>
      <c r="E187">
        <f>IF(R187="","",VLOOKUP($R187,Data!$A$5:$X$2001,Data!$H$2,FALSE))</f>
        <v>0</v>
      </c>
      <c r="F187">
        <f>IF(R187="","",VLOOKUP($R187,Data!$A$5:$X$2001,Data!$I$2,FALSE))</f>
        <v>0</v>
      </c>
      <c r="G187">
        <f>IF(R187="","",VLOOKUP($R187,Data!$A$5:$X$2001,Data!$J$2,FALSE))</f>
        <v>0</v>
      </c>
      <c r="H187" t="str">
        <f>IF(R187="","",VLOOKUP($R187,Data!$A$5:$X$2001,Data!$K$2,FALSE))</f>
        <v>3642</v>
      </c>
      <c r="I187" t="str">
        <f>IF(R187="","",VLOOKUP($R187,Data!$A$5:$X$2001,Data!$L$2,FALSE))</f>
        <v>EMERGENCY AID FOR ADULTS</v>
      </c>
      <c r="J187" s="9">
        <f>IF($R187="","",VLOOKUP($R187,Data!$A$5:$AJ$2001,Data!M$2,FALSE))</f>
        <v>22190</v>
      </c>
      <c r="K187" s="9">
        <f>IF($R187="","",VLOOKUP($R187,Data!$A$5:$AJ$2001,Data!N$2,FALSE))</f>
        <v>23952</v>
      </c>
      <c r="L187" s="9">
        <f>IF($R187="","",VLOOKUP($R187,Data!$A$5:$AJ$2001,Data!O$2,FALSE))</f>
        <v>17664</v>
      </c>
      <c r="M187" s="9">
        <f>IF($R187="","",VLOOKUP($R187,Data!$A$5:$AJ$2001,Data!P$2,FALSE))</f>
        <v>25215</v>
      </c>
      <c r="N187" s="9">
        <f>IF($R187="","",VLOOKUP($R187,Data!$A$5:$AJ$2001,Data!Q$2,FALSE))</f>
        <v>98334</v>
      </c>
      <c r="O187" s="9">
        <f>IF($R187="","",VLOOKUP($R187,Data!$A$5:$AJ$2001,Data!R$2,FALSE))</f>
        <v>5539</v>
      </c>
      <c r="P187" s="9">
        <f>IF($R187="","",VLOOKUP($R187,Data!$A$5:$AJ$2001,Data!S$2,FALSE))</f>
        <v>3299</v>
      </c>
      <c r="Q187" s="9">
        <f t="shared" si="2"/>
        <v>196193</v>
      </c>
      <c r="R187">
        <f>IF((MAX($R$4:R186)+1)&gt;Data!$A$1,"",MAX($R$4:R186)+1)</f>
        <v>183</v>
      </c>
    </row>
    <row r="188" spans="1:18" x14ac:dyDescent="0.2">
      <c r="A188" s="10">
        <f>IF(Q188="","",RANK(Q188,$Q$5:$Q$257)+COUNTIF($Q$3:Q187,Q188))</f>
        <v>14</v>
      </c>
      <c r="B188" t="str">
        <f>IF(R188="","",VLOOKUP($R188,Data!$A$5:$X$2001,Data!$E$2,FALSE))</f>
        <v>A</v>
      </c>
      <c r="C188">
        <f>IF(R188="","",VLOOKUP($R188,Data!$A$5:$X$2001,Data!$F$2,FALSE))</f>
        <v>0</v>
      </c>
      <c r="D188">
        <f>IF(R188="","",VLOOKUP($R188,Data!$A$5:$X$2001,Data!$G$2,FALSE))</f>
        <v>0</v>
      </c>
      <c r="E188">
        <f>IF(R188="","",VLOOKUP($R188,Data!$A$5:$X$2001,Data!$H$2,FALSE))</f>
        <v>0</v>
      </c>
      <c r="F188">
        <f>IF(R188="","",VLOOKUP($R188,Data!$A$5:$X$2001,Data!$I$2,FALSE))</f>
        <v>0</v>
      </c>
      <c r="G188">
        <f>IF(R188="","",VLOOKUP($R188,Data!$A$5:$X$2001,Data!$J$2,FALSE))</f>
        <v>0</v>
      </c>
      <c r="H188" t="str">
        <f>IF(R188="","",VLOOKUP($R188,Data!$A$5:$X$2001,Data!$K$2,FALSE))</f>
        <v>3655</v>
      </c>
      <c r="I188" t="str">
        <f>IF(R188="","",VLOOKUP($R188,Data!$A$5:$X$2001,Data!$L$2,FALSE))</f>
        <v>DAY CARE</v>
      </c>
      <c r="J188" s="9">
        <f>IF($R188="","",VLOOKUP($R188,Data!$A$5:$AJ$2001,Data!M$2,FALSE))</f>
        <v>-66905</v>
      </c>
      <c r="K188" s="9">
        <f>IF($R188="","",VLOOKUP($R188,Data!$A$5:$AJ$2001,Data!N$2,FALSE))</f>
        <v>93443</v>
      </c>
      <c r="L188" s="9">
        <f>IF($R188="","",VLOOKUP($R188,Data!$A$5:$AJ$2001,Data!O$2,FALSE))</f>
        <v>151272</v>
      </c>
      <c r="M188" s="9">
        <f>IF($R188="","",VLOOKUP($R188,Data!$A$5:$AJ$2001,Data!P$2,FALSE))</f>
        <v>160849</v>
      </c>
      <c r="N188" s="9">
        <f>IF($R188="","",VLOOKUP($R188,Data!$A$5:$AJ$2001,Data!Q$2,FALSE))</f>
        <v>185021</v>
      </c>
      <c r="O188" s="9">
        <f>IF($R188="","",VLOOKUP($R188,Data!$A$5:$AJ$2001,Data!R$2,FALSE))</f>
        <v>4409</v>
      </c>
      <c r="P188" s="9">
        <f>IF($R188="","",VLOOKUP($R188,Data!$A$5:$AJ$2001,Data!S$2,FALSE))</f>
        <v>-24028</v>
      </c>
      <c r="Q188" s="9">
        <f t="shared" si="2"/>
        <v>504061</v>
      </c>
      <c r="R188">
        <f>IF((MAX($R$4:R187)+1)&gt;Data!$A$1,"",MAX($R$4:R187)+1)</f>
        <v>184</v>
      </c>
    </row>
    <row r="189" spans="1:18" x14ac:dyDescent="0.2">
      <c r="A189" s="10">
        <f>IF(Q189="","",RANK(Q189,$Q$5:$Q$257)+COUNTIF($Q$3:Q188,Q189))</f>
        <v>248</v>
      </c>
      <c r="B189" t="str">
        <f>IF(R189="","",VLOOKUP($R189,Data!$A$5:$X$2001,Data!$E$2,FALSE))</f>
        <v>A</v>
      </c>
      <c r="C189">
        <f>IF(R189="","",VLOOKUP($R189,Data!$A$5:$X$2001,Data!$F$2,FALSE))</f>
        <v>0</v>
      </c>
      <c r="D189">
        <f>IF(R189="","",VLOOKUP($R189,Data!$A$5:$X$2001,Data!$G$2,FALSE))</f>
        <v>0</v>
      </c>
      <c r="E189">
        <f>IF(R189="","",VLOOKUP($R189,Data!$A$5:$X$2001,Data!$H$2,FALSE))</f>
        <v>0</v>
      </c>
      <c r="F189">
        <f>IF(R189="","",VLOOKUP($R189,Data!$A$5:$X$2001,Data!$I$2,FALSE))</f>
        <v>0</v>
      </c>
      <c r="G189">
        <f>IF(R189="","",VLOOKUP($R189,Data!$A$5:$X$2001,Data!$J$2,FALSE))</f>
        <v>0</v>
      </c>
      <c r="H189" t="str">
        <f>IF(R189="","",VLOOKUP($R189,Data!$A$5:$X$2001,Data!$K$2,FALSE))</f>
        <v>3670</v>
      </c>
      <c r="I189" t="str">
        <f>IF(R189="","",VLOOKUP($R189,Data!$A$5:$X$2001,Data!$L$2,FALSE))</f>
        <v>SERV FOR RECIP TITLE XX</v>
      </c>
      <c r="J189" s="9">
        <f>IF($R189="","",VLOOKUP($R189,Data!$A$5:$AJ$2001,Data!M$2,FALSE))</f>
        <v>381800</v>
      </c>
      <c r="K189" s="9">
        <f>IF($R189="","",VLOOKUP($R189,Data!$A$5:$AJ$2001,Data!N$2,FALSE))</f>
        <v>-1631656</v>
      </c>
      <c r="L189" s="9">
        <f>IF($R189="","",VLOOKUP($R189,Data!$A$5:$AJ$2001,Data!O$2,FALSE))</f>
        <v>968813</v>
      </c>
      <c r="M189" s="9">
        <f>IF($R189="","",VLOOKUP($R189,Data!$A$5:$AJ$2001,Data!P$2,FALSE))</f>
        <v>333363</v>
      </c>
      <c r="N189" s="9">
        <f>IF($R189="","",VLOOKUP($R189,Data!$A$5:$AJ$2001,Data!Q$2,FALSE))</f>
        <v>-993622</v>
      </c>
      <c r="O189" s="9">
        <f>IF($R189="","",VLOOKUP($R189,Data!$A$5:$AJ$2001,Data!R$2,FALSE))</f>
        <v>131791</v>
      </c>
      <c r="P189" s="9">
        <f>IF($R189="","",VLOOKUP($R189,Data!$A$5:$AJ$2001,Data!S$2,FALSE))</f>
        <v>-230902</v>
      </c>
      <c r="Q189" s="9">
        <f t="shared" si="2"/>
        <v>-1040413</v>
      </c>
      <c r="R189">
        <f>IF((MAX($R$4:R188)+1)&gt;Data!$A$1,"",MAX($R$4:R188)+1)</f>
        <v>185</v>
      </c>
    </row>
    <row r="190" spans="1:18" x14ac:dyDescent="0.2">
      <c r="A190" s="10">
        <f>IF(Q190="","",RANK(Q190,$Q$5:$Q$257)+COUNTIF($Q$3:Q189,Q190))</f>
        <v>65</v>
      </c>
      <c r="B190" t="str">
        <f>IF(R190="","",VLOOKUP($R190,Data!$A$5:$X$2001,Data!$E$2,FALSE))</f>
        <v>A</v>
      </c>
      <c r="C190">
        <f>IF(R190="","",VLOOKUP($R190,Data!$A$5:$X$2001,Data!$F$2,FALSE))</f>
        <v>0</v>
      </c>
      <c r="D190">
        <f>IF(R190="","",VLOOKUP($R190,Data!$A$5:$X$2001,Data!$G$2,FALSE))</f>
        <v>0</v>
      </c>
      <c r="E190">
        <f>IF(R190="","",VLOOKUP($R190,Data!$A$5:$X$2001,Data!$H$2,FALSE))</f>
        <v>0</v>
      </c>
      <c r="F190">
        <f>IF(R190="","",VLOOKUP($R190,Data!$A$5:$X$2001,Data!$I$2,FALSE))</f>
        <v>0</v>
      </c>
      <c r="G190">
        <f>IF(R190="","",VLOOKUP($R190,Data!$A$5:$X$2001,Data!$J$2,FALSE))</f>
        <v>0</v>
      </c>
      <c r="H190" t="str">
        <f>IF(R190="","",VLOOKUP($R190,Data!$A$5:$X$2001,Data!$K$2,FALSE))</f>
        <v>3710</v>
      </c>
      <c r="I190" t="str">
        <f>IF(R190="","",VLOOKUP($R190,Data!$A$5:$X$2001,Data!$L$2,FALSE))</f>
        <v>VETERAN'S SERVICE AGENCY</v>
      </c>
      <c r="J190" s="9">
        <f>IF($R190="","",VLOOKUP($R190,Data!$A$5:$AJ$2001,Data!M$2,FALSE))</f>
        <v>0</v>
      </c>
      <c r="K190" s="9">
        <f>IF($R190="","",VLOOKUP($R190,Data!$A$5:$AJ$2001,Data!N$2,FALSE))</f>
        <v>0</v>
      </c>
      <c r="L190" s="9">
        <f>IF($R190="","",VLOOKUP($R190,Data!$A$5:$AJ$2001,Data!O$2,FALSE))</f>
        <v>0</v>
      </c>
      <c r="M190" s="9">
        <f>IF($R190="","",VLOOKUP($R190,Data!$A$5:$AJ$2001,Data!P$2,FALSE))</f>
        <v>0</v>
      </c>
      <c r="N190" s="9">
        <f>IF($R190="","",VLOOKUP($R190,Data!$A$5:$AJ$2001,Data!Q$2,FALSE))</f>
        <v>8529</v>
      </c>
      <c r="O190" s="9">
        <f>IF($R190="","",VLOOKUP($R190,Data!$A$5:$AJ$2001,Data!R$2,FALSE))</f>
        <v>0</v>
      </c>
      <c r="P190" s="9">
        <f>IF($R190="","",VLOOKUP($R190,Data!$A$5:$AJ$2001,Data!S$2,FALSE))</f>
        <v>-2000</v>
      </c>
      <c r="Q190" s="9">
        <f t="shared" si="2"/>
        <v>6529</v>
      </c>
      <c r="R190">
        <f>IF((MAX($R$4:R189)+1)&gt;Data!$A$1,"",MAX($R$4:R189)+1)</f>
        <v>186</v>
      </c>
    </row>
    <row r="191" spans="1:18" x14ac:dyDescent="0.2">
      <c r="A191" s="10">
        <f>IF(Q191="","",RANK(Q191,$Q$5:$Q$257)+COUNTIF($Q$3:Q190,Q191))</f>
        <v>172</v>
      </c>
      <c r="B191" t="str">
        <f>IF(R191="","",VLOOKUP($R191,Data!$A$5:$X$2001,Data!$E$2,FALSE))</f>
        <v>A</v>
      </c>
      <c r="C191">
        <f>IF(R191="","",VLOOKUP($R191,Data!$A$5:$X$2001,Data!$F$2,FALSE))</f>
        <v>0</v>
      </c>
      <c r="D191">
        <f>IF(R191="","",VLOOKUP($R191,Data!$A$5:$X$2001,Data!$G$2,FALSE))</f>
        <v>0</v>
      </c>
      <c r="E191">
        <f>IF(R191="","",VLOOKUP($R191,Data!$A$5:$X$2001,Data!$H$2,FALSE))</f>
        <v>0</v>
      </c>
      <c r="F191">
        <f>IF(R191="","",VLOOKUP($R191,Data!$A$5:$X$2001,Data!$I$2,FALSE))</f>
        <v>0</v>
      </c>
      <c r="G191">
        <f>IF(R191="","",VLOOKUP($R191,Data!$A$5:$X$2001,Data!$J$2,FALSE))</f>
        <v>0</v>
      </c>
      <c r="H191" t="str">
        <f>IF(R191="","",VLOOKUP($R191,Data!$A$5:$X$2001,Data!$K$2,FALSE))</f>
        <v>3715</v>
      </c>
      <c r="I191" t="str">
        <f>IF(R191="","",VLOOKUP($R191,Data!$A$5:$X$2001,Data!$L$2,FALSE))</f>
        <v>TOURISM STATE MATCH</v>
      </c>
      <c r="J191" s="9">
        <f>IF($R191="","",VLOOKUP($R191,Data!$A$5:$AJ$2001,Data!M$2,FALSE))</f>
        <v>0</v>
      </c>
      <c r="K191" s="9">
        <f>IF($R191="","",VLOOKUP($R191,Data!$A$5:$AJ$2001,Data!N$2,FALSE))</f>
        <v>0</v>
      </c>
      <c r="L191" s="9">
        <f>IF($R191="","",VLOOKUP($R191,Data!$A$5:$AJ$2001,Data!O$2,FALSE))</f>
        <v>0</v>
      </c>
      <c r="M191" s="9">
        <f>IF($R191="","",VLOOKUP($R191,Data!$A$5:$AJ$2001,Data!P$2,FALSE))</f>
        <v>0</v>
      </c>
      <c r="N191" s="9">
        <f>IF($R191="","",VLOOKUP($R191,Data!$A$5:$AJ$2001,Data!Q$2,FALSE))</f>
        <v>15390</v>
      </c>
      <c r="O191" s="9">
        <f>IF($R191="","",VLOOKUP($R191,Data!$A$5:$AJ$2001,Data!R$2,FALSE))</f>
        <v>-23397.23</v>
      </c>
      <c r="P191" s="9">
        <f>IF($R191="","",VLOOKUP($R191,Data!$A$5:$AJ$2001,Data!S$2,FALSE))</f>
        <v>0</v>
      </c>
      <c r="Q191" s="9">
        <f t="shared" si="2"/>
        <v>-8007.23</v>
      </c>
      <c r="R191">
        <f>IF((MAX($R$4:R190)+1)&gt;Data!$A$1,"",MAX($R$4:R190)+1)</f>
        <v>187</v>
      </c>
    </row>
    <row r="192" spans="1:18" x14ac:dyDescent="0.2">
      <c r="A192" s="10">
        <f>IF(Q192="","",RANK(Q192,$Q$5:$Q$257)+COUNTIF($Q$3:Q191,Q192))</f>
        <v>129</v>
      </c>
      <c r="B192" t="str">
        <f>IF(R192="","",VLOOKUP($R192,Data!$A$5:$X$2001,Data!$E$2,FALSE))</f>
        <v>A</v>
      </c>
      <c r="C192">
        <f>IF(R192="","",VLOOKUP($R192,Data!$A$5:$X$2001,Data!$F$2,FALSE))</f>
        <v>0</v>
      </c>
      <c r="D192">
        <f>IF(R192="","",VLOOKUP($R192,Data!$A$5:$X$2001,Data!$G$2,FALSE))</f>
        <v>0</v>
      </c>
      <c r="E192">
        <f>IF(R192="","",VLOOKUP($R192,Data!$A$5:$X$2001,Data!$H$2,FALSE))</f>
        <v>0</v>
      </c>
      <c r="F192">
        <f>IF(R192="","",VLOOKUP($R192,Data!$A$5:$X$2001,Data!$I$2,FALSE))</f>
        <v>0</v>
      </c>
      <c r="G192">
        <f>IF(R192="","",VLOOKUP($R192,Data!$A$5:$X$2001,Data!$J$2,FALSE))</f>
        <v>0</v>
      </c>
      <c r="H192" t="str">
        <f>IF(R192="","",VLOOKUP($R192,Data!$A$5:$X$2001,Data!$K$2,FALSE))</f>
        <v>3770</v>
      </c>
      <c r="I192" t="str">
        <f>IF(R192="","",VLOOKUP($R192,Data!$A$5:$X$2001,Data!$L$2,FALSE))</f>
        <v>UNCLASSIFIED STATE AID</v>
      </c>
      <c r="J192" s="9">
        <f>IF($R192="","",VLOOKUP($R192,Data!$A$5:$AJ$2001,Data!M$2,FALSE))</f>
        <v>0</v>
      </c>
      <c r="K192" s="9">
        <f>IF($R192="","",VLOOKUP($R192,Data!$A$5:$AJ$2001,Data!N$2,FALSE))</f>
        <v>-0.01</v>
      </c>
      <c r="L192" s="9">
        <f>IF($R192="","",VLOOKUP($R192,Data!$A$5:$AJ$2001,Data!O$2,FALSE))</f>
        <v>0</v>
      </c>
      <c r="M192" s="9">
        <f>IF($R192="","",VLOOKUP($R192,Data!$A$5:$AJ$2001,Data!P$2,FALSE))</f>
        <v>0</v>
      </c>
      <c r="N192" s="9">
        <f>IF($R192="","",VLOOKUP($R192,Data!$A$5:$AJ$2001,Data!Q$2,FALSE))</f>
        <v>0</v>
      </c>
      <c r="O192" s="9">
        <f>IF($R192="","",VLOOKUP($R192,Data!$A$5:$AJ$2001,Data!R$2,FALSE))</f>
        <v>0</v>
      </c>
      <c r="P192" s="9">
        <f>IF($R192="","",VLOOKUP($R192,Data!$A$5:$AJ$2001,Data!S$2,FALSE))</f>
        <v>0</v>
      </c>
      <c r="Q192" s="9">
        <f t="shared" si="2"/>
        <v>-0.01</v>
      </c>
      <c r="R192">
        <f>IF((MAX($R$4:R191)+1)&gt;Data!$A$1,"",MAX($R$4:R191)+1)</f>
        <v>188</v>
      </c>
    </row>
    <row r="193" spans="1:18" x14ac:dyDescent="0.2">
      <c r="A193" s="10">
        <f>IF(Q193="","",RANK(Q193,$Q$5:$Q$257)+COUNTIF($Q$3:Q192,Q193))</f>
        <v>245</v>
      </c>
      <c r="B193" t="str">
        <f>IF(R193="","",VLOOKUP($R193,Data!$A$5:$X$2001,Data!$E$2,FALSE))</f>
        <v>A</v>
      </c>
      <c r="C193">
        <f>IF(R193="","",VLOOKUP($R193,Data!$A$5:$X$2001,Data!$F$2,FALSE))</f>
        <v>0</v>
      </c>
      <c r="D193">
        <f>IF(R193="","",VLOOKUP($R193,Data!$A$5:$X$2001,Data!$G$2,FALSE))</f>
        <v>0</v>
      </c>
      <c r="E193">
        <f>IF(R193="","",VLOOKUP($R193,Data!$A$5:$X$2001,Data!$H$2,FALSE))</f>
        <v>0</v>
      </c>
      <c r="F193">
        <f>IF(R193="","",VLOOKUP($R193,Data!$A$5:$X$2001,Data!$I$2,FALSE))</f>
        <v>0</v>
      </c>
      <c r="G193">
        <f>IF(R193="","",VLOOKUP($R193,Data!$A$5:$X$2001,Data!$J$2,FALSE))</f>
        <v>0</v>
      </c>
      <c r="H193" t="str">
        <f>IF(R193="","",VLOOKUP($R193,Data!$A$5:$X$2001,Data!$K$2,FALSE))</f>
        <v>3772</v>
      </c>
      <c r="I193" t="str">
        <f>IF(R193="","",VLOOKUP($R193,Data!$A$5:$X$2001,Data!$L$2,FALSE))</f>
        <v>PROGRAMS FOR THE AGING</v>
      </c>
      <c r="J193" s="9">
        <f>IF($R193="","",VLOOKUP($R193,Data!$A$5:$AJ$2001,Data!M$2,FALSE))</f>
        <v>-30990.400000000023</v>
      </c>
      <c r="K193" s="9">
        <f>IF($R193="","",VLOOKUP($R193,Data!$A$5:$AJ$2001,Data!N$2,FALSE))</f>
        <v>31398.270000000019</v>
      </c>
      <c r="L193" s="9">
        <f>IF($R193="","",VLOOKUP($R193,Data!$A$5:$AJ$2001,Data!O$2,FALSE))</f>
        <v>98502</v>
      </c>
      <c r="M193" s="9">
        <f>IF($R193="","",VLOOKUP($R193,Data!$A$5:$AJ$2001,Data!P$2,FALSE))</f>
        <v>-50012.400000000023</v>
      </c>
      <c r="N193" s="9">
        <f>IF($R193="","",VLOOKUP($R193,Data!$A$5:$AJ$2001,Data!Q$2,FALSE))</f>
        <v>-175886.31000000006</v>
      </c>
      <c r="O193" s="9">
        <f>IF($R193="","",VLOOKUP($R193,Data!$A$5:$AJ$2001,Data!R$2,FALSE))</f>
        <v>-304423.65999999992</v>
      </c>
      <c r="P193" s="9">
        <f>IF($R193="","",VLOOKUP($R193,Data!$A$5:$AJ$2001,Data!S$2,FALSE))</f>
        <v>-425273.73</v>
      </c>
      <c r="Q193" s="9">
        <f t="shared" si="2"/>
        <v>-856686.23</v>
      </c>
      <c r="R193">
        <f>IF((MAX($R$4:R192)+1)&gt;Data!$A$1,"",MAX($R$4:R192)+1)</f>
        <v>189</v>
      </c>
    </row>
    <row r="194" spans="1:18" x14ac:dyDescent="0.2">
      <c r="A194" s="10">
        <f>IF(Q194="","",RANK(Q194,$Q$5:$Q$257)+COUNTIF($Q$3:Q193,Q194))</f>
        <v>40</v>
      </c>
      <c r="B194" t="str">
        <f>IF(R194="","",VLOOKUP($R194,Data!$A$5:$X$2001,Data!$E$2,FALSE))</f>
        <v>A</v>
      </c>
      <c r="C194">
        <f>IF(R194="","",VLOOKUP($R194,Data!$A$5:$X$2001,Data!$F$2,FALSE))</f>
        <v>0</v>
      </c>
      <c r="D194">
        <f>IF(R194="","",VLOOKUP($R194,Data!$A$5:$X$2001,Data!$G$2,FALSE))</f>
        <v>0</v>
      </c>
      <c r="E194">
        <f>IF(R194="","",VLOOKUP($R194,Data!$A$5:$X$2001,Data!$H$2,FALSE))</f>
        <v>0</v>
      </c>
      <c r="F194">
        <f>IF(R194="","",VLOOKUP($R194,Data!$A$5:$X$2001,Data!$I$2,FALSE))</f>
        <v>0</v>
      </c>
      <c r="G194">
        <f>IF(R194="","",VLOOKUP($R194,Data!$A$5:$X$2001,Data!$J$2,FALSE))</f>
        <v>0</v>
      </c>
      <c r="H194" t="str">
        <f>IF(R194="","",VLOOKUP($R194,Data!$A$5:$X$2001,Data!$K$2,FALSE))</f>
        <v>3784</v>
      </c>
      <c r="I194" t="str">
        <f>IF(R194="","",VLOOKUP($R194,Data!$A$5:$X$2001,Data!$L$2,FALSE))</f>
        <v>SEMO/JAIL ASSISTANCE</v>
      </c>
      <c r="J194" s="9">
        <f>IF($R194="","",VLOOKUP($R194,Data!$A$5:$AJ$2001,Data!M$2,FALSE))</f>
        <v>5292</v>
      </c>
      <c r="K194" s="9">
        <f>IF($R194="","",VLOOKUP($R194,Data!$A$5:$AJ$2001,Data!N$2,FALSE))</f>
        <v>-19852</v>
      </c>
      <c r="L194" s="9">
        <f>IF($R194="","",VLOOKUP($R194,Data!$A$5:$AJ$2001,Data!O$2,FALSE))</f>
        <v>7306.2000000000116</v>
      </c>
      <c r="M194" s="9">
        <f>IF($R194="","",VLOOKUP($R194,Data!$A$5:$AJ$2001,Data!P$2,FALSE))</f>
        <v>64996.28</v>
      </c>
      <c r="N194" s="9">
        <f>IF($R194="","",VLOOKUP($R194,Data!$A$5:$AJ$2001,Data!Q$2,FALSE))</f>
        <v>60522</v>
      </c>
      <c r="O194" s="9">
        <f>IF($R194="","",VLOOKUP($R194,Data!$A$5:$AJ$2001,Data!R$2,FALSE))</f>
        <v>-25116</v>
      </c>
      <c r="P194" s="9">
        <f>IF($R194="","",VLOOKUP($R194,Data!$A$5:$AJ$2001,Data!S$2,FALSE))</f>
        <v>-52472.45</v>
      </c>
      <c r="Q194" s="9">
        <f t="shared" si="2"/>
        <v>40676.030000000013</v>
      </c>
      <c r="R194">
        <f>IF((MAX($R$4:R193)+1)&gt;Data!$A$1,"",MAX($R$4:R193)+1)</f>
        <v>190</v>
      </c>
    </row>
    <row r="195" spans="1:18" x14ac:dyDescent="0.2">
      <c r="A195" s="10">
        <f>IF(Q195="","",RANK(Q195,$Q$5:$Q$257)+COUNTIF($Q$3:Q194,Q195))</f>
        <v>242</v>
      </c>
      <c r="B195" t="str">
        <f>IF(R195="","",VLOOKUP($R195,Data!$A$5:$X$2001,Data!$E$2,FALSE))</f>
        <v>A</v>
      </c>
      <c r="C195">
        <f>IF(R195="","",VLOOKUP($R195,Data!$A$5:$X$2001,Data!$F$2,FALSE))</f>
        <v>0</v>
      </c>
      <c r="D195">
        <f>IF(R195="","",VLOOKUP($R195,Data!$A$5:$X$2001,Data!$G$2,FALSE))</f>
        <v>0</v>
      </c>
      <c r="E195">
        <f>IF(R195="","",VLOOKUP($R195,Data!$A$5:$X$2001,Data!$H$2,FALSE))</f>
        <v>0</v>
      </c>
      <c r="F195">
        <f>IF(R195="","",VLOOKUP($R195,Data!$A$5:$X$2001,Data!$I$2,FALSE))</f>
        <v>0</v>
      </c>
      <c r="G195">
        <f>IF(R195="","",VLOOKUP($R195,Data!$A$5:$X$2001,Data!$J$2,FALSE))</f>
        <v>0</v>
      </c>
      <c r="H195" t="str">
        <f>IF(R195="","",VLOOKUP($R195,Data!$A$5:$X$2001,Data!$K$2,FALSE))</f>
        <v>3785</v>
      </c>
      <c r="I195" t="str">
        <f>IF(R195="","",VLOOKUP($R195,Data!$A$5:$X$2001,Data!$L$2,FALSE))</f>
        <v>DIASTER ASST STATE AID</v>
      </c>
      <c r="J195" s="9">
        <f>IF($R195="","",VLOOKUP($R195,Data!$A$5:$AJ$2001,Data!M$2,FALSE))</f>
        <v>-535079.12</v>
      </c>
      <c r="K195" s="9">
        <f>IF($R195="","",VLOOKUP($R195,Data!$A$5:$AJ$2001,Data!N$2,FALSE))</f>
        <v>-20797.300000000003</v>
      </c>
      <c r="L195" s="9">
        <f>IF($R195="","",VLOOKUP($R195,Data!$A$5:$AJ$2001,Data!O$2,FALSE))</f>
        <v>120901.68</v>
      </c>
      <c r="M195" s="9">
        <f>IF($R195="","",VLOOKUP($R195,Data!$A$5:$AJ$2001,Data!P$2,FALSE))</f>
        <v>-32301.649999999994</v>
      </c>
      <c r="N195" s="9">
        <f>IF($R195="","",VLOOKUP($R195,Data!$A$5:$AJ$2001,Data!Q$2,FALSE))</f>
        <v>-5260.7599999999948</v>
      </c>
      <c r="O195" s="9">
        <f>IF($R195="","",VLOOKUP($R195,Data!$A$5:$AJ$2001,Data!R$2,FALSE))</f>
        <v>-135051.76999999999</v>
      </c>
      <c r="P195" s="9">
        <f>IF($R195="","",VLOOKUP($R195,Data!$A$5:$AJ$2001,Data!S$2,FALSE))</f>
        <v>0.01</v>
      </c>
      <c r="Q195" s="9">
        <f t="shared" si="2"/>
        <v>-607588.91</v>
      </c>
      <c r="R195">
        <f>IF((MAX($R$4:R194)+1)&gt;Data!$A$1,"",MAX($R$4:R194)+1)</f>
        <v>191</v>
      </c>
    </row>
    <row r="196" spans="1:18" x14ac:dyDescent="0.2">
      <c r="A196" s="10">
        <f>IF(Q196="","",RANK(Q196,$Q$5:$Q$257)+COUNTIF($Q$3:Q195,Q196))</f>
        <v>212</v>
      </c>
      <c r="B196" t="str">
        <f>IF(R196="","",VLOOKUP($R196,Data!$A$5:$X$2001,Data!$E$2,FALSE))</f>
        <v>A</v>
      </c>
      <c r="C196">
        <f>IF(R196="","",VLOOKUP($R196,Data!$A$5:$X$2001,Data!$F$2,FALSE))</f>
        <v>0</v>
      </c>
      <c r="D196">
        <f>IF(R196="","",VLOOKUP($R196,Data!$A$5:$X$2001,Data!$G$2,FALSE))</f>
        <v>0</v>
      </c>
      <c r="E196">
        <f>IF(R196="","",VLOOKUP($R196,Data!$A$5:$X$2001,Data!$H$2,FALSE))</f>
        <v>0</v>
      </c>
      <c r="F196">
        <f>IF(R196="","",VLOOKUP($R196,Data!$A$5:$X$2001,Data!$I$2,FALSE))</f>
        <v>0</v>
      </c>
      <c r="G196">
        <f>IF(R196="","",VLOOKUP($R196,Data!$A$5:$X$2001,Data!$J$2,FALSE))</f>
        <v>0</v>
      </c>
      <c r="H196" t="str">
        <f>IF(R196="","",VLOOKUP($R196,Data!$A$5:$X$2001,Data!$K$2,FALSE))</f>
        <v>3788</v>
      </c>
      <c r="I196" t="str">
        <f>IF(R196="","",VLOOKUP($R196,Data!$A$5:$X$2001,Data!$L$2,FALSE))</f>
        <v>NYS AGRICULTURE &amp; MKTS GRANT</v>
      </c>
      <c r="J196" s="9">
        <f>IF($R196="","",VLOOKUP($R196,Data!$A$5:$AJ$2001,Data!M$2,FALSE))</f>
        <v>6000</v>
      </c>
      <c r="K196" s="9">
        <f>IF($R196="","",VLOOKUP($R196,Data!$A$5:$AJ$2001,Data!N$2,FALSE))</f>
        <v>-86413.14</v>
      </c>
      <c r="L196" s="9">
        <f>IF($R196="","",VLOOKUP($R196,Data!$A$5:$AJ$2001,Data!O$2,FALSE))</f>
        <v>0</v>
      </c>
      <c r="M196" s="9">
        <f>IF($R196="","",VLOOKUP($R196,Data!$A$5:$AJ$2001,Data!P$2,FALSE))</f>
        <v>-25000</v>
      </c>
      <c r="N196" s="9">
        <f>IF($R196="","",VLOOKUP($R196,Data!$A$5:$AJ$2001,Data!Q$2,FALSE))</f>
        <v>0</v>
      </c>
      <c r="O196" s="9">
        <f>IF($R196="","",VLOOKUP($R196,Data!$A$5:$AJ$2001,Data!R$2,FALSE))</f>
        <v>0</v>
      </c>
      <c r="P196" s="9">
        <f>IF($R196="","",VLOOKUP($R196,Data!$A$5:$AJ$2001,Data!S$2,FALSE))</f>
        <v>0</v>
      </c>
      <c r="Q196" s="9">
        <f t="shared" si="2"/>
        <v>-105413.14</v>
      </c>
      <c r="R196">
        <f>IF((MAX($R$4:R195)+1)&gt;Data!$A$1,"",MAX($R$4:R195)+1)</f>
        <v>192</v>
      </c>
    </row>
    <row r="197" spans="1:18" x14ac:dyDescent="0.2">
      <c r="A197" s="10">
        <f>IF(Q197="","",RANK(Q197,$Q$5:$Q$257)+COUNTIF($Q$3:Q196,Q197))</f>
        <v>63</v>
      </c>
      <c r="B197" t="str">
        <f>IF(R197="","",VLOOKUP($R197,Data!$A$5:$X$2001,Data!$E$2,FALSE))</f>
        <v>A</v>
      </c>
      <c r="C197">
        <f>IF(R197="","",VLOOKUP($R197,Data!$A$5:$X$2001,Data!$F$2,FALSE))</f>
        <v>0</v>
      </c>
      <c r="D197">
        <f>IF(R197="","",VLOOKUP($R197,Data!$A$5:$X$2001,Data!$G$2,FALSE))</f>
        <v>0</v>
      </c>
      <c r="E197">
        <f>IF(R197="","",VLOOKUP($R197,Data!$A$5:$X$2001,Data!$H$2,FALSE))</f>
        <v>0</v>
      </c>
      <c r="F197">
        <f>IF(R197="","",VLOOKUP($R197,Data!$A$5:$X$2001,Data!$I$2,FALSE))</f>
        <v>0</v>
      </c>
      <c r="G197">
        <f>IF(R197="","",VLOOKUP($R197,Data!$A$5:$X$2001,Data!$J$2,FALSE))</f>
        <v>0</v>
      </c>
      <c r="H197" t="str">
        <f>IF(R197="","",VLOOKUP($R197,Data!$A$5:$X$2001,Data!$K$2,FALSE))</f>
        <v>3789</v>
      </c>
      <c r="I197" t="str">
        <f>IF(R197="","",VLOOKUP($R197,Data!$A$5:$X$2001,Data!$L$2,FALSE))</f>
        <v>PETROLEUM QUALITY GRANT</v>
      </c>
      <c r="J197" s="9">
        <f>IF($R197="","",VLOOKUP($R197,Data!$A$5:$AJ$2001,Data!M$2,FALSE))</f>
        <v>1717.3400000000001</v>
      </c>
      <c r="K197" s="9">
        <f>IF($R197="","",VLOOKUP($R197,Data!$A$5:$AJ$2001,Data!N$2,FALSE))</f>
        <v>1392.86</v>
      </c>
      <c r="L197" s="9">
        <f>IF($R197="","",VLOOKUP($R197,Data!$A$5:$AJ$2001,Data!O$2,FALSE))</f>
        <v>1009.52</v>
      </c>
      <c r="M197" s="9">
        <f>IF($R197="","",VLOOKUP($R197,Data!$A$5:$AJ$2001,Data!P$2,FALSE))</f>
        <v>563.40999999999985</v>
      </c>
      <c r="N197" s="9">
        <f>IF($R197="","",VLOOKUP($R197,Data!$A$5:$AJ$2001,Data!Q$2,FALSE))</f>
        <v>1382.29</v>
      </c>
      <c r="O197" s="9">
        <f>IF($R197="","",VLOOKUP($R197,Data!$A$5:$AJ$2001,Data!R$2,FALSE))</f>
        <v>1240.1199999999999</v>
      </c>
      <c r="P197" s="9">
        <f>IF($R197="","",VLOOKUP($R197,Data!$A$5:$AJ$2001,Data!S$2,FALSE))</f>
        <v>730.61999999999989</v>
      </c>
      <c r="Q197" s="9">
        <f t="shared" si="2"/>
        <v>8036.1599999999989</v>
      </c>
      <c r="R197">
        <f>IF((MAX($R$4:R196)+1)&gt;Data!$A$1,"",MAX($R$4:R196)+1)</f>
        <v>193</v>
      </c>
    </row>
    <row r="198" spans="1:18" x14ac:dyDescent="0.2">
      <c r="A198" s="10">
        <f>IF(Q198="","",RANK(Q198,$Q$5:$Q$257)+COUNTIF($Q$3:Q197,Q198))</f>
        <v>195</v>
      </c>
      <c r="B198" t="str">
        <f>IF(R198="","",VLOOKUP($R198,Data!$A$5:$X$2001,Data!$E$2,FALSE))</f>
        <v>A</v>
      </c>
      <c r="C198">
        <f>IF(R198="","",VLOOKUP($R198,Data!$A$5:$X$2001,Data!$F$2,FALSE))</f>
        <v>0</v>
      </c>
      <c r="D198">
        <f>IF(R198="","",VLOOKUP($R198,Data!$A$5:$X$2001,Data!$G$2,FALSE))</f>
        <v>0</v>
      </c>
      <c r="E198">
        <f>IF(R198="","",VLOOKUP($R198,Data!$A$5:$X$2001,Data!$H$2,FALSE))</f>
        <v>0</v>
      </c>
      <c r="F198">
        <f>IF(R198="","",VLOOKUP($R198,Data!$A$5:$X$2001,Data!$I$2,FALSE))</f>
        <v>0</v>
      </c>
      <c r="G198">
        <f>IF(R198="","",VLOOKUP($R198,Data!$A$5:$X$2001,Data!$J$2,FALSE))</f>
        <v>0</v>
      </c>
      <c r="H198" t="str">
        <f>IF(R198="","",VLOOKUP($R198,Data!$A$5:$X$2001,Data!$K$2,FALSE))</f>
        <v>3810</v>
      </c>
      <c r="I198" t="str">
        <f>IF(R198="","",VLOOKUP($R198,Data!$A$5:$X$2001,Data!$L$2,FALSE))</f>
        <v>YOUTH PROGRAMS</v>
      </c>
      <c r="J198" s="9">
        <f>IF($R198="","",VLOOKUP($R198,Data!$A$5:$AJ$2001,Data!M$2,FALSE))</f>
        <v>0</v>
      </c>
      <c r="K198" s="9">
        <f>IF($R198="","",VLOOKUP($R198,Data!$A$5:$AJ$2001,Data!N$2,FALSE))</f>
        <v>-808</v>
      </c>
      <c r="L198" s="9">
        <f>IF($R198="","",VLOOKUP($R198,Data!$A$5:$AJ$2001,Data!O$2,FALSE))</f>
        <v>385</v>
      </c>
      <c r="M198" s="9">
        <f>IF($R198="","",VLOOKUP($R198,Data!$A$5:$AJ$2001,Data!P$2,FALSE))</f>
        <v>-2</v>
      </c>
      <c r="N198" s="9">
        <f>IF($R198="","",VLOOKUP($R198,Data!$A$5:$AJ$2001,Data!Q$2,FALSE))</f>
        <v>-30002</v>
      </c>
      <c r="O198" s="9">
        <f>IF($R198="","",VLOOKUP($R198,Data!$A$5:$AJ$2001,Data!R$2,FALSE))</f>
        <v>18769.510000000002</v>
      </c>
      <c r="P198" s="9">
        <f>IF($R198="","",VLOOKUP($R198,Data!$A$5:$AJ$2001,Data!S$2,FALSE))</f>
        <v>-23991.46</v>
      </c>
      <c r="Q198" s="9">
        <f t="shared" ref="Q198:Q257" si="3">SUM(J198:P198)</f>
        <v>-35648.949999999997</v>
      </c>
      <c r="R198">
        <f>IF((MAX($R$4:R197)+1)&gt;Data!$A$1,"",MAX($R$4:R197)+1)</f>
        <v>194</v>
      </c>
    </row>
    <row r="199" spans="1:18" x14ac:dyDescent="0.2">
      <c r="A199" s="10">
        <f>IF(Q199="","",RANK(Q199,$Q$5:$Q$257)+COUNTIF($Q$3:Q198,Q199))</f>
        <v>36</v>
      </c>
      <c r="B199" t="str">
        <f>IF(R199="","",VLOOKUP($R199,Data!$A$5:$X$2001,Data!$E$2,FALSE))</f>
        <v>A</v>
      </c>
      <c r="C199">
        <f>IF(R199="","",VLOOKUP($R199,Data!$A$5:$X$2001,Data!$F$2,FALSE))</f>
        <v>0</v>
      </c>
      <c r="D199">
        <f>IF(R199="","",VLOOKUP($R199,Data!$A$5:$X$2001,Data!$G$2,FALSE))</f>
        <v>0</v>
      </c>
      <c r="E199">
        <f>IF(R199="","",VLOOKUP($R199,Data!$A$5:$X$2001,Data!$H$2,FALSE))</f>
        <v>0</v>
      </c>
      <c r="F199">
        <f>IF(R199="","",VLOOKUP($R199,Data!$A$5:$X$2001,Data!$I$2,FALSE))</f>
        <v>0</v>
      </c>
      <c r="G199">
        <f>IF(R199="","",VLOOKUP($R199,Data!$A$5:$X$2001,Data!$J$2,FALSE))</f>
        <v>0</v>
      </c>
      <c r="H199" t="str">
        <f>IF(R199="","",VLOOKUP($R199,Data!$A$5:$X$2001,Data!$K$2,FALSE))</f>
        <v>3902</v>
      </c>
      <c r="I199" t="str">
        <f>IF(R199="","",VLOOKUP($R199,Data!$A$5:$X$2001,Data!$L$2,FALSE))</f>
        <v>PLANNING STUDIES</v>
      </c>
      <c r="J199" s="9">
        <f>IF($R199="","",VLOOKUP($R199,Data!$A$5:$AJ$2001,Data!M$2,FALSE))</f>
        <v>-25000</v>
      </c>
      <c r="K199" s="9">
        <f>IF($R199="","",VLOOKUP($R199,Data!$A$5:$AJ$2001,Data!N$2,FALSE))</f>
        <v>25000</v>
      </c>
      <c r="L199" s="9">
        <f>IF($R199="","",VLOOKUP($R199,Data!$A$5:$AJ$2001,Data!O$2,FALSE))</f>
        <v>50000</v>
      </c>
      <c r="M199" s="9">
        <f>IF($R199="","",VLOOKUP($R199,Data!$A$5:$AJ$2001,Data!P$2,FALSE))</f>
        <v>0</v>
      </c>
      <c r="N199" s="9">
        <f>IF($R199="","",VLOOKUP($R199,Data!$A$5:$AJ$2001,Data!Q$2,FALSE))</f>
        <v>0</v>
      </c>
      <c r="O199" s="9">
        <f>IF($R199="","",VLOOKUP($R199,Data!$A$5:$AJ$2001,Data!R$2,FALSE))</f>
        <v>0</v>
      </c>
      <c r="P199" s="9">
        <f>IF($R199="","",VLOOKUP($R199,Data!$A$5:$AJ$2001,Data!S$2,FALSE))</f>
        <v>0</v>
      </c>
      <c r="Q199" s="9">
        <f t="shared" si="3"/>
        <v>50000</v>
      </c>
      <c r="R199">
        <f>IF((MAX($R$4:R198)+1)&gt;Data!$A$1,"",MAX($R$4:R198)+1)</f>
        <v>195</v>
      </c>
    </row>
    <row r="200" spans="1:18" x14ac:dyDescent="0.2">
      <c r="A200" s="10">
        <f>IF(Q200="","",RANK(Q200,$Q$5:$Q$257)+COUNTIF($Q$3:Q199,Q200))</f>
        <v>44</v>
      </c>
      <c r="B200" t="str">
        <f>IF(R200="","",VLOOKUP($R200,Data!$A$5:$X$2001,Data!$E$2,FALSE))</f>
        <v>A</v>
      </c>
      <c r="C200">
        <f>IF(R200="","",VLOOKUP($R200,Data!$A$5:$X$2001,Data!$F$2,FALSE))</f>
        <v>0</v>
      </c>
      <c r="D200">
        <f>IF(R200="","",VLOOKUP($R200,Data!$A$5:$X$2001,Data!$G$2,FALSE))</f>
        <v>0</v>
      </c>
      <c r="E200">
        <f>IF(R200="","",VLOOKUP($R200,Data!$A$5:$X$2001,Data!$H$2,FALSE))</f>
        <v>0</v>
      </c>
      <c r="F200">
        <f>IF(R200="","",VLOOKUP($R200,Data!$A$5:$X$2001,Data!$I$2,FALSE))</f>
        <v>0</v>
      </c>
      <c r="G200">
        <f>IF(R200="","",VLOOKUP($R200,Data!$A$5:$X$2001,Data!$J$2,FALSE))</f>
        <v>0</v>
      </c>
      <c r="H200" t="str">
        <f>IF(R200="","",VLOOKUP($R200,Data!$A$5:$X$2001,Data!$K$2,FALSE))</f>
        <v>3903</v>
      </c>
      <c r="I200" t="str">
        <f>IF(R200="","",VLOOKUP($R200,Data!$A$5:$X$2001,Data!$L$2,FALSE))</f>
        <v>ECON DEV ADMIN AID</v>
      </c>
      <c r="J200" s="9">
        <f>IF($R200="","",VLOOKUP($R200,Data!$A$5:$AJ$2001,Data!M$2,FALSE))</f>
        <v>0</v>
      </c>
      <c r="K200" s="9">
        <f>IF($R200="","",VLOOKUP($R200,Data!$A$5:$AJ$2001,Data!N$2,FALSE))</f>
        <v>30000</v>
      </c>
      <c r="L200" s="9">
        <f>IF($R200="","",VLOOKUP($R200,Data!$A$5:$AJ$2001,Data!O$2,FALSE))</f>
        <v>0</v>
      </c>
      <c r="M200" s="9">
        <f>IF($R200="","",VLOOKUP($R200,Data!$A$5:$AJ$2001,Data!P$2,FALSE))</f>
        <v>0</v>
      </c>
      <c r="N200" s="9">
        <f>IF($R200="","",VLOOKUP($R200,Data!$A$5:$AJ$2001,Data!Q$2,FALSE))</f>
        <v>0</v>
      </c>
      <c r="O200" s="9">
        <f>IF($R200="","",VLOOKUP($R200,Data!$A$5:$AJ$2001,Data!R$2,FALSE))</f>
        <v>0</v>
      </c>
      <c r="P200" s="9">
        <f>IF($R200="","",VLOOKUP($R200,Data!$A$5:$AJ$2001,Data!S$2,FALSE))</f>
        <v>0</v>
      </c>
      <c r="Q200" s="9">
        <f t="shared" si="3"/>
        <v>30000</v>
      </c>
      <c r="R200">
        <f>IF((MAX($R$4:R199)+1)&gt;Data!$A$1,"",MAX($R$4:R199)+1)</f>
        <v>196</v>
      </c>
    </row>
    <row r="201" spans="1:18" x14ac:dyDescent="0.2">
      <c r="A201" s="10">
        <f>IF(Q201="","",RANK(Q201,$Q$5:$Q$257)+COUNTIF($Q$3:Q200,Q201))</f>
        <v>191</v>
      </c>
      <c r="B201" t="str">
        <f>IF(R201="","",VLOOKUP($R201,Data!$A$5:$X$2001,Data!$E$2,FALSE))</f>
        <v>A</v>
      </c>
      <c r="C201">
        <f>IF(R201="","",VLOOKUP($R201,Data!$A$5:$X$2001,Data!$F$2,FALSE))</f>
        <v>0</v>
      </c>
      <c r="D201">
        <f>IF(R201="","",VLOOKUP($R201,Data!$A$5:$X$2001,Data!$G$2,FALSE))</f>
        <v>0</v>
      </c>
      <c r="E201">
        <f>IF(R201="","",VLOOKUP($R201,Data!$A$5:$X$2001,Data!$H$2,FALSE))</f>
        <v>0</v>
      </c>
      <c r="F201">
        <f>IF(R201="","",VLOOKUP($R201,Data!$A$5:$X$2001,Data!$I$2,FALSE))</f>
        <v>0</v>
      </c>
      <c r="G201">
        <f>IF(R201="","",VLOOKUP($R201,Data!$A$5:$X$2001,Data!$J$2,FALSE))</f>
        <v>0</v>
      </c>
      <c r="H201" t="str">
        <f>IF(R201="","",VLOOKUP($R201,Data!$A$5:$X$2001,Data!$K$2,FALSE))</f>
        <v>3982</v>
      </c>
      <c r="I201" t="str">
        <f>IF(R201="","",VLOOKUP($R201,Data!$A$5:$X$2001,Data!$L$2,FALSE))</f>
        <v>MISC. PLANNING GRANTS</v>
      </c>
      <c r="J201" s="9">
        <f>IF($R201="","",VLOOKUP($R201,Data!$A$5:$AJ$2001,Data!M$2,FALSE))</f>
        <v>0</v>
      </c>
      <c r="K201" s="9">
        <f>IF($R201="","",VLOOKUP($R201,Data!$A$5:$AJ$2001,Data!N$2,FALSE))</f>
        <v>0</v>
      </c>
      <c r="L201" s="9">
        <f>IF($R201="","",VLOOKUP($R201,Data!$A$5:$AJ$2001,Data!O$2,FALSE))</f>
        <v>0</v>
      </c>
      <c r="M201" s="9">
        <f>IF($R201="","",VLOOKUP($R201,Data!$A$5:$AJ$2001,Data!P$2,FALSE))</f>
        <v>0</v>
      </c>
      <c r="N201" s="9">
        <f>IF($R201="","",VLOOKUP($R201,Data!$A$5:$AJ$2001,Data!Q$2,FALSE))</f>
        <v>0</v>
      </c>
      <c r="O201" s="9">
        <f>IF($R201="","",VLOOKUP($R201,Data!$A$5:$AJ$2001,Data!R$2,FALSE))</f>
        <v>-19402.75</v>
      </c>
      <c r="P201" s="9">
        <f>IF($R201="","",VLOOKUP($R201,Data!$A$5:$AJ$2001,Data!S$2,FALSE))</f>
        <v>-8100</v>
      </c>
      <c r="Q201" s="9">
        <f t="shared" si="3"/>
        <v>-27502.75</v>
      </c>
      <c r="R201">
        <f>IF((MAX($R$4:R200)+1)&gt;Data!$A$1,"",MAX($R$4:R200)+1)</f>
        <v>197</v>
      </c>
    </row>
    <row r="202" spans="1:18" x14ac:dyDescent="0.2">
      <c r="A202" s="10">
        <f>IF(Q202="","",RANK(Q202,$Q$5:$Q$257)+COUNTIF($Q$3:Q201,Q202))</f>
        <v>175</v>
      </c>
      <c r="B202" t="str">
        <f>IF(R202="","",VLOOKUP($R202,Data!$A$5:$X$2001,Data!$E$2,FALSE))</f>
        <v>A</v>
      </c>
      <c r="C202">
        <f>IF(R202="","",VLOOKUP($R202,Data!$A$5:$X$2001,Data!$F$2,FALSE))</f>
        <v>0</v>
      </c>
      <c r="D202">
        <f>IF(R202="","",VLOOKUP($R202,Data!$A$5:$X$2001,Data!$G$2,FALSE))</f>
        <v>0</v>
      </c>
      <c r="E202">
        <f>IF(R202="","",VLOOKUP($R202,Data!$A$5:$X$2001,Data!$H$2,FALSE))</f>
        <v>0</v>
      </c>
      <c r="F202">
        <f>IF(R202="","",VLOOKUP($R202,Data!$A$5:$X$2001,Data!$I$2,FALSE))</f>
        <v>0</v>
      </c>
      <c r="G202">
        <f>IF(R202="","",VLOOKUP($R202,Data!$A$5:$X$2001,Data!$J$2,FALSE))</f>
        <v>0</v>
      </c>
      <c r="H202" t="str">
        <f>IF(R202="","",VLOOKUP($R202,Data!$A$5:$X$2001,Data!$K$2,FALSE))</f>
        <v>3983</v>
      </c>
      <c r="I202" t="str">
        <f>IF(R202="","",VLOOKUP($R202,Data!$A$5:$X$2001,Data!$L$2,FALSE))</f>
        <v>ECONOMIC DEV PLAN GRANT</v>
      </c>
      <c r="J202" s="9">
        <f>IF($R202="","",VLOOKUP($R202,Data!$A$5:$AJ$2001,Data!M$2,FALSE))</f>
        <v>0</v>
      </c>
      <c r="K202" s="9">
        <f>IF($R202="","",VLOOKUP($R202,Data!$A$5:$AJ$2001,Data!N$2,FALSE))</f>
        <v>0</v>
      </c>
      <c r="L202" s="9">
        <f>IF($R202="","",VLOOKUP($R202,Data!$A$5:$AJ$2001,Data!O$2,FALSE))</f>
        <v>0</v>
      </c>
      <c r="M202" s="9">
        <f>IF($R202="","",VLOOKUP($R202,Data!$A$5:$AJ$2001,Data!P$2,FALSE))</f>
        <v>37500</v>
      </c>
      <c r="N202" s="9">
        <f>IF($R202="","",VLOOKUP($R202,Data!$A$5:$AJ$2001,Data!Q$2,FALSE))</f>
        <v>0</v>
      </c>
      <c r="O202" s="9">
        <f>IF($R202="","",VLOOKUP($R202,Data!$A$5:$AJ$2001,Data!R$2,FALSE))</f>
        <v>-48145</v>
      </c>
      <c r="P202" s="9">
        <f>IF($R202="","",VLOOKUP($R202,Data!$A$5:$AJ$2001,Data!S$2,FALSE))</f>
        <v>0</v>
      </c>
      <c r="Q202" s="9">
        <f t="shared" si="3"/>
        <v>-10645</v>
      </c>
      <c r="R202">
        <f>IF((MAX($R$4:R201)+1)&gt;Data!$A$1,"",MAX($R$4:R201)+1)</f>
        <v>198</v>
      </c>
    </row>
    <row r="203" spans="1:18" x14ac:dyDescent="0.2">
      <c r="A203" s="10">
        <f>IF(Q203="","",RANK(Q203,$Q$5:$Q$257)+COUNTIF($Q$3:Q202,Q203))</f>
        <v>46</v>
      </c>
      <c r="B203" t="str">
        <f>IF(R203="","",VLOOKUP($R203,Data!$A$5:$X$2001,Data!$E$2,FALSE))</f>
        <v>A</v>
      </c>
      <c r="C203">
        <f>IF(R203="","",VLOOKUP($R203,Data!$A$5:$X$2001,Data!$F$2,FALSE))</f>
        <v>0</v>
      </c>
      <c r="D203">
        <f>IF(R203="","",VLOOKUP($R203,Data!$A$5:$X$2001,Data!$G$2,FALSE))</f>
        <v>0</v>
      </c>
      <c r="E203">
        <f>IF(R203="","",VLOOKUP($R203,Data!$A$5:$X$2001,Data!$H$2,FALSE))</f>
        <v>0</v>
      </c>
      <c r="F203">
        <f>IF(R203="","",VLOOKUP($R203,Data!$A$5:$X$2001,Data!$I$2,FALSE))</f>
        <v>0</v>
      </c>
      <c r="G203">
        <f>IF(R203="","",VLOOKUP($R203,Data!$A$5:$X$2001,Data!$J$2,FALSE))</f>
        <v>0</v>
      </c>
      <c r="H203" t="str">
        <f>IF(R203="","",VLOOKUP($R203,Data!$A$5:$X$2001,Data!$K$2,FALSE))</f>
        <v>3984</v>
      </c>
      <c r="I203" t="str">
        <f>IF(R203="","",VLOOKUP($R203,Data!$A$5:$X$2001,Data!$L$2,FALSE))</f>
        <v>HHW EXPENSES</v>
      </c>
      <c r="J203" s="9">
        <f>IF($R203="","",VLOOKUP($R203,Data!$A$5:$AJ$2001,Data!M$2,FALSE))</f>
        <v>-3245.28</v>
      </c>
      <c r="K203" s="9">
        <f>IF($R203="","",VLOOKUP($R203,Data!$A$5:$AJ$2001,Data!N$2,FALSE))</f>
        <v>455</v>
      </c>
      <c r="L203" s="9">
        <f>IF($R203="","",VLOOKUP($R203,Data!$A$5:$AJ$2001,Data!O$2,FALSE))</f>
        <v>543.75</v>
      </c>
      <c r="M203" s="9">
        <f>IF($R203="","",VLOOKUP($R203,Data!$A$5:$AJ$2001,Data!P$2,FALSE))</f>
        <v>5000</v>
      </c>
      <c r="N203" s="9">
        <f>IF($R203="","",VLOOKUP($R203,Data!$A$5:$AJ$2001,Data!Q$2,FALSE))</f>
        <v>-152</v>
      </c>
      <c r="O203" s="9">
        <f>IF($R203="","",VLOOKUP($R203,Data!$A$5:$AJ$2001,Data!R$2,FALSE))</f>
        <v>6000</v>
      </c>
      <c r="P203" s="9">
        <f>IF($R203="","",VLOOKUP($R203,Data!$A$5:$AJ$2001,Data!S$2,FALSE))</f>
        <v>10491.82</v>
      </c>
      <c r="Q203" s="9">
        <f t="shared" si="3"/>
        <v>19093.29</v>
      </c>
      <c r="R203">
        <f>IF((MAX($R$4:R202)+1)&gt;Data!$A$1,"",MAX($R$4:R202)+1)</f>
        <v>199</v>
      </c>
    </row>
    <row r="204" spans="1:18" x14ac:dyDescent="0.2">
      <c r="A204" s="10">
        <f>IF(Q204="","",RANK(Q204,$Q$5:$Q$257)+COUNTIF($Q$3:Q203,Q204))</f>
        <v>12</v>
      </c>
      <c r="B204" t="str">
        <f>IF(R204="","",VLOOKUP($R204,Data!$A$5:$X$2001,Data!$E$2,FALSE))</f>
        <v>A</v>
      </c>
      <c r="C204">
        <f>IF(R204="","",VLOOKUP($R204,Data!$A$5:$X$2001,Data!$F$2,FALSE))</f>
        <v>0</v>
      </c>
      <c r="D204">
        <f>IF(R204="","",VLOOKUP($R204,Data!$A$5:$X$2001,Data!$G$2,FALSE))</f>
        <v>0</v>
      </c>
      <c r="E204">
        <f>IF(R204="","",VLOOKUP($R204,Data!$A$5:$X$2001,Data!$H$2,FALSE))</f>
        <v>0</v>
      </c>
      <c r="F204">
        <f>IF(R204="","",VLOOKUP($R204,Data!$A$5:$X$2001,Data!$I$2,FALSE))</f>
        <v>0</v>
      </c>
      <c r="G204">
        <f>IF(R204="","",VLOOKUP($R204,Data!$A$5:$X$2001,Data!$J$2,FALSE))</f>
        <v>0</v>
      </c>
      <c r="H204" t="str">
        <f>IF(R204="","",VLOOKUP($R204,Data!$A$5:$X$2001,Data!$K$2,FALSE))</f>
        <v>3985</v>
      </c>
      <c r="I204" t="str">
        <f>IF(R204="","",VLOOKUP($R204,Data!$A$5:$X$2001,Data!$L$2,FALSE))</f>
        <v>WATERSHED REVITALIZATION</v>
      </c>
      <c r="J204" s="9">
        <f>IF($R204="","",VLOOKUP($R204,Data!$A$5:$AJ$2001,Data!M$2,FALSE))</f>
        <v>403685.34</v>
      </c>
      <c r="K204" s="9">
        <f>IF($R204="","",VLOOKUP($R204,Data!$A$5:$AJ$2001,Data!N$2,FALSE))</f>
        <v>269867.7</v>
      </c>
      <c r="L204" s="9">
        <f>IF($R204="","",VLOOKUP($R204,Data!$A$5:$AJ$2001,Data!O$2,FALSE))</f>
        <v>-55065.53</v>
      </c>
      <c r="M204" s="9">
        <f>IF($R204="","",VLOOKUP($R204,Data!$A$5:$AJ$2001,Data!P$2,FALSE))</f>
        <v>-4417.2799999999988</v>
      </c>
      <c r="N204" s="9">
        <f>IF($R204="","",VLOOKUP($R204,Data!$A$5:$AJ$2001,Data!Q$2,FALSE))</f>
        <v>0</v>
      </c>
      <c r="O204" s="9">
        <f>IF($R204="","",VLOOKUP($R204,Data!$A$5:$AJ$2001,Data!R$2,FALSE))</f>
        <v>0</v>
      </c>
      <c r="P204" s="9">
        <f>IF($R204="","",VLOOKUP($R204,Data!$A$5:$AJ$2001,Data!S$2,FALSE))</f>
        <v>0</v>
      </c>
      <c r="Q204" s="9">
        <f t="shared" si="3"/>
        <v>614070.23</v>
      </c>
      <c r="R204">
        <f>IF((MAX($R$4:R203)+1)&gt;Data!$A$1,"",MAX($R$4:R203)+1)</f>
        <v>200</v>
      </c>
    </row>
    <row r="205" spans="1:18" x14ac:dyDescent="0.2">
      <c r="A205" s="10">
        <f>IF(Q205="","",RANK(Q205,$Q$5:$Q$257)+COUNTIF($Q$3:Q204,Q205))</f>
        <v>119</v>
      </c>
      <c r="B205" t="str">
        <f>IF(R205="","",VLOOKUP($R205,Data!$A$5:$X$2001,Data!$E$2,FALSE))</f>
        <v>A</v>
      </c>
      <c r="C205">
        <f>IF(R205="","",VLOOKUP($R205,Data!$A$5:$X$2001,Data!$F$2,FALSE))</f>
        <v>0</v>
      </c>
      <c r="D205">
        <f>IF(R205="","",VLOOKUP($R205,Data!$A$5:$X$2001,Data!$G$2,FALSE))</f>
        <v>0</v>
      </c>
      <c r="E205">
        <f>IF(R205="","",VLOOKUP($R205,Data!$A$5:$X$2001,Data!$H$2,FALSE))</f>
        <v>0</v>
      </c>
      <c r="F205">
        <f>IF(R205="","",VLOOKUP($R205,Data!$A$5:$X$2001,Data!$I$2,FALSE))</f>
        <v>0</v>
      </c>
      <c r="G205">
        <f>IF(R205="","",VLOOKUP($R205,Data!$A$5:$X$2001,Data!$J$2,FALSE))</f>
        <v>0</v>
      </c>
      <c r="H205" t="str">
        <f>IF(R205="","",VLOOKUP($R205,Data!$A$5:$X$2001,Data!$K$2,FALSE))</f>
        <v>3986</v>
      </c>
      <c r="I205" t="str">
        <f>IF(R205="","",VLOOKUP($R205,Data!$A$5:$X$2001,Data!$L$2,FALSE))</f>
        <v>MOHAWK RIVER BASIN GRANT</v>
      </c>
      <c r="J205" s="9">
        <f>IF($R205="","",VLOOKUP($R205,Data!$A$5:$AJ$2001,Data!M$2,FALSE))</f>
        <v>0</v>
      </c>
      <c r="K205" s="9">
        <f>IF($R205="","",VLOOKUP($R205,Data!$A$5:$AJ$2001,Data!N$2,FALSE))</f>
        <v>0</v>
      </c>
      <c r="L205" s="9">
        <f>IF($R205="","",VLOOKUP($R205,Data!$A$5:$AJ$2001,Data!O$2,FALSE))</f>
        <v>0</v>
      </c>
      <c r="M205" s="9">
        <f>IF($R205="","",VLOOKUP($R205,Data!$A$5:$AJ$2001,Data!P$2,FALSE))</f>
        <v>0</v>
      </c>
      <c r="N205" s="9">
        <f>IF($R205="","",VLOOKUP($R205,Data!$A$5:$AJ$2001,Data!Q$2,FALSE))</f>
        <v>0</v>
      </c>
      <c r="O205" s="9">
        <f>IF($R205="","",VLOOKUP($R205,Data!$A$5:$AJ$2001,Data!R$2,FALSE))</f>
        <v>0</v>
      </c>
      <c r="P205" s="9">
        <f>IF($R205="","",VLOOKUP($R205,Data!$A$5:$AJ$2001,Data!S$2,FALSE))</f>
        <v>0</v>
      </c>
      <c r="Q205" s="9">
        <f t="shared" si="3"/>
        <v>0</v>
      </c>
      <c r="R205">
        <f>IF((MAX($R$4:R204)+1)&gt;Data!$A$1,"",MAX($R$4:R204)+1)</f>
        <v>201</v>
      </c>
    </row>
    <row r="206" spans="1:18" x14ac:dyDescent="0.2">
      <c r="A206" s="10">
        <f>IF(Q206="","",RANK(Q206,$Q$5:$Q$257)+COUNTIF($Q$3:Q205,Q206))</f>
        <v>23</v>
      </c>
      <c r="B206" t="str">
        <f>IF(R206="","",VLOOKUP($R206,Data!$A$5:$X$2001,Data!$E$2,FALSE))</f>
        <v>A</v>
      </c>
      <c r="C206">
        <f>IF(R206="","",VLOOKUP($R206,Data!$A$5:$X$2001,Data!$F$2,FALSE))</f>
        <v>0</v>
      </c>
      <c r="D206">
        <f>IF(R206="","",VLOOKUP($R206,Data!$A$5:$X$2001,Data!$G$2,FALSE))</f>
        <v>0</v>
      </c>
      <c r="E206">
        <f>IF(R206="","",VLOOKUP($R206,Data!$A$5:$X$2001,Data!$H$2,FALSE))</f>
        <v>0</v>
      </c>
      <c r="F206">
        <f>IF(R206="","",VLOOKUP($R206,Data!$A$5:$X$2001,Data!$I$2,FALSE))</f>
        <v>0</v>
      </c>
      <c r="G206">
        <f>IF(R206="","",VLOOKUP($R206,Data!$A$5:$X$2001,Data!$J$2,FALSE))</f>
        <v>0</v>
      </c>
      <c r="H206" t="str">
        <f>IF(R206="","",VLOOKUP($R206,Data!$A$5:$X$2001,Data!$K$2,FALSE))</f>
        <v>3987</v>
      </c>
      <c r="I206" t="str">
        <f>IF(R206="","",VLOOKUP($R206,Data!$A$5:$X$2001,Data!$L$2,FALSE))</f>
        <v>E.S.D./STREAMBANKS</v>
      </c>
      <c r="J206" s="9">
        <f>IF($R206="","",VLOOKUP($R206,Data!$A$5:$AJ$2001,Data!M$2,FALSE))</f>
        <v>210306.43999999994</v>
      </c>
      <c r="K206" s="9">
        <f>IF($R206="","",VLOOKUP($R206,Data!$A$5:$AJ$2001,Data!N$2,FALSE))</f>
        <v>0</v>
      </c>
      <c r="L206" s="9">
        <f>IF($R206="","",VLOOKUP($R206,Data!$A$5:$AJ$2001,Data!O$2,FALSE))</f>
        <v>0</v>
      </c>
      <c r="M206" s="9">
        <f>IF($R206="","",VLOOKUP($R206,Data!$A$5:$AJ$2001,Data!P$2,FALSE))</f>
        <v>0</v>
      </c>
      <c r="N206" s="9">
        <f>IF($R206="","",VLOOKUP($R206,Data!$A$5:$AJ$2001,Data!Q$2,FALSE))</f>
        <v>0</v>
      </c>
      <c r="O206" s="9">
        <f>IF($R206="","",VLOOKUP($R206,Data!$A$5:$AJ$2001,Data!R$2,FALSE))</f>
        <v>0</v>
      </c>
      <c r="P206" s="9">
        <f>IF($R206="","",VLOOKUP($R206,Data!$A$5:$AJ$2001,Data!S$2,FALSE))</f>
        <v>0</v>
      </c>
      <c r="Q206" s="9">
        <f t="shared" si="3"/>
        <v>210306.43999999994</v>
      </c>
      <c r="R206">
        <f>IF((MAX($R$4:R205)+1)&gt;Data!$A$1,"",MAX($R$4:R205)+1)</f>
        <v>202</v>
      </c>
    </row>
    <row r="207" spans="1:18" x14ac:dyDescent="0.2">
      <c r="A207" s="10">
        <f>IF(Q207="","",RANK(Q207,$Q$5:$Q$257)+COUNTIF($Q$3:Q206,Q207))</f>
        <v>53</v>
      </c>
      <c r="B207" t="str">
        <f>IF(R207="","",VLOOKUP($R207,Data!$A$5:$X$2001,Data!$E$2,FALSE))</f>
        <v>A</v>
      </c>
      <c r="C207">
        <f>IF(R207="","",VLOOKUP($R207,Data!$A$5:$X$2001,Data!$F$2,FALSE))</f>
        <v>0</v>
      </c>
      <c r="D207">
        <f>IF(R207="","",VLOOKUP($R207,Data!$A$5:$X$2001,Data!$G$2,FALSE))</f>
        <v>0</v>
      </c>
      <c r="E207">
        <f>IF(R207="","",VLOOKUP($R207,Data!$A$5:$X$2001,Data!$H$2,FALSE))</f>
        <v>0</v>
      </c>
      <c r="F207">
        <f>IF(R207="","",VLOOKUP($R207,Data!$A$5:$X$2001,Data!$I$2,FALSE))</f>
        <v>0</v>
      </c>
      <c r="G207">
        <f>IF(R207="","",VLOOKUP($R207,Data!$A$5:$X$2001,Data!$J$2,FALSE))</f>
        <v>0</v>
      </c>
      <c r="H207" t="str">
        <f>IF(R207="","",VLOOKUP($R207,Data!$A$5:$X$2001,Data!$K$2,FALSE))</f>
        <v>3988</v>
      </c>
      <c r="I207" t="str">
        <f>IF(R207="","",VLOOKUP($R207,Data!$A$5:$X$2001,Data!$L$2,FALSE))</f>
        <v>FLOOD REMEDIATION GRANT</v>
      </c>
      <c r="J207" s="9">
        <f>IF($R207="","",VLOOKUP($R207,Data!$A$5:$AJ$2001,Data!M$2,FALSE))</f>
        <v>0</v>
      </c>
      <c r="K207" s="9">
        <f>IF($R207="","",VLOOKUP($R207,Data!$A$5:$AJ$2001,Data!N$2,FALSE))</f>
        <v>0</v>
      </c>
      <c r="L207" s="9">
        <f>IF($R207="","",VLOOKUP($R207,Data!$A$5:$AJ$2001,Data!O$2,FALSE))</f>
        <v>4966.4599999999991</v>
      </c>
      <c r="M207" s="9">
        <f>IF($R207="","",VLOOKUP($R207,Data!$A$5:$AJ$2001,Data!P$2,FALSE))</f>
        <v>10267.15</v>
      </c>
      <c r="N207" s="9">
        <f>IF($R207="","",VLOOKUP($R207,Data!$A$5:$AJ$2001,Data!Q$2,FALSE))</f>
        <v>0</v>
      </c>
      <c r="O207" s="9">
        <f>IF($R207="","",VLOOKUP($R207,Data!$A$5:$AJ$2001,Data!R$2,FALSE))</f>
        <v>0</v>
      </c>
      <c r="P207" s="9">
        <f>IF($R207="","",VLOOKUP($R207,Data!$A$5:$AJ$2001,Data!S$2,FALSE))</f>
        <v>0</v>
      </c>
      <c r="Q207" s="9">
        <f t="shared" si="3"/>
        <v>15233.609999999999</v>
      </c>
      <c r="R207">
        <f>IF((MAX($R$4:R206)+1)&gt;Data!$A$1,"",MAX($R$4:R206)+1)</f>
        <v>203</v>
      </c>
    </row>
    <row r="208" spans="1:18" x14ac:dyDescent="0.2">
      <c r="A208" s="10">
        <f>IF(Q208="","",RANK(Q208,$Q$5:$Q$257)+COUNTIF($Q$3:Q207,Q208))</f>
        <v>18</v>
      </c>
      <c r="B208" t="str">
        <f>IF(R208="","",VLOOKUP($R208,Data!$A$5:$X$2001,Data!$E$2,FALSE))</f>
        <v>A</v>
      </c>
      <c r="C208">
        <f>IF(R208="","",VLOOKUP($R208,Data!$A$5:$X$2001,Data!$F$2,FALSE))</f>
        <v>0</v>
      </c>
      <c r="D208">
        <f>IF(R208="","",VLOOKUP($R208,Data!$A$5:$X$2001,Data!$G$2,FALSE))</f>
        <v>0</v>
      </c>
      <c r="E208">
        <f>IF(R208="","",VLOOKUP($R208,Data!$A$5:$X$2001,Data!$H$2,FALSE))</f>
        <v>0</v>
      </c>
      <c r="F208">
        <f>IF(R208="","",VLOOKUP($R208,Data!$A$5:$X$2001,Data!$I$2,FALSE))</f>
        <v>0</v>
      </c>
      <c r="G208">
        <f>IF(R208="","",VLOOKUP($R208,Data!$A$5:$X$2001,Data!$J$2,FALSE))</f>
        <v>0</v>
      </c>
      <c r="H208" t="str">
        <f>IF(R208="","",VLOOKUP($R208,Data!$A$5:$X$2001,Data!$K$2,FALSE))</f>
        <v>3989</v>
      </c>
      <c r="I208" t="str">
        <f>IF(R208="","",VLOOKUP($R208,Data!$A$5:$X$2001,Data!$L$2,FALSE))</f>
        <v>MULTI-USE TRAIL</v>
      </c>
      <c r="J208" s="9">
        <f>IF($R208="","",VLOOKUP($R208,Data!$A$5:$AJ$2001,Data!M$2,FALSE))</f>
        <v>0</v>
      </c>
      <c r="K208" s="9">
        <f>IF($R208="","",VLOOKUP($R208,Data!$A$5:$AJ$2001,Data!N$2,FALSE))</f>
        <v>149876</v>
      </c>
      <c r="L208" s="9">
        <f>IF($R208="","",VLOOKUP($R208,Data!$A$5:$AJ$2001,Data!O$2,FALSE))</f>
        <v>108187.26999999999</v>
      </c>
      <c r="M208" s="9">
        <f>IF($R208="","",VLOOKUP($R208,Data!$A$5:$AJ$2001,Data!P$2,FALSE))</f>
        <v>82868.47</v>
      </c>
      <c r="N208" s="9">
        <f>IF($R208="","",VLOOKUP($R208,Data!$A$5:$AJ$2001,Data!Q$2,FALSE))</f>
        <v>-21011.67</v>
      </c>
      <c r="O208" s="9">
        <f>IF($R208="","",VLOOKUP($R208,Data!$A$5:$AJ$2001,Data!R$2,FALSE))</f>
        <v>0</v>
      </c>
      <c r="P208" s="9">
        <f>IF($R208="","",VLOOKUP($R208,Data!$A$5:$AJ$2001,Data!S$2,FALSE))</f>
        <v>0</v>
      </c>
      <c r="Q208" s="9">
        <f t="shared" si="3"/>
        <v>319920.07</v>
      </c>
      <c r="R208">
        <f>IF((MAX($R$4:R207)+1)&gt;Data!$A$1,"",MAX($R$4:R207)+1)</f>
        <v>204</v>
      </c>
    </row>
    <row r="209" spans="1:18" x14ac:dyDescent="0.2">
      <c r="A209" s="10">
        <f>IF(Q209="","",RANK(Q209,$Q$5:$Q$257)+COUNTIF($Q$3:Q208,Q209))</f>
        <v>184</v>
      </c>
      <c r="B209" t="str">
        <f>IF(R209="","",VLOOKUP($R209,Data!$A$5:$X$2001,Data!$E$2,FALSE))</f>
        <v>A</v>
      </c>
      <c r="C209">
        <f>IF(R209="","",VLOOKUP($R209,Data!$A$5:$X$2001,Data!$F$2,FALSE))</f>
        <v>0</v>
      </c>
      <c r="D209">
        <f>IF(R209="","",VLOOKUP($R209,Data!$A$5:$X$2001,Data!$G$2,FALSE))</f>
        <v>0</v>
      </c>
      <c r="E209">
        <f>IF(R209="","",VLOOKUP($R209,Data!$A$5:$X$2001,Data!$H$2,FALSE))</f>
        <v>0</v>
      </c>
      <c r="F209">
        <f>IF(R209="","",VLOOKUP($R209,Data!$A$5:$X$2001,Data!$I$2,FALSE))</f>
        <v>0</v>
      </c>
      <c r="G209">
        <f>IF(R209="","",VLOOKUP($R209,Data!$A$5:$X$2001,Data!$J$2,FALSE))</f>
        <v>0</v>
      </c>
      <c r="H209" t="str">
        <f>IF(R209="","",VLOOKUP($R209,Data!$A$5:$X$2001,Data!$K$2,FALSE))</f>
        <v>4089</v>
      </c>
      <c r="I209" t="str">
        <f>IF(R209="","",VLOOKUP($R209,Data!$A$5:$X$2001,Data!$L$2,FALSE))</f>
        <v>UNCLASSIFIED FEDERAL AID</v>
      </c>
      <c r="J209" s="9">
        <f>IF($R209="","",VLOOKUP($R209,Data!$A$5:$AJ$2001,Data!M$2,FALSE))</f>
        <v>-1129</v>
      </c>
      <c r="K209" s="9">
        <f>IF($R209="","",VLOOKUP($R209,Data!$A$5:$AJ$2001,Data!N$2,FALSE))</f>
        <v>1454.31</v>
      </c>
      <c r="L209" s="9">
        <f>IF($R209="","",VLOOKUP($R209,Data!$A$5:$AJ$2001,Data!O$2,FALSE))</f>
        <v>0</v>
      </c>
      <c r="M209" s="9">
        <f>IF($R209="","",VLOOKUP($R209,Data!$A$5:$AJ$2001,Data!P$2,FALSE))</f>
        <v>0</v>
      </c>
      <c r="N209" s="9">
        <f>IF($R209="","",VLOOKUP($R209,Data!$A$5:$AJ$2001,Data!Q$2,FALSE))</f>
        <v>0</v>
      </c>
      <c r="O209" s="9">
        <f>IF($R209="","",VLOOKUP($R209,Data!$A$5:$AJ$2001,Data!R$2,FALSE))</f>
        <v>0</v>
      </c>
      <c r="P209" s="9">
        <f>IF($R209="","",VLOOKUP($R209,Data!$A$5:$AJ$2001,Data!S$2,FALSE))</f>
        <v>-18022.45</v>
      </c>
      <c r="Q209" s="9">
        <f t="shared" si="3"/>
        <v>-17697.14</v>
      </c>
      <c r="R209">
        <f>IF((MAX($R$4:R208)+1)&gt;Data!$A$1,"",MAX($R$4:R208)+1)</f>
        <v>205</v>
      </c>
    </row>
    <row r="210" spans="1:18" x14ac:dyDescent="0.2">
      <c r="A210" s="10">
        <f>IF(Q210="","",RANK(Q210,$Q$5:$Q$257)+COUNTIF($Q$3:Q209,Q210))</f>
        <v>200</v>
      </c>
      <c r="B210" t="str">
        <f>IF(R210="","",VLOOKUP($R210,Data!$A$5:$X$2001,Data!$E$2,FALSE))</f>
        <v>A</v>
      </c>
      <c r="C210">
        <f>IF(R210="","",VLOOKUP($R210,Data!$A$5:$X$2001,Data!$F$2,FALSE))</f>
        <v>0</v>
      </c>
      <c r="D210">
        <f>IF(R210="","",VLOOKUP($R210,Data!$A$5:$X$2001,Data!$G$2,FALSE))</f>
        <v>0</v>
      </c>
      <c r="E210">
        <f>IF(R210="","",VLOOKUP($R210,Data!$A$5:$X$2001,Data!$H$2,FALSE))</f>
        <v>0</v>
      </c>
      <c r="F210">
        <f>IF(R210="","",VLOOKUP($R210,Data!$A$5:$X$2001,Data!$I$2,FALSE))</f>
        <v>0</v>
      </c>
      <c r="G210">
        <f>IF(R210="","",VLOOKUP($R210,Data!$A$5:$X$2001,Data!$J$2,FALSE))</f>
        <v>0</v>
      </c>
      <c r="H210" t="str">
        <f>IF(R210="","",VLOOKUP($R210,Data!$A$5:$X$2001,Data!$K$2,FALSE))</f>
        <v>4090</v>
      </c>
      <c r="I210" t="str">
        <f>IF(R210="","",VLOOKUP($R210,Data!$A$5:$X$2001,Data!$L$2,FALSE))</f>
        <v>DHSES I.T. CYBER GRANT</v>
      </c>
      <c r="J210" s="9">
        <f>IF($R210="","",VLOOKUP($R210,Data!$A$5:$AJ$2001,Data!M$2,FALSE))</f>
        <v>0</v>
      </c>
      <c r="K210" s="9">
        <f>IF($R210="","",VLOOKUP($R210,Data!$A$5:$AJ$2001,Data!N$2,FALSE))</f>
        <v>0</v>
      </c>
      <c r="L210" s="9">
        <f>IF($R210="","",VLOOKUP($R210,Data!$A$5:$AJ$2001,Data!O$2,FALSE))</f>
        <v>0</v>
      </c>
      <c r="M210" s="9">
        <f>IF($R210="","",VLOOKUP($R210,Data!$A$5:$AJ$2001,Data!P$2,FALSE))</f>
        <v>0</v>
      </c>
      <c r="N210" s="9">
        <f>IF($R210="","",VLOOKUP($R210,Data!$A$5:$AJ$2001,Data!Q$2,FALSE))</f>
        <v>0</v>
      </c>
      <c r="O210" s="9">
        <f>IF($R210="","",VLOOKUP($R210,Data!$A$5:$AJ$2001,Data!R$2,FALSE))</f>
        <v>-7125.54</v>
      </c>
      <c r="P210" s="9">
        <f>IF($R210="","",VLOOKUP($R210,Data!$A$5:$AJ$2001,Data!S$2,FALSE))</f>
        <v>-42374.45</v>
      </c>
      <c r="Q210" s="9">
        <f t="shared" si="3"/>
        <v>-49499.99</v>
      </c>
      <c r="R210">
        <f>IF((MAX($R$4:R209)+1)&gt;Data!$A$1,"",MAX($R$4:R209)+1)</f>
        <v>206</v>
      </c>
    </row>
    <row r="211" spans="1:18" x14ac:dyDescent="0.2">
      <c r="A211" s="10">
        <f>IF(Q211="","",RANK(Q211,$Q$5:$Q$257)+COUNTIF($Q$3:Q210,Q211))</f>
        <v>240</v>
      </c>
      <c r="B211" t="str">
        <f>IF(R211="","",VLOOKUP($R211,Data!$A$5:$X$2001,Data!$E$2,FALSE))</f>
        <v>A</v>
      </c>
      <c r="C211">
        <f>IF(R211="","",VLOOKUP($R211,Data!$A$5:$X$2001,Data!$F$2,FALSE))</f>
        <v>0</v>
      </c>
      <c r="D211">
        <f>IF(R211="","",VLOOKUP($R211,Data!$A$5:$X$2001,Data!$G$2,FALSE))</f>
        <v>0</v>
      </c>
      <c r="E211">
        <f>IF(R211="","",VLOOKUP($R211,Data!$A$5:$X$2001,Data!$H$2,FALSE))</f>
        <v>0</v>
      </c>
      <c r="F211">
        <f>IF(R211="","",VLOOKUP($R211,Data!$A$5:$X$2001,Data!$I$2,FALSE))</f>
        <v>0</v>
      </c>
      <c r="G211">
        <f>IF(R211="","",VLOOKUP($R211,Data!$A$5:$X$2001,Data!$J$2,FALSE))</f>
        <v>0</v>
      </c>
      <c r="H211" t="str">
        <f>IF(R211="","",VLOOKUP($R211,Data!$A$5:$X$2001,Data!$K$2,FALSE))</f>
        <v>4091</v>
      </c>
      <c r="I211" t="str">
        <f>IF(R211="","",VLOOKUP($R211,Data!$A$5:$X$2001,Data!$L$2,FALSE))</f>
        <v>A.R.P.A.</v>
      </c>
      <c r="J211" s="9">
        <f>IF($R211="","",VLOOKUP($R211,Data!$A$5:$AJ$2001,Data!M$2,FALSE))</f>
        <v>0</v>
      </c>
      <c r="K211" s="9">
        <f>IF($R211="","",VLOOKUP($R211,Data!$A$5:$AJ$2001,Data!N$2,FALSE))</f>
        <v>0</v>
      </c>
      <c r="L211" s="9">
        <f>IF($R211="","",VLOOKUP($R211,Data!$A$5:$AJ$2001,Data!O$2,FALSE))</f>
        <v>0</v>
      </c>
      <c r="M211" s="9">
        <f>IF($R211="","",VLOOKUP($R211,Data!$A$5:$AJ$2001,Data!P$2,FALSE))</f>
        <v>0</v>
      </c>
      <c r="N211" s="9">
        <f>IF($R211="","",VLOOKUP($R211,Data!$A$5:$AJ$2001,Data!Q$2,FALSE))</f>
        <v>0</v>
      </c>
      <c r="O211" s="9">
        <f>IF($R211="","",VLOOKUP($R211,Data!$A$5:$AJ$2001,Data!R$2,FALSE))</f>
        <v>0</v>
      </c>
      <c r="P211" s="9">
        <f>IF($R211="","",VLOOKUP($R211,Data!$A$5:$AJ$2001,Data!S$2,FALSE))</f>
        <v>-526072.80000000005</v>
      </c>
      <c r="Q211" s="9">
        <f t="shared" si="3"/>
        <v>-526072.80000000005</v>
      </c>
      <c r="R211">
        <f>IF((MAX($R$4:R210)+1)&gt;Data!$A$1,"",MAX($R$4:R210)+1)</f>
        <v>207</v>
      </c>
    </row>
    <row r="212" spans="1:18" x14ac:dyDescent="0.2">
      <c r="A212" s="10">
        <f>IF(Q212="","",RANK(Q212,$Q$5:$Q$257)+COUNTIF($Q$3:Q211,Q212))</f>
        <v>189</v>
      </c>
      <c r="B212" t="str">
        <f>IF(R212="","",VLOOKUP($R212,Data!$A$5:$X$2001,Data!$E$2,FALSE))</f>
        <v>A</v>
      </c>
      <c r="C212">
        <f>IF(R212="","",VLOOKUP($R212,Data!$A$5:$X$2001,Data!$F$2,FALSE))</f>
        <v>0</v>
      </c>
      <c r="D212">
        <f>IF(R212="","",VLOOKUP($R212,Data!$A$5:$X$2001,Data!$G$2,FALSE))</f>
        <v>0</v>
      </c>
      <c r="E212">
        <f>IF(R212="","",VLOOKUP($R212,Data!$A$5:$X$2001,Data!$H$2,FALSE))</f>
        <v>0</v>
      </c>
      <c r="F212">
        <f>IF(R212="","",VLOOKUP($R212,Data!$A$5:$X$2001,Data!$I$2,FALSE))</f>
        <v>0</v>
      </c>
      <c r="G212">
        <f>IF(R212="","",VLOOKUP($R212,Data!$A$5:$X$2001,Data!$J$2,FALSE))</f>
        <v>0</v>
      </c>
      <c r="H212" t="str">
        <f>IF(R212="","",VLOOKUP($R212,Data!$A$5:$X$2001,Data!$K$2,FALSE))</f>
        <v>4305</v>
      </c>
      <c r="I212" t="str">
        <f>IF(R212="","",VLOOKUP($R212,Data!$A$5:$X$2001,Data!$L$2,FALSE))</f>
        <v>EMERGENCY MANAGEMENT AID</v>
      </c>
      <c r="J212" s="9">
        <f>IF($R212="","",VLOOKUP($R212,Data!$A$5:$AJ$2001,Data!M$2,FALSE))</f>
        <v>-17322</v>
      </c>
      <c r="K212" s="9">
        <f>IF($R212="","",VLOOKUP($R212,Data!$A$5:$AJ$2001,Data!N$2,FALSE))</f>
        <v>55</v>
      </c>
      <c r="L212" s="9">
        <f>IF($R212="","",VLOOKUP($R212,Data!$A$5:$AJ$2001,Data!O$2,FALSE))</f>
        <v>17322</v>
      </c>
      <c r="M212" s="9">
        <f>IF($R212="","",VLOOKUP($R212,Data!$A$5:$AJ$2001,Data!P$2,FALSE))</f>
        <v>-17027</v>
      </c>
      <c r="N212" s="9">
        <f>IF($R212="","",VLOOKUP($R212,Data!$A$5:$AJ$2001,Data!Q$2,FALSE))</f>
        <v>17322</v>
      </c>
      <c r="O212" s="9">
        <f>IF($R212="","",VLOOKUP($R212,Data!$A$5:$AJ$2001,Data!R$2,FALSE))</f>
        <v>-26693</v>
      </c>
      <c r="P212" s="9">
        <f>IF($R212="","",VLOOKUP($R212,Data!$A$5:$AJ$2001,Data!S$2,FALSE))</f>
        <v>100</v>
      </c>
      <c r="Q212" s="9">
        <f t="shared" si="3"/>
        <v>-26243</v>
      </c>
      <c r="R212">
        <f>IF((MAX($R$4:R211)+1)&gt;Data!$A$1,"",MAX($R$4:R211)+1)</f>
        <v>208</v>
      </c>
    </row>
    <row r="213" spans="1:18" x14ac:dyDescent="0.2">
      <c r="A213" s="10">
        <f>IF(Q213="","",RANK(Q213,$Q$5:$Q$257)+COUNTIF($Q$3:Q212,Q213))</f>
        <v>39</v>
      </c>
      <c r="B213" t="str">
        <f>IF(R213="","",VLOOKUP($R213,Data!$A$5:$X$2001,Data!$E$2,FALSE))</f>
        <v>A</v>
      </c>
      <c r="C213">
        <f>IF(R213="","",VLOOKUP($R213,Data!$A$5:$X$2001,Data!$F$2,FALSE))</f>
        <v>0</v>
      </c>
      <c r="D213">
        <f>IF(R213="","",VLOOKUP($R213,Data!$A$5:$X$2001,Data!$G$2,FALSE))</f>
        <v>0</v>
      </c>
      <c r="E213">
        <f>IF(R213="","",VLOOKUP($R213,Data!$A$5:$X$2001,Data!$H$2,FALSE))</f>
        <v>0</v>
      </c>
      <c r="F213">
        <f>IF(R213="","",VLOOKUP($R213,Data!$A$5:$X$2001,Data!$I$2,FALSE))</f>
        <v>0</v>
      </c>
      <c r="G213">
        <f>IF(R213="","",VLOOKUP($R213,Data!$A$5:$X$2001,Data!$J$2,FALSE))</f>
        <v>0</v>
      </c>
      <c r="H213" t="str">
        <f>IF(R213="","",VLOOKUP($R213,Data!$A$5:$X$2001,Data!$K$2,FALSE))</f>
        <v>4306</v>
      </c>
      <c r="I213" t="str">
        <f>IF(R213="","",VLOOKUP($R213,Data!$A$5:$X$2001,Data!$L$2,FALSE))</f>
        <v>HMEP PLANNING GRANT</v>
      </c>
      <c r="J213" s="9">
        <f>IF($R213="","",VLOOKUP($R213,Data!$A$5:$AJ$2001,Data!M$2,FALSE))</f>
        <v>6870</v>
      </c>
      <c r="K213" s="9">
        <f>IF($R213="","",VLOOKUP($R213,Data!$A$5:$AJ$2001,Data!N$2,FALSE))</f>
        <v>3917</v>
      </c>
      <c r="L213" s="9">
        <f>IF($R213="","",VLOOKUP($R213,Data!$A$5:$AJ$2001,Data!O$2,FALSE))</f>
        <v>15516</v>
      </c>
      <c r="M213" s="9">
        <f>IF($R213="","",VLOOKUP($R213,Data!$A$5:$AJ$2001,Data!P$2,FALSE))</f>
        <v>15516</v>
      </c>
      <c r="N213" s="9">
        <f>IF($R213="","",VLOOKUP($R213,Data!$A$5:$AJ$2001,Data!Q$2,FALSE))</f>
        <v>0</v>
      </c>
      <c r="O213" s="9">
        <f>IF($R213="","",VLOOKUP($R213,Data!$A$5:$AJ$2001,Data!R$2,FALSE))</f>
        <v>0</v>
      </c>
      <c r="P213" s="9">
        <f>IF($R213="","",VLOOKUP($R213,Data!$A$5:$AJ$2001,Data!S$2,FALSE))</f>
        <v>0</v>
      </c>
      <c r="Q213" s="9">
        <f t="shared" si="3"/>
        <v>41819</v>
      </c>
      <c r="R213">
        <f>IF((MAX($R$4:R212)+1)&gt;Data!$A$1,"",MAX($R$4:R212)+1)</f>
        <v>209</v>
      </c>
    </row>
    <row r="214" spans="1:18" x14ac:dyDescent="0.2">
      <c r="A214" s="10">
        <f>IF(Q214="","",RANK(Q214,$Q$5:$Q$257)+COUNTIF($Q$3:Q213,Q214))</f>
        <v>25</v>
      </c>
      <c r="B214" t="str">
        <f>IF(R214="","",VLOOKUP($R214,Data!$A$5:$X$2001,Data!$E$2,FALSE))</f>
        <v>A</v>
      </c>
      <c r="C214">
        <f>IF(R214="","",VLOOKUP($R214,Data!$A$5:$X$2001,Data!$F$2,FALSE))</f>
        <v>0</v>
      </c>
      <c r="D214">
        <f>IF(R214="","",VLOOKUP($R214,Data!$A$5:$X$2001,Data!$G$2,FALSE))</f>
        <v>0</v>
      </c>
      <c r="E214">
        <f>IF(R214="","",VLOOKUP($R214,Data!$A$5:$X$2001,Data!$H$2,FALSE))</f>
        <v>0</v>
      </c>
      <c r="F214">
        <f>IF(R214="","",VLOOKUP($R214,Data!$A$5:$X$2001,Data!$I$2,FALSE))</f>
        <v>0</v>
      </c>
      <c r="G214">
        <f>IF(R214="","",VLOOKUP($R214,Data!$A$5:$X$2001,Data!$J$2,FALSE))</f>
        <v>0</v>
      </c>
      <c r="H214" t="str">
        <f>IF(R214="","",VLOOKUP($R214,Data!$A$5:$X$2001,Data!$K$2,FALSE))</f>
        <v>4325</v>
      </c>
      <c r="I214" t="str">
        <f>IF(R214="","",VLOOKUP($R214,Data!$A$5:$X$2001,Data!$L$2,FALSE))</f>
        <v>LETPP GRANT</v>
      </c>
      <c r="J214" s="9">
        <f>IF($R214="","",VLOOKUP($R214,Data!$A$5:$AJ$2001,Data!M$2,FALSE))</f>
        <v>-44267.100000000006</v>
      </c>
      <c r="K214" s="9">
        <f>IF($R214="","",VLOOKUP($R214,Data!$A$5:$AJ$2001,Data!N$2,FALSE))</f>
        <v>19408.48</v>
      </c>
      <c r="L214" s="9">
        <f>IF($R214="","",VLOOKUP($R214,Data!$A$5:$AJ$2001,Data!O$2,FALSE))</f>
        <v>47500</v>
      </c>
      <c r="M214" s="9">
        <f>IF($R214="","",VLOOKUP($R214,Data!$A$5:$AJ$2001,Data!P$2,FALSE))</f>
        <v>48321.25</v>
      </c>
      <c r="N214" s="9">
        <f>IF($R214="","",VLOOKUP($R214,Data!$A$5:$AJ$2001,Data!Q$2,FALSE))</f>
        <v>13489.019999999997</v>
      </c>
      <c r="O214" s="9">
        <f>IF($R214="","",VLOOKUP($R214,Data!$A$5:$AJ$2001,Data!R$2,FALSE))</f>
        <v>27403.47</v>
      </c>
      <c r="P214" s="9">
        <f>IF($R214="","",VLOOKUP($R214,Data!$A$5:$AJ$2001,Data!S$2,FALSE))</f>
        <v>67498.95</v>
      </c>
      <c r="Q214" s="9">
        <f t="shared" si="3"/>
        <v>179354.07</v>
      </c>
      <c r="R214">
        <f>IF((MAX($R$4:R213)+1)&gt;Data!$A$1,"",MAX($R$4:R213)+1)</f>
        <v>210</v>
      </c>
    </row>
    <row r="215" spans="1:18" x14ac:dyDescent="0.2">
      <c r="A215" s="10">
        <f>IF(Q215="","",RANK(Q215,$Q$5:$Q$257)+COUNTIF($Q$3:Q214,Q215))</f>
        <v>13</v>
      </c>
      <c r="B215" t="str">
        <f>IF(R215="","",VLOOKUP($R215,Data!$A$5:$X$2001,Data!$E$2,FALSE))</f>
        <v>A</v>
      </c>
      <c r="C215">
        <f>IF(R215="","",VLOOKUP($R215,Data!$A$5:$X$2001,Data!$F$2,FALSE))</f>
        <v>0</v>
      </c>
      <c r="D215">
        <f>IF(R215="","",VLOOKUP($R215,Data!$A$5:$X$2001,Data!$G$2,FALSE))</f>
        <v>0</v>
      </c>
      <c r="E215">
        <f>IF(R215="","",VLOOKUP($R215,Data!$A$5:$X$2001,Data!$H$2,FALSE))</f>
        <v>0</v>
      </c>
      <c r="F215">
        <f>IF(R215="","",VLOOKUP($R215,Data!$A$5:$X$2001,Data!$I$2,FALSE))</f>
        <v>0</v>
      </c>
      <c r="G215">
        <f>IF(R215="","",VLOOKUP($R215,Data!$A$5:$X$2001,Data!$J$2,FALSE))</f>
        <v>0</v>
      </c>
      <c r="H215" t="str">
        <f>IF(R215="","",VLOOKUP($R215,Data!$A$5:$X$2001,Data!$K$2,FALSE))</f>
        <v>4389</v>
      </c>
      <c r="I215" t="str">
        <f>IF(R215="","",VLOOKUP($R215,Data!$A$5:$X$2001,Data!$L$2,FALSE))</f>
        <v>HOMELAND SECURITY GRANTS</v>
      </c>
      <c r="J215" s="9">
        <f>IF($R215="","",VLOOKUP($R215,Data!$A$5:$AJ$2001,Data!M$2,FALSE))</f>
        <v>131067.52</v>
      </c>
      <c r="K215" s="9">
        <f>IF($R215="","",VLOOKUP($R215,Data!$A$5:$AJ$2001,Data!N$2,FALSE))</f>
        <v>88449.03</v>
      </c>
      <c r="L215" s="9">
        <f>IF($R215="","",VLOOKUP($R215,Data!$A$5:$AJ$2001,Data!O$2,FALSE))</f>
        <v>94347.03</v>
      </c>
      <c r="M215" s="9">
        <f>IF($R215="","",VLOOKUP($R215,Data!$A$5:$AJ$2001,Data!P$2,FALSE))</f>
        <v>-12253.920000000013</v>
      </c>
      <c r="N215" s="9">
        <f>IF($R215="","",VLOOKUP($R215,Data!$A$5:$AJ$2001,Data!Q$2,FALSE))</f>
        <v>46245.989999999991</v>
      </c>
      <c r="O215" s="9">
        <f>IF($R215="","",VLOOKUP($R215,Data!$A$5:$AJ$2001,Data!R$2,FALSE))</f>
        <v>148780.31</v>
      </c>
      <c r="P215" s="9">
        <f>IF($R215="","",VLOOKUP($R215,Data!$A$5:$AJ$2001,Data!S$2,FALSE))</f>
        <v>101472.51000000001</v>
      </c>
      <c r="Q215" s="9">
        <f t="shared" si="3"/>
        <v>598108.47</v>
      </c>
      <c r="R215">
        <f>IF((MAX($R$4:R214)+1)&gt;Data!$A$1,"",MAX($R$4:R214)+1)</f>
        <v>211</v>
      </c>
    </row>
    <row r="216" spans="1:18" x14ac:dyDescent="0.2">
      <c r="A216" s="10">
        <f>IF(Q216="","",RANK(Q216,$Q$5:$Q$257)+COUNTIF($Q$3:Q215,Q216))</f>
        <v>50</v>
      </c>
      <c r="B216" t="str">
        <f>IF(R216="","",VLOOKUP($R216,Data!$A$5:$X$2001,Data!$E$2,FALSE))</f>
        <v>A</v>
      </c>
      <c r="C216">
        <f>IF(R216="","",VLOOKUP($R216,Data!$A$5:$X$2001,Data!$F$2,FALSE))</f>
        <v>0</v>
      </c>
      <c r="D216">
        <f>IF(R216="","",VLOOKUP($R216,Data!$A$5:$X$2001,Data!$G$2,FALSE))</f>
        <v>0</v>
      </c>
      <c r="E216">
        <f>IF(R216="","",VLOOKUP($R216,Data!$A$5:$X$2001,Data!$H$2,FALSE))</f>
        <v>0</v>
      </c>
      <c r="F216">
        <f>IF(R216="","",VLOOKUP($R216,Data!$A$5:$X$2001,Data!$I$2,FALSE))</f>
        <v>0</v>
      </c>
      <c r="G216">
        <f>IF(R216="","",VLOOKUP($R216,Data!$A$5:$X$2001,Data!$J$2,FALSE))</f>
        <v>0</v>
      </c>
      <c r="H216" t="str">
        <f>IF(R216="","",VLOOKUP($R216,Data!$A$5:$X$2001,Data!$K$2,FALSE))</f>
        <v>4391</v>
      </c>
      <c r="I216" t="str">
        <f>IF(R216="","",VLOOKUP($R216,Data!$A$5:$X$2001,Data!$L$2,FALSE))</f>
        <v>BODY ARMOR - FED AID</v>
      </c>
      <c r="J216" s="9">
        <f>IF($R216="","",VLOOKUP($R216,Data!$A$5:$AJ$2001,Data!M$2,FALSE))</f>
        <v>816.76000000000022</v>
      </c>
      <c r="K216" s="9">
        <f>IF($R216="","",VLOOKUP($R216,Data!$A$5:$AJ$2001,Data!N$2,FALSE))</f>
        <v>2615.81</v>
      </c>
      <c r="L216" s="9">
        <f>IF($R216="","",VLOOKUP($R216,Data!$A$5:$AJ$2001,Data!O$2,FALSE))</f>
        <v>751.71</v>
      </c>
      <c r="M216" s="9">
        <f>IF($R216="","",VLOOKUP($R216,Data!$A$5:$AJ$2001,Data!P$2,FALSE))</f>
        <v>315</v>
      </c>
      <c r="N216" s="9">
        <f>IF($R216="","",VLOOKUP($R216,Data!$A$5:$AJ$2001,Data!Q$2,FALSE))</f>
        <v>10018.970000000001</v>
      </c>
      <c r="O216" s="9">
        <f>IF($R216="","",VLOOKUP($R216,Data!$A$5:$AJ$2001,Data!R$2,FALSE))</f>
        <v>-180.76000000000022</v>
      </c>
      <c r="P216" s="9">
        <f>IF($R216="","",VLOOKUP($R216,Data!$A$5:$AJ$2001,Data!S$2,FALSE))</f>
        <v>2531.19</v>
      </c>
      <c r="Q216" s="9">
        <f t="shared" si="3"/>
        <v>16868.68</v>
      </c>
      <c r="R216">
        <f>IF((MAX($R$4:R215)+1)&gt;Data!$A$1,"",MAX($R$4:R215)+1)</f>
        <v>212</v>
      </c>
    </row>
    <row r="217" spans="1:18" x14ac:dyDescent="0.2">
      <c r="A217" s="10">
        <f>IF(Q217="","",RANK(Q217,$Q$5:$Q$257)+COUNTIF($Q$3:Q216,Q217))</f>
        <v>120</v>
      </c>
      <c r="B217" t="str">
        <f>IF(R217="","",VLOOKUP($R217,Data!$A$5:$X$2001,Data!$E$2,FALSE))</f>
        <v>A</v>
      </c>
      <c r="C217">
        <f>IF(R217="","",VLOOKUP($R217,Data!$A$5:$X$2001,Data!$F$2,FALSE))</f>
        <v>0</v>
      </c>
      <c r="D217">
        <f>IF(R217="","",VLOOKUP($R217,Data!$A$5:$X$2001,Data!$G$2,FALSE))</f>
        <v>0</v>
      </c>
      <c r="E217">
        <f>IF(R217="","",VLOOKUP($R217,Data!$A$5:$X$2001,Data!$H$2,FALSE))</f>
        <v>0</v>
      </c>
      <c r="F217">
        <f>IF(R217="","",VLOOKUP($R217,Data!$A$5:$X$2001,Data!$I$2,FALSE))</f>
        <v>0</v>
      </c>
      <c r="G217">
        <f>IF(R217="","",VLOOKUP($R217,Data!$A$5:$X$2001,Data!$J$2,FALSE))</f>
        <v>0</v>
      </c>
      <c r="H217" t="str">
        <f>IF(R217="","",VLOOKUP($R217,Data!$A$5:$X$2001,Data!$K$2,FALSE))</f>
        <v>4397</v>
      </c>
      <c r="I217" t="str">
        <f>IF(R217="","",VLOOKUP($R217,Data!$A$5:$X$2001,Data!$L$2,FALSE))</f>
        <v>COMPANION ANIMAL SHELTER GRT</v>
      </c>
      <c r="J217" s="9">
        <f>IF($R217="","",VLOOKUP($R217,Data!$A$5:$AJ$2001,Data!M$2,FALSE))</f>
        <v>0</v>
      </c>
      <c r="K217" s="9">
        <f>IF($R217="","",VLOOKUP($R217,Data!$A$5:$AJ$2001,Data!N$2,FALSE))</f>
        <v>0</v>
      </c>
      <c r="L217" s="9">
        <f>IF($R217="","",VLOOKUP($R217,Data!$A$5:$AJ$2001,Data!O$2,FALSE))</f>
        <v>0</v>
      </c>
      <c r="M217" s="9">
        <f>IF($R217="","",VLOOKUP($R217,Data!$A$5:$AJ$2001,Data!P$2,FALSE))</f>
        <v>0</v>
      </c>
      <c r="N217" s="9">
        <f>IF($R217="","",VLOOKUP($R217,Data!$A$5:$AJ$2001,Data!Q$2,FALSE))</f>
        <v>0</v>
      </c>
      <c r="O217" s="9">
        <f>IF($R217="","",VLOOKUP($R217,Data!$A$5:$AJ$2001,Data!R$2,FALSE))</f>
        <v>0</v>
      </c>
      <c r="P217" s="9">
        <f>IF($R217="","",VLOOKUP($R217,Data!$A$5:$AJ$2001,Data!S$2,FALSE))</f>
        <v>0</v>
      </c>
      <c r="Q217" s="9">
        <f t="shared" si="3"/>
        <v>0</v>
      </c>
      <c r="R217">
        <f>IF((MAX($R$4:R216)+1)&gt;Data!$A$1,"",MAX($R$4:R216)+1)</f>
        <v>213</v>
      </c>
    </row>
    <row r="218" spans="1:18" x14ac:dyDescent="0.2">
      <c r="A218" s="10">
        <f>IF(Q218="","",RANK(Q218,$Q$5:$Q$257)+COUNTIF($Q$3:Q217,Q218))</f>
        <v>193</v>
      </c>
      <c r="B218" t="str">
        <f>IF(R218="","",VLOOKUP($R218,Data!$A$5:$X$2001,Data!$E$2,FALSE))</f>
        <v>A</v>
      </c>
      <c r="C218">
        <f>IF(R218="","",VLOOKUP($R218,Data!$A$5:$X$2001,Data!$F$2,FALSE))</f>
        <v>0</v>
      </c>
      <c r="D218">
        <f>IF(R218="","",VLOOKUP($R218,Data!$A$5:$X$2001,Data!$G$2,FALSE))</f>
        <v>0</v>
      </c>
      <c r="E218">
        <f>IF(R218="","",VLOOKUP($R218,Data!$A$5:$X$2001,Data!$H$2,FALSE))</f>
        <v>0</v>
      </c>
      <c r="F218">
        <f>IF(R218="","",VLOOKUP($R218,Data!$A$5:$X$2001,Data!$I$2,FALSE))</f>
        <v>0</v>
      </c>
      <c r="G218">
        <f>IF(R218="","",VLOOKUP($R218,Data!$A$5:$X$2001,Data!$J$2,FALSE))</f>
        <v>0</v>
      </c>
      <c r="H218" t="str">
        <f>IF(R218="","",VLOOKUP($R218,Data!$A$5:$X$2001,Data!$K$2,FALSE))</f>
        <v>4451</v>
      </c>
      <c r="I218" t="str">
        <f>IF(R218="","",VLOOKUP($R218,Data!$A$5:$X$2001,Data!$L$2,FALSE))</f>
        <v>EARLY INTERVENTION FEDERAL</v>
      </c>
      <c r="J218" s="9">
        <f>IF($R218="","",VLOOKUP($R218,Data!$A$5:$AJ$2001,Data!M$2,FALSE))</f>
        <v>-3762</v>
      </c>
      <c r="K218" s="9">
        <f>IF($R218="","",VLOOKUP($R218,Data!$A$5:$AJ$2001,Data!N$2,FALSE))</f>
        <v>-11297.75</v>
      </c>
      <c r="L218" s="9">
        <f>IF($R218="","",VLOOKUP($R218,Data!$A$5:$AJ$2001,Data!O$2,FALSE))</f>
        <v>-9558</v>
      </c>
      <c r="M218" s="9">
        <f>IF($R218="","",VLOOKUP($R218,Data!$A$5:$AJ$2001,Data!P$2,FALSE))</f>
        <v>574</v>
      </c>
      <c r="N218" s="9">
        <f>IF($R218="","",VLOOKUP($R218,Data!$A$5:$AJ$2001,Data!Q$2,FALSE))</f>
        <v>2665</v>
      </c>
      <c r="O218" s="9">
        <f>IF($R218="","",VLOOKUP($R218,Data!$A$5:$AJ$2001,Data!R$2,FALSE))</f>
        <v>-1096</v>
      </c>
      <c r="P218" s="9">
        <f>IF($R218="","",VLOOKUP($R218,Data!$A$5:$AJ$2001,Data!S$2,FALSE))</f>
        <v>-10051</v>
      </c>
      <c r="Q218" s="9">
        <f t="shared" si="3"/>
        <v>-32525.75</v>
      </c>
      <c r="R218">
        <f>IF((MAX($R$4:R217)+1)&gt;Data!$A$1,"",MAX($R$4:R217)+1)</f>
        <v>214</v>
      </c>
    </row>
    <row r="219" spans="1:18" x14ac:dyDescent="0.2">
      <c r="A219" s="10">
        <f>IF(Q219="","",RANK(Q219,$Q$5:$Q$257)+COUNTIF($Q$3:Q218,Q219))</f>
        <v>42</v>
      </c>
      <c r="B219" t="str">
        <f>IF(R219="","",VLOOKUP($R219,Data!$A$5:$X$2001,Data!$E$2,FALSE))</f>
        <v>A</v>
      </c>
      <c r="C219">
        <f>IF(R219="","",VLOOKUP($R219,Data!$A$5:$X$2001,Data!$F$2,FALSE))</f>
        <v>0</v>
      </c>
      <c r="D219">
        <f>IF(R219="","",VLOOKUP($R219,Data!$A$5:$X$2001,Data!$G$2,FALSE))</f>
        <v>0</v>
      </c>
      <c r="E219">
        <f>IF(R219="","",VLOOKUP($R219,Data!$A$5:$X$2001,Data!$H$2,FALSE))</f>
        <v>0</v>
      </c>
      <c r="F219">
        <f>IF(R219="","",VLOOKUP($R219,Data!$A$5:$X$2001,Data!$I$2,FALSE))</f>
        <v>0</v>
      </c>
      <c r="G219">
        <f>IF(R219="","",VLOOKUP($R219,Data!$A$5:$X$2001,Data!$J$2,FALSE))</f>
        <v>0</v>
      </c>
      <c r="H219" t="str">
        <f>IF(R219="","",VLOOKUP($R219,Data!$A$5:$X$2001,Data!$K$2,FALSE))</f>
        <v>4456</v>
      </c>
      <c r="I219" t="str">
        <f>IF(R219="","",VLOOKUP($R219,Data!$A$5:$X$2001,Data!$L$2,FALSE))</f>
        <v>CHILD W/SPEC HEALTH NEEDS</v>
      </c>
      <c r="J219" s="9">
        <f>IF($R219="","",VLOOKUP($R219,Data!$A$5:$AJ$2001,Data!M$2,FALSE))</f>
        <v>16919</v>
      </c>
      <c r="K219" s="9">
        <f>IF($R219="","",VLOOKUP($R219,Data!$A$5:$AJ$2001,Data!N$2,FALSE))</f>
        <v>0</v>
      </c>
      <c r="L219" s="9">
        <f>IF($R219="","",VLOOKUP($R219,Data!$A$5:$AJ$2001,Data!O$2,FALSE))</f>
        <v>0</v>
      </c>
      <c r="M219" s="9">
        <f>IF($R219="","",VLOOKUP($R219,Data!$A$5:$AJ$2001,Data!P$2,FALSE))</f>
        <v>0</v>
      </c>
      <c r="N219" s="9">
        <f>IF($R219="","",VLOOKUP($R219,Data!$A$5:$AJ$2001,Data!Q$2,FALSE))</f>
        <v>0</v>
      </c>
      <c r="O219" s="9">
        <f>IF($R219="","",VLOOKUP($R219,Data!$A$5:$AJ$2001,Data!R$2,FALSE))</f>
        <v>-504.34</v>
      </c>
      <c r="P219" s="9">
        <f>IF($R219="","",VLOOKUP($R219,Data!$A$5:$AJ$2001,Data!S$2,FALSE))</f>
        <v>17440.080000000002</v>
      </c>
      <c r="Q219" s="9">
        <f t="shared" si="3"/>
        <v>33854.740000000005</v>
      </c>
      <c r="R219">
        <f>IF((MAX($R$4:R218)+1)&gt;Data!$A$1,"",MAX($R$4:R218)+1)</f>
        <v>215</v>
      </c>
    </row>
    <row r="220" spans="1:18" x14ac:dyDescent="0.2">
      <c r="A220" s="10">
        <f>IF(Q220="","",RANK(Q220,$Q$5:$Q$257)+COUNTIF($Q$3:Q219,Q220))</f>
        <v>150</v>
      </c>
      <c r="B220" t="str">
        <f>IF(R220="","",VLOOKUP($R220,Data!$A$5:$X$2001,Data!$E$2,FALSE))</f>
        <v>A</v>
      </c>
      <c r="C220">
        <f>IF(R220="","",VLOOKUP($R220,Data!$A$5:$X$2001,Data!$F$2,FALSE))</f>
        <v>0</v>
      </c>
      <c r="D220">
        <f>IF(R220="","",VLOOKUP($R220,Data!$A$5:$X$2001,Data!$G$2,FALSE))</f>
        <v>0</v>
      </c>
      <c r="E220">
        <f>IF(R220="","",VLOOKUP($R220,Data!$A$5:$X$2001,Data!$H$2,FALSE))</f>
        <v>0</v>
      </c>
      <c r="F220">
        <f>IF(R220="","",VLOOKUP($R220,Data!$A$5:$X$2001,Data!$I$2,FALSE))</f>
        <v>0</v>
      </c>
      <c r="G220">
        <f>IF(R220="","",VLOOKUP($R220,Data!$A$5:$X$2001,Data!$J$2,FALSE))</f>
        <v>0</v>
      </c>
      <c r="H220" t="str">
        <f>IF(R220="","",VLOOKUP($R220,Data!$A$5:$X$2001,Data!$K$2,FALSE))</f>
        <v>4457</v>
      </c>
      <c r="I220" t="str">
        <f>IF(R220="","",VLOOKUP($R220,Data!$A$5:$X$2001,Data!$L$2,FALSE))</f>
        <v>BIOTERRISM</v>
      </c>
      <c r="J220" s="9">
        <f>IF($R220="","",VLOOKUP($R220,Data!$A$5:$AJ$2001,Data!M$2,FALSE))</f>
        <v>2910.0399999999936</v>
      </c>
      <c r="K220" s="9">
        <f>IF($R220="","",VLOOKUP($R220,Data!$A$5:$AJ$2001,Data!N$2,FALSE))</f>
        <v>-5862.6199999999953</v>
      </c>
      <c r="L220" s="9">
        <f>IF($R220="","",VLOOKUP($R220,Data!$A$5:$AJ$2001,Data!O$2,FALSE))</f>
        <v>11878.470000000001</v>
      </c>
      <c r="M220" s="9">
        <f>IF($R220="","",VLOOKUP($R220,Data!$A$5:$AJ$2001,Data!P$2,FALSE))</f>
        <v>4426.6999999999971</v>
      </c>
      <c r="N220" s="9">
        <f>IF($R220="","",VLOOKUP($R220,Data!$A$5:$AJ$2001,Data!Q$2,FALSE))</f>
        <v>4830.6699999999983</v>
      </c>
      <c r="O220" s="9">
        <f>IF($R220="","",VLOOKUP($R220,Data!$A$5:$AJ$2001,Data!R$2,FALSE))</f>
        <v>-49661.78</v>
      </c>
      <c r="P220" s="9">
        <f>IF($R220="","",VLOOKUP($R220,Data!$A$5:$AJ$2001,Data!S$2,FALSE))</f>
        <v>29153.350000000006</v>
      </c>
      <c r="Q220" s="9">
        <f t="shared" si="3"/>
        <v>-2325.1699999999983</v>
      </c>
      <c r="R220">
        <f>IF((MAX($R$4:R219)+1)&gt;Data!$A$1,"",MAX($R$4:R219)+1)</f>
        <v>216</v>
      </c>
    </row>
    <row r="221" spans="1:18" x14ac:dyDescent="0.2">
      <c r="A221" s="10">
        <f>IF(Q221="","",RANK(Q221,$Q$5:$Q$257)+COUNTIF($Q$3:Q220,Q221))</f>
        <v>88</v>
      </c>
      <c r="B221" t="str">
        <f>IF(R221="","",VLOOKUP($R221,Data!$A$5:$X$2001,Data!$E$2,FALSE))</f>
        <v>A</v>
      </c>
      <c r="C221">
        <f>IF(R221="","",VLOOKUP($R221,Data!$A$5:$X$2001,Data!$F$2,FALSE))</f>
        <v>0</v>
      </c>
      <c r="D221">
        <f>IF(R221="","",VLOOKUP($R221,Data!$A$5:$X$2001,Data!$G$2,FALSE))</f>
        <v>0</v>
      </c>
      <c r="E221">
        <f>IF(R221="","",VLOOKUP($R221,Data!$A$5:$X$2001,Data!$H$2,FALSE))</f>
        <v>0</v>
      </c>
      <c r="F221">
        <f>IF(R221="","",VLOOKUP($R221,Data!$A$5:$X$2001,Data!$I$2,FALSE))</f>
        <v>0</v>
      </c>
      <c r="G221">
        <f>IF(R221="","",VLOOKUP($R221,Data!$A$5:$X$2001,Data!$J$2,FALSE))</f>
        <v>0</v>
      </c>
      <c r="H221" t="str">
        <f>IF(R221="","",VLOOKUP($R221,Data!$A$5:$X$2001,Data!$K$2,FALSE))</f>
        <v>4459</v>
      </c>
      <c r="I221" t="str">
        <f>IF(R221="","",VLOOKUP($R221,Data!$A$5:$X$2001,Data!$L$2,FALSE))</f>
        <v>EBOLA GRANT</v>
      </c>
      <c r="J221" s="9">
        <f>IF($R221="","",VLOOKUP($R221,Data!$A$5:$AJ$2001,Data!M$2,FALSE))</f>
        <v>0</v>
      </c>
      <c r="K221" s="9">
        <f>IF($R221="","",VLOOKUP($R221,Data!$A$5:$AJ$2001,Data!N$2,FALSE))</f>
        <v>82.480000000003201</v>
      </c>
      <c r="L221" s="9">
        <f>IF($R221="","",VLOOKUP($R221,Data!$A$5:$AJ$2001,Data!O$2,FALSE))</f>
        <v>0</v>
      </c>
      <c r="M221" s="9">
        <f>IF($R221="","",VLOOKUP($R221,Data!$A$5:$AJ$2001,Data!P$2,FALSE))</f>
        <v>0</v>
      </c>
      <c r="N221" s="9">
        <f>IF($R221="","",VLOOKUP($R221,Data!$A$5:$AJ$2001,Data!Q$2,FALSE))</f>
        <v>0</v>
      </c>
      <c r="O221" s="9">
        <f>IF($R221="","",VLOOKUP($R221,Data!$A$5:$AJ$2001,Data!R$2,FALSE))</f>
        <v>0</v>
      </c>
      <c r="P221" s="9">
        <f>IF($R221="","",VLOOKUP($R221,Data!$A$5:$AJ$2001,Data!S$2,FALSE))</f>
        <v>0</v>
      </c>
      <c r="Q221" s="9">
        <f t="shared" si="3"/>
        <v>82.480000000003201</v>
      </c>
      <c r="R221">
        <f>IF((MAX($R$4:R220)+1)&gt;Data!$A$1,"",MAX($R$4:R220)+1)</f>
        <v>217</v>
      </c>
    </row>
    <row r="222" spans="1:18" x14ac:dyDescent="0.2">
      <c r="A222" s="10">
        <f>IF(Q222="","",RANK(Q222,$Q$5:$Q$257)+COUNTIF($Q$3:Q221,Q222))</f>
        <v>162</v>
      </c>
      <c r="B222" t="str">
        <f>IF(R222="","",VLOOKUP($R222,Data!$A$5:$X$2001,Data!$E$2,FALSE))</f>
        <v>A</v>
      </c>
      <c r="C222">
        <f>IF(R222="","",VLOOKUP($R222,Data!$A$5:$X$2001,Data!$F$2,FALSE))</f>
        <v>0</v>
      </c>
      <c r="D222">
        <f>IF(R222="","",VLOOKUP($R222,Data!$A$5:$X$2001,Data!$G$2,FALSE))</f>
        <v>0</v>
      </c>
      <c r="E222">
        <f>IF(R222="","",VLOOKUP($R222,Data!$A$5:$X$2001,Data!$H$2,FALSE))</f>
        <v>0</v>
      </c>
      <c r="F222">
        <f>IF(R222="","",VLOOKUP($R222,Data!$A$5:$X$2001,Data!$I$2,FALSE))</f>
        <v>0</v>
      </c>
      <c r="G222">
        <f>IF(R222="","",VLOOKUP($R222,Data!$A$5:$X$2001,Data!$J$2,FALSE))</f>
        <v>0</v>
      </c>
      <c r="H222" t="str">
        <f>IF(R222="","",VLOOKUP($R222,Data!$A$5:$X$2001,Data!$K$2,FALSE))</f>
        <v>4487</v>
      </c>
      <c r="I222" t="str">
        <f>IF(R222="","",VLOOKUP($R222,Data!$A$5:$X$2001,Data!$L$2,FALSE))</f>
        <v>ELC COVID-19</v>
      </c>
      <c r="J222" s="9">
        <f>IF($R222="","",VLOOKUP($R222,Data!$A$5:$AJ$2001,Data!M$2,FALSE))</f>
        <v>0</v>
      </c>
      <c r="K222" s="9">
        <f>IF($R222="","",VLOOKUP($R222,Data!$A$5:$AJ$2001,Data!N$2,FALSE))</f>
        <v>0</v>
      </c>
      <c r="L222" s="9">
        <f>IF($R222="","",VLOOKUP($R222,Data!$A$5:$AJ$2001,Data!O$2,FALSE))</f>
        <v>0</v>
      </c>
      <c r="M222" s="9">
        <f>IF($R222="","",VLOOKUP($R222,Data!$A$5:$AJ$2001,Data!P$2,FALSE))</f>
        <v>0</v>
      </c>
      <c r="N222" s="9">
        <f>IF($R222="","",VLOOKUP($R222,Data!$A$5:$AJ$2001,Data!Q$2,FALSE))</f>
        <v>0</v>
      </c>
      <c r="O222" s="9">
        <f>IF($R222="","",VLOOKUP($R222,Data!$A$5:$AJ$2001,Data!R$2,FALSE))</f>
        <v>0</v>
      </c>
      <c r="P222" s="9">
        <f>IF($R222="","",VLOOKUP($R222,Data!$A$5:$AJ$2001,Data!S$2,FALSE))</f>
        <v>-5229.3299999999872</v>
      </c>
      <c r="Q222" s="9">
        <f t="shared" si="3"/>
        <v>-5229.3299999999872</v>
      </c>
      <c r="R222">
        <f>IF((MAX($R$4:R221)+1)&gt;Data!$A$1,"",MAX($R$4:R221)+1)</f>
        <v>218</v>
      </c>
    </row>
    <row r="223" spans="1:18" x14ac:dyDescent="0.2">
      <c r="A223" s="10">
        <f>IF(Q223="","",RANK(Q223,$Q$5:$Q$257)+COUNTIF($Q$3:Q222,Q223))</f>
        <v>169</v>
      </c>
      <c r="B223" t="str">
        <f>IF(R223="","",VLOOKUP($R223,Data!$A$5:$X$2001,Data!$E$2,FALSE))</f>
        <v>A</v>
      </c>
      <c r="C223">
        <f>IF(R223="","",VLOOKUP($R223,Data!$A$5:$X$2001,Data!$F$2,FALSE))</f>
        <v>0</v>
      </c>
      <c r="D223">
        <f>IF(R223="","",VLOOKUP($R223,Data!$A$5:$X$2001,Data!$G$2,FALSE))</f>
        <v>0</v>
      </c>
      <c r="E223">
        <f>IF(R223="","",VLOOKUP($R223,Data!$A$5:$X$2001,Data!$H$2,FALSE))</f>
        <v>0</v>
      </c>
      <c r="F223">
        <f>IF(R223="","",VLOOKUP($R223,Data!$A$5:$X$2001,Data!$I$2,FALSE))</f>
        <v>0</v>
      </c>
      <c r="G223">
        <f>IF(R223="","",VLOOKUP($R223,Data!$A$5:$X$2001,Data!$J$2,FALSE))</f>
        <v>0</v>
      </c>
      <c r="H223" t="str">
        <f>IF(R223="","",VLOOKUP($R223,Data!$A$5:$X$2001,Data!$K$2,FALSE))</f>
        <v>4489</v>
      </c>
      <c r="I223" t="str">
        <f>IF(R223="","",VLOOKUP($R223,Data!$A$5:$X$2001,Data!$L$2,FALSE))</f>
        <v>OTHER HEALTH</v>
      </c>
      <c r="J223" s="9">
        <f>IF($R223="","",VLOOKUP($R223,Data!$A$5:$AJ$2001,Data!M$2,FALSE))</f>
        <v>0</v>
      </c>
      <c r="K223" s="9">
        <f>IF($R223="","",VLOOKUP($R223,Data!$A$5:$AJ$2001,Data!N$2,FALSE))</f>
        <v>0</v>
      </c>
      <c r="L223" s="9">
        <f>IF($R223="","",VLOOKUP($R223,Data!$A$5:$AJ$2001,Data!O$2,FALSE))</f>
        <v>0</v>
      </c>
      <c r="M223" s="9">
        <f>IF($R223="","",VLOOKUP($R223,Data!$A$5:$AJ$2001,Data!P$2,FALSE))</f>
        <v>0</v>
      </c>
      <c r="N223" s="9">
        <f>IF($R223="","",VLOOKUP($R223,Data!$A$5:$AJ$2001,Data!Q$2,FALSE))</f>
        <v>0</v>
      </c>
      <c r="O223" s="9">
        <f>IF($R223="","",VLOOKUP($R223,Data!$A$5:$AJ$2001,Data!R$2,FALSE))</f>
        <v>-7299.36</v>
      </c>
      <c r="P223" s="9">
        <f>IF($R223="","",VLOOKUP($R223,Data!$A$5:$AJ$2001,Data!S$2,FALSE))</f>
        <v>0</v>
      </c>
      <c r="Q223" s="9">
        <f t="shared" si="3"/>
        <v>-7299.36</v>
      </c>
      <c r="R223">
        <f>IF((MAX($R$4:R222)+1)&gt;Data!$A$1,"",MAX($R$4:R222)+1)</f>
        <v>219</v>
      </c>
    </row>
    <row r="224" spans="1:18" x14ac:dyDescent="0.2">
      <c r="A224" s="10">
        <f>IF(Q224="","",RANK(Q224,$Q$5:$Q$257)+COUNTIF($Q$3:Q223,Q224))</f>
        <v>244</v>
      </c>
      <c r="B224" t="str">
        <f>IF(R224="","",VLOOKUP($R224,Data!$A$5:$X$2001,Data!$E$2,FALSE))</f>
        <v>A</v>
      </c>
      <c r="C224">
        <f>IF(R224="","",VLOOKUP($R224,Data!$A$5:$X$2001,Data!$F$2,FALSE))</f>
        <v>0</v>
      </c>
      <c r="D224">
        <f>IF(R224="","",VLOOKUP($R224,Data!$A$5:$X$2001,Data!$G$2,FALSE))</f>
        <v>0</v>
      </c>
      <c r="E224">
        <f>IF(R224="","",VLOOKUP($R224,Data!$A$5:$X$2001,Data!$H$2,FALSE))</f>
        <v>0</v>
      </c>
      <c r="F224">
        <f>IF(R224="","",VLOOKUP($R224,Data!$A$5:$X$2001,Data!$I$2,FALSE))</f>
        <v>0</v>
      </c>
      <c r="G224">
        <f>IF(R224="","",VLOOKUP($R224,Data!$A$5:$X$2001,Data!$J$2,FALSE))</f>
        <v>0</v>
      </c>
      <c r="H224" t="str">
        <f>IF(R224="","",VLOOKUP($R224,Data!$A$5:$X$2001,Data!$K$2,FALSE))</f>
        <v>4490</v>
      </c>
      <c r="I224" t="str">
        <f>IF(R224="","",VLOOKUP($R224,Data!$A$5:$X$2001,Data!$L$2,FALSE))</f>
        <v>M.H. FEDERAL SALARY SHARING</v>
      </c>
      <c r="J224" s="9">
        <f>IF($R224="","",VLOOKUP($R224,Data!$A$5:$AJ$2001,Data!M$2,FALSE))</f>
        <v>-18744</v>
      </c>
      <c r="K224" s="9">
        <f>IF($R224="","",VLOOKUP($R224,Data!$A$5:$AJ$2001,Data!N$2,FALSE))</f>
        <v>75000</v>
      </c>
      <c r="L224" s="9">
        <f>IF($R224="","",VLOOKUP($R224,Data!$A$5:$AJ$2001,Data!O$2,FALSE))</f>
        <v>-236713</v>
      </c>
      <c r="M224" s="9">
        <f>IF($R224="","",VLOOKUP($R224,Data!$A$5:$AJ$2001,Data!P$2,FALSE))</f>
        <v>-511545</v>
      </c>
      <c r="N224" s="9">
        <f>IF($R224="","",VLOOKUP($R224,Data!$A$5:$AJ$2001,Data!Q$2,FALSE))</f>
        <v>-76875</v>
      </c>
      <c r="O224" s="9">
        <f>IF($R224="","",VLOOKUP($R224,Data!$A$5:$AJ$2001,Data!R$2,FALSE))</f>
        <v>-159122</v>
      </c>
      <c r="P224" s="9">
        <f>IF($R224="","",VLOOKUP($R224,Data!$A$5:$AJ$2001,Data!S$2,FALSE))</f>
        <v>84701</v>
      </c>
      <c r="Q224" s="9">
        <f t="shared" si="3"/>
        <v>-843298</v>
      </c>
      <c r="R224">
        <f>IF((MAX($R$4:R223)+1)&gt;Data!$A$1,"",MAX($R$4:R223)+1)</f>
        <v>220</v>
      </c>
    </row>
    <row r="225" spans="1:18" x14ac:dyDescent="0.2">
      <c r="A225" s="10">
        <f>IF(Q225="","",RANK(Q225,$Q$5:$Q$257)+COUNTIF($Q$3:Q224,Q225))</f>
        <v>218</v>
      </c>
      <c r="B225" t="str">
        <f>IF(R225="","",VLOOKUP($R225,Data!$A$5:$X$2001,Data!$E$2,FALSE))</f>
        <v>A</v>
      </c>
      <c r="C225">
        <f>IF(R225="","",VLOOKUP($R225,Data!$A$5:$X$2001,Data!$F$2,FALSE))</f>
        <v>0</v>
      </c>
      <c r="D225">
        <f>IF(R225="","",VLOOKUP($R225,Data!$A$5:$X$2001,Data!$G$2,FALSE))</f>
        <v>0</v>
      </c>
      <c r="E225">
        <f>IF(R225="","",VLOOKUP($R225,Data!$A$5:$X$2001,Data!$H$2,FALSE))</f>
        <v>0</v>
      </c>
      <c r="F225">
        <f>IF(R225="","",VLOOKUP($R225,Data!$A$5:$X$2001,Data!$I$2,FALSE))</f>
        <v>0</v>
      </c>
      <c r="G225">
        <f>IF(R225="","",VLOOKUP($R225,Data!$A$5:$X$2001,Data!$J$2,FALSE))</f>
        <v>0</v>
      </c>
      <c r="H225" t="str">
        <f>IF(R225="","",VLOOKUP($R225,Data!$A$5:$X$2001,Data!$K$2,FALSE))</f>
        <v>4491</v>
      </c>
      <c r="I225" t="str">
        <f>IF(R225="","",VLOOKUP($R225,Data!$A$5:$X$2001,Data!$L$2,FALSE))</f>
        <v>S.O.R. FUNDING</v>
      </c>
      <c r="J225" s="9">
        <f>IF($R225="","",VLOOKUP($R225,Data!$A$5:$AJ$2001,Data!M$2,FALSE))</f>
        <v>0</v>
      </c>
      <c r="K225" s="9">
        <f>IF($R225="","",VLOOKUP($R225,Data!$A$5:$AJ$2001,Data!N$2,FALSE))</f>
        <v>0</v>
      </c>
      <c r="L225" s="9">
        <f>IF($R225="","",VLOOKUP($R225,Data!$A$5:$AJ$2001,Data!O$2,FALSE))</f>
        <v>0</v>
      </c>
      <c r="M225" s="9">
        <f>IF($R225="","",VLOOKUP($R225,Data!$A$5:$AJ$2001,Data!P$2,FALSE))</f>
        <v>0</v>
      </c>
      <c r="N225" s="9">
        <f>IF($R225="","",VLOOKUP($R225,Data!$A$5:$AJ$2001,Data!Q$2,FALSE))</f>
        <v>-56665.77</v>
      </c>
      <c r="O225" s="9">
        <f>IF($R225="","",VLOOKUP($R225,Data!$A$5:$AJ$2001,Data!R$2,FALSE))</f>
        <v>-72958.05</v>
      </c>
      <c r="P225" s="9">
        <f>IF($R225="","",VLOOKUP($R225,Data!$A$5:$AJ$2001,Data!S$2,FALSE))</f>
        <v>-32668.66</v>
      </c>
      <c r="Q225" s="9">
        <f t="shared" si="3"/>
        <v>-162292.48000000001</v>
      </c>
      <c r="R225">
        <f>IF((MAX($R$4:R224)+1)&gt;Data!$A$1,"",MAX($R$4:R224)+1)</f>
        <v>221</v>
      </c>
    </row>
    <row r="226" spans="1:18" x14ac:dyDescent="0.2">
      <c r="A226" s="10">
        <f>IF(Q226="","",RANK(Q226,$Q$5:$Q$257)+COUNTIF($Q$3:Q225,Q226))</f>
        <v>32</v>
      </c>
      <c r="B226" t="str">
        <f>IF(R226="","",VLOOKUP($R226,Data!$A$5:$X$2001,Data!$E$2,FALSE))</f>
        <v>A</v>
      </c>
      <c r="C226">
        <f>IF(R226="","",VLOOKUP($R226,Data!$A$5:$X$2001,Data!$F$2,FALSE))</f>
        <v>0</v>
      </c>
      <c r="D226">
        <f>IF(R226="","",VLOOKUP($R226,Data!$A$5:$X$2001,Data!$G$2,FALSE))</f>
        <v>0</v>
      </c>
      <c r="E226">
        <f>IF(R226="","",VLOOKUP($R226,Data!$A$5:$X$2001,Data!$H$2,FALSE))</f>
        <v>0</v>
      </c>
      <c r="F226">
        <f>IF(R226="","",VLOOKUP($R226,Data!$A$5:$X$2001,Data!$I$2,FALSE))</f>
        <v>0</v>
      </c>
      <c r="G226">
        <f>IF(R226="","",VLOOKUP($R226,Data!$A$5:$X$2001,Data!$J$2,FALSE))</f>
        <v>0</v>
      </c>
      <c r="H226" t="str">
        <f>IF(R226="","",VLOOKUP($R226,Data!$A$5:$X$2001,Data!$K$2,FALSE))</f>
        <v>4492</v>
      </c>
      <c r="I226" t="str">
        <f>IF(R226="","",VLOOKUP($R226,Data!$A$5:$X$2001,Data!$L$2,FALSE))</f>
        <v>DAAA/DSAS</v>
      </c>
      <c r="J226" s="9">
        <f>IF($R226="","",VLOOKUP($R226,Data!$A$5:$AJ$2001,Data!M$2,FALSE))</f>
        <v>-11465</v>
      </c>
      <c r="K226" s="9">
        <f>IF($R226="","",VLOOKUP($R226,Data!$A$5:$AJ$2001,Data!N$2,FALSE))</f>
        <v>-689</v>
      </c>
      <c r="L226" s="9">
        <f>IF($R226="","",VLOOKUP($R226,Data!$A$5:$AJ$2001,Data!O$2,FALSE))</f>
        <v>246</v>
      </c>
      <c r="M226" s="9">
        <f>IF($R226="","",VLOOKUP($R226,Data!$A$5:$AJ$2001,Data!P$2,FALSE))</f>
        <v>-1815</v>
      </c>
      <c r="N226" s="9">
        <f>IF($R226="","",VLOOKUP($R226,Data!$A$5:$AJ$2001,Data!Q$2,FALSE))</f>
        <v>89933</v>
      </c>
      <c r="O226" s="9">
        <f>IF($R226="","",VLOOKUP($R226,Data!$A$5:$AJ$2001,Data!R$2,FALSE))</f>
        <v>0</v>
      </c>
      <c r="P226" s="9">
        <f>IF($R226="","",VLOOKUP($R226,Data!$A$5:$AJ$2001,Data!S$2,FALSE))</f>
        <v>0</v>
      </c>
      <c r="Q226" s="9">
        <f t="shared" si="3"/>
        <v>76210</v>
      </c>
      <c r="R226">
        <f>IF((MAX($R$4:R225)+1)&gt;Data!$A$1,"",MAX($R$4:R225)+1)</f>
        <v>222</v>
      </c>
    </row>
    <row r="227" spans="1:18" x14ac:dyDescent="0.2">
      <c r="A227" s="10">
        <f>IF(Q227="","",RANK(Q227,$Q$5:$Q$257)+COUNTIF($Q$3:Q226,Q227))</f>
        <v>220</v>
      </c>
      <c r="B227" t="str">
        <f>IF(R227="","",VLOOKUP($R227,Data!$A$5:$X$2001,Data!$E$2,FALSE))</f>
        <v>A</v>
      </c>
      <c r="C227">
        <f>IF(R227="","",VLOOKUP($R227,Data!$A$5:$X$2001,Data!$F$2,FALSE))</f>
        <v>0</v>
      </c>
      <c r="D227">
        <f>IF(R227="","",VLOOKUP($R227,Data!$A$5:$X$2001,Data!$G$2,FALSE))</f>
        <v>0</v>
      </c>
      <c r="E227">
        <f>IF(R227="","",VLOOKUP($R227,Data!$A$5:$X$2001,Data!$H$2,FALSE))</f>
        <v>0</v>
      </c>
      <c r="F227">
        <f>IF(R227="","",VLOOKUP($R227,Data!$A$5:$X$2001,Data!$I$2,FALSE))</f>
        <v>0</v>
      </c>
      <c r="G227">
        <f>IF(R227="","",VLOOKUP($R227,Data!$A$5:$X$2001,Data!$J$2,FALSE))</f>
        <v>0</v>
      </c>
      <c r="H227" t="str">
        <f>IF(R227="","",VLOOKUP($R227,Data!$A$5:$X$2001,Data!$K$2,FALSE))</f>
        <v>4493</v>
      </c>
      <c r="I227" t="str">
        <f>IF(R227="","",VLOOKUP($R227,Data!$A$5:$X$2001,Data!$L$2,FALSE))</f>
        <v>MH CLINIC UPL</v>
      </c>
      <c r="J227" s="9">
        <f>IF($R227="","",VLOOKUP($R227,Data!$A$5:$AJ$2001,Data!M$2,FALSE))</f>
        <v>0</v>
      </c>
      <c r="K227" s="9">
        <f>IF($R227="","",VLOOKUP($R227,Data!$A$5:$AJ$2001,Data!N$2,FALSE))</f>
        <v>0</v>
      </c>
      <c r="L227" s="9">
        <f>IF($R227="","",VLOOKUP($R227,Data!$A$5:$AJ$2001,Data!O$2,FALSE))</f>
        <v>0</v>
      </c>
      <c r="M227" s="9">
        <f>IF($R227="","",VLOOKUP($R227,Data!$A$5:$AJ$2001,Data!P$2,FALSE))</f>
        <v>0</v>
      </c>
      <c r="N227" s="9">
        <f>IF($R227="","",VLOOKUP($R227,Data!$A$5:$AJ$2001,Data!Q$2,FALSE))</f>
        <v>0</v>
      </c>
      <c r="O227" s="9">
        <f>IF($R227="","",VLOOKUP($R227,Data!$A$5:$AJ$2001,Data!R$2,FALSE))</f>
        <v>-86558.65</v>
      </c>
      <c r="P227" s="9">
        <f>IF($R227="","",VLOOKUP($R227,Data!$A$5:$AJ$2001,Data!S$2,FALSE))</f>
        <v>-86558.65</v>
      </c>
      <c r="Q227" s="9">
        <f t="shared" si="3"/>
        <v>-173117.3</v>
      </c>
      <c r="R227">
        <f>IF((MAX($R$4:R226)+1)&gt;Data!$A$1,"",MAX($R$4:R226)+1)</f>
        <v>223</v>
      </c>
    </row>
    <row r="228" spans="1:18" x14ac:dyDescent="0.2">
      <c r="A228" s="10">
        <f>IF(Q228="","",RANK(Q228,$Q$5:$Q$257)+COUNTIF($Q$3:Q227,Q228))</f>
        <v>121</v>
      </c>
      <c r="B228" t="str">
        <f>IF(R228="","",VLOOKUP($R228,Data!$A$5:$X$2001,Data!$E$2,FALSE))</f>
        <v>A</v>
      </c>
      <c r="C228">
        <f>IF(R228="","",VLOOKUP($R228,Data!$A$5:$X$2001,Data!$F$2,FALSE))</f>
        <v>0</v>
      </c>
      <c r="D228">
        <f>IF(R228="","",VLOOKUP($R228,Data!$A$5:$X$2001,Data!$G$2,FALSE))</f>
        <v>0</v>
      </c>
      <c r="E228">
        <f>IF(R228="","",VLOOKUP($R228,Data!$A$5:$X$2001,Data!$H$2,FALSE))</f>
        <v>0</v>
      </c>
      <c r="F228">
        <f>IF(R228="","",VLOOKUP($R228,Data!$A$5:$X$2001,Data!$I$2,FALSE))</f>
        <v>0</v>
      </c>
      <c r="G228">
        <f>IF(R228="","",VLOOKUP($R228,Data!$A$5:$X$2001,Data!$J$2,FALSE))</f>
        <v>0</v>
      </c>
      <c r="H228" t="str">
        <f>IF(R228="","",VLOOKUP($R228,Data!$A$5:$X$2001,Data!$K$2,FALSE))</f>
        <v>4494</v>
      </c>
      <c r="I228" t="str">
        <f>IF(R228="","",VLOOKUP($R228,Data!$A$5:$X$2001,Data!$L$2,FALSE))</f>
        <v>MH SYSTEM OF CARE GRANT</v>
      </c>
      <c r="J228" s="9">
        <f>IF($R228="","",VLOOKUP($R228,Data!$A$5:$AJ$2001,Data!M$2,FALSE))</f>
        <v>0</v>
      </c>
      <c r="K228" s="9">
        <f>IF($R228="","",VLOOKUP($R228,Data!$A$5:$AJ$2001,Data!N$2,FALSE))</f>
        <v>0</v>
      </c>
      <c r="L228" s="9">
        <f>IF($R228="","",VLOOKUP($R228,Data!$A$5:$AJ$2001,Data!O$2,FALSE))</f>
        <v>0</v>
      </c>
      <c r="M228" s="9">
        <f>IF($R228="","",VLOOKUP($R228,Data!$A$5:$AJ$2001,Data!P$2,FALSE))</f>
        <v>0</v>
      </c>
      <c r="N228" s="9">
        <f>IF($R228="","",VLOOKUP($R228,Data!$A$5:$AJ$2001,Data!Q$2,FALSE))</f>
        <v>0</v>
      </c>
      <c r="O228" s="9">
        <f>IF($R228="","",VLOOKUP($R228,Data!$A$5:$AJ$2001,Data!R$2,FALSE))</f>
        <v>0</v>
      </c>
      <c r="P228" s="9">
        <f>IF($R228="","",VLOOKUP($R228,Data!$A$5:$AJ$2001,Data!S$2,FALSE))</f>
        <v>0</v>
      </c>
      <c r="Q228" s="9">
        <f t="shared" si="3"/>
        <v>0</v>
      </c>
      <c r="R228">
        <f>IF((MAX($R$4:R227)+1)&gt;Data!$A$1,"",MAX($R$4:R227)+1)</f>
        <v>224</v>
      </c>
    </row>
    <row r="229" spans="1:18" x14ac:dyDescent="0.2">
      <c r="A229" s="10">
        <f>IF(Q229="","",RANK(Q229,$Q$5:$Q$257)+COUNTIF($Q$3:Q228,Q229))</f>
        <v>122</v>
      </c>
      <c r="B229" t="str">
        <f>IF(R229="","",VLOOKUP($R229,Data!$A$5:$X$2001,Data!$E$2,FALSE))</f>
        <v>A</v>
      </c>
      <c r="C229">
        <f>IF(R229="","",VLOOKUP($R229,Data!$A$5:$X$2001,Data!$F$2,FALSE))</f>
        <v>0</v>
      </c>
      <c r="D229">
        <f>IF(R229="","",VLOOKUP($R229,Data!$A$5:$X$2001,Data!$G$2,FALSE))</f>
        <v>0</v>
      </c>
      <c r="E229">
        <f>IF(R229="","",VLOOKUP($R229,Data!$A$5:$X$2001,Data!$H$2,FALSE))</f>
        <v>0</v>
      </c>
      <c r="F229">
        <f>IF(R229="","",VLOOKUP($R229,Data!$A$5:$X$2001,Data!$I$2,FALSE))</f>
        <v>0</v>
      </c>
      <c r="G229">
        <f>IF(R229="","",VLOOKUP($R229,Data!$A$5:$X$2001,Data!$J$2,FALSE))</f>
        <v>0</v>
      </c>
      <c r="H229" t="str">
        <f>IF(R229="","",VLOOKUP($R229,Data!$A$5:$X$2001,Data!$K$2,FALSE))</f>
        <v>4495</v>
      </c>
      <c r="I229" t="str">
        <f>IF(R229="","",VLOOKUP($R229,Data!$A$5:$X$2001,Data!$L$2,FALSE))</f>
        <v>MH WORKFORCE GRANT</v>
      </c>
      <c r="J229" s="9">
        <f>IF($R229="","",VLOOKUP($R229,Data!$A$5:$AJ$2001,Data!M$2,FALSE))</f>
        <v>0</v>
      </c>
      <c r="K229" s="9">
        <f>IF($R229="","",VLOOKUP($R229,Data!$A$5:$AJ$2001,Data!N$2,FALSE))</f>
        <v>0</v>
      </c>
      <c r="L229" s="9">
        <f>IF($R229="","",VLOOKUP($R229,Data!$A$5:$AJ$2001,Data!O$2,FALSE))</f>
        <v>0</v>
      </c>
      <c r="M229" s="9">
        <f>IF($R229="","",VLOOKUP($R229,Data!$A$5:$AJ$2001,Data!P$2,FALSE))</f>
        <v>0</v>
      </c>
      <c r="N229" s="9">
        <f>IF($R229="","",VLOOKUP($R229,Data!$A$5:$AJ$2001,Data!Q$2,FALSE))</f>
        <v>0</v>
      </c>
      <c r="O229" s="9">
        <f>IF($R229="","",VLOOKUP($R229,Data!$A$5:$AJ$2001,Data!R$2,FALSE))</f>
        <v>0</v>
      </c>
      <c r="P229" s="9">
        <f>IF($R229="","",VLOOKUP($R229,Data!$A$5:$AJ$2001,Data!S$2,FALSE))</f>
        <v>0</v>
      </c>
      <c r="Q229" s="9">
        <f t="shared" si="3"/>
        <v>0</v>
      </c>
      <c r="R229">
        <f>IF((MAX($R$4:R228)+1)&gt;Data!$A$1,"",MAX($R$4:R228)+1)</f>
        <v>225</v>
      </c>
    </row>
    <row r="230" spans="1:18" x14ac:dyDescent="0.2">
      <c r="A230" s="10">
        <f>IF(Q230="","",RANK(Q230,$Q$5:$Q$257)+COUNTIF($Q$3:Q229,Q230))</f>
        <v>6</v>
      </c>
      <c r="B230" t="str">
        <f>IF(R230="","",VLOOKUP($R230,Data!$A$5:$X$2001,Data!$E$2,FALSE))</f>
        <v>A</v>
      </c>
      <c r="C230">
        <f>IF(R230="","",VLOOKUP($R230,Data!$A$5:$X$2001,Data!$F$2,FALSE))</f>
        <v>0</v>
      </c>
      <c r="D230">
        <f>IF(R230="","",VLOOKUP($R230,Data!$A$5:$X$2001,Data!$G$2,FALSE))</f>
        <v>0</v>
      </c>
      <c r="E230">
        <f>IF(R230="","",VLOOKUP($R230,Data!$A$5:$X$2001,Data!$H$2,FALSE))</f>
        <v>0</v>
      </c>
      <c r="F230">
        <f>IF(R230="","",VLOOKUP($R230,Data!$A$5:$X$2001,Data!$I$2,FALSE))</f>
        <v>0</v>
      </c>
      <c r="G230">
        <f>IF(R230="","",VLOOKUP($R230,Data!$A$5:$X$2001,Data!$J$2,FALSE))</f>
        <v>0</v>
      </c>
      <c r="H230" t="str">
        <f>IF(R230="","",VLOOKUP($R230,Data!$A$5:$X$2001,Data!$K$2,FALSE))</f>
        <v>4590</v>
      </c>
      <c r="I230" t="str">
        <f>IF(R230="","",VLOOKUP($R230,Data!$A$5:$X$2001,Data!$L$2,FALSE))</f>
        <v>FEDERAL GRANT,RURAL PUB TRAN</v>
      </c>
      <c r="J230" s="9">
        <f>IF($R230="","",VLOOKUP($R230,Data!$A$5:$AJ$2001,Data!M$2,FALSE))</f>
        <v>-68801.349999999977</v>
      </c>
      <c r="K230" s="9">
        <f>IF($R230="","",VLOOKUP($R230,Data!$A$5:$AJ$2001,Data!N$2,FALSE))</f>
        <v>516069.43</v>
      </c>
      <c r="L230" s="9">
        <f>IF($R230="","",VLOOKUP($R230,Data!$A$5:$AJ$2001,Data!O$2,FALSE))</f>
        <v>244146.34000000003</v>
      </c>
      <c r="M230" s="9">
        <f>IF($R230="","",VLOOKUP($R230,Data!$A$5:$AJ$2001,Data!P$2,FALSE))</f>
        <v>237000.36</v>
      </c>
      <c r="N230" s="9">
        <f>IF($R230="","",VLOOKUP($R230,Data!$A$5:$AJ$2001,Data!Q$2,FALSE))</f>
        <v>713241.03</v>
      </c>
      <c r="O230" s="9">
        <f>IF($R230="","",VLOOKUP($R230,Data!$A$5:$AJ$2001,Data!R$2,FALSE))</f>
        <v>-513433.62</v>
      </c>
      <c r="P230" s="9">
        <f>IF($R230="","",VLOOKUP($R230,Data!$A$5:$AJ$2001,Data!S$2,FALSE))</f>
        <v>311136.69</v>
      </c>
      <c r="Q230" s="9">
        <f t="shared" si="3"/>
        <v>1439358.88</v>
      </c>
      <c r="R230">
        <f>IF((MAX($R$4:R229)+1)&gt;Data!$A$1,"",MAX($R$4:R229)+1)</f>
        <v>226</v>
      </c>
    </row>
    <row r="231" spans="1:18" x14ac:dyDescent="0.2">
      <c r="A231" s="10">
        <f>IF(Q231="","",RANK(Q231,$Q$5:$Q$257)+COUNTIF($Q$3:Q230,Q231))</f>
        <v>74</v>
      </c>
      <c r="B231" t="str">
        <f>IF(R231="","",VLOOKUP($R231,Data!$A$5:$X$2001,Data!$E$2,FALSE))</f>
        <v>A</v>
      </c>
      <c r="C231">
        <f>IF(R231="","",VLOOKUP($R231,Data!$A$5:$X$2001,Data!$F$2,FALSE))</f>
        <v>0</v>
      </c>
      <c r="D231">
        <f>IF(R231="","",VLOOKUP($R231,Data!$A$5:$X$2001,Data!$G$2,FALSE))</f>
        <v>0</v>
      </c>
      <c r="E231">
        <f>IF(R231="","",VLOOKUP($R231,Data!$A$5:$X$2001,Data!$H$2,FALSE))</f>
        <v>0</v>
      </c>
      <c r="F231">
        <f>IF(R231="","",VLOOKUP($R231,Data!$A$5:$X$2001,Data!$I$2,FALSE))</f>
        <v>0</v>
      </c>
      <c r="G231">
        <f>IF(R231="","",VLOOKUP($R231,Data!$A$5:$X$2001,Data!$J$2,FALSE))</f>
        <v>0</v>
      </c>
      <c r="H231" t="str">
        <f>IF(R231="","",VLOOKUP($R231,Data!$A$5:$X$2001,Data!$K$2,FALSE))</f>
        <v>4592</v>
      </c>
      <c r="I231" t="str">
        <f>IF(R231="","",VLOOKUP($R231,Data!$A$5:$X$2001,Data!$L$2,FALSE))</f>
        <v>RURAL TRANS. ASSIST. PROGRAM</v>
      </c>
      <c r="J231" s="9">
        <f>IF($R231="","",VLOOKUP($R231,Data!$A$5:$AJ$2001,Data!M$2,FALSE))</f>
        <v>-979.26000000000022</v>
      </c>
      <c r="K231" s="9">
        <f>IF($R231="","",VLOOKUP($R231,Data!$A$5:$AJ$2001,Data!N$2,FALSE))</f>
        <v>-635.88000000000011</v>
      </c>
      <c r="L231" s="9">
        <f>IF($R231="","",VLOOKUP($R231,Data!$A$5:$AJ$2001,Data!O$2,FALSE))</f>
        <v>1910.4</v>
      </c>
      <c r="M231" s="9">
        <f>IF($R231="","",VLOOKUP($R231,Data!$A$5:$AJ$2001,Data!P$2,FALSE))</f>
        <v>1302.4299999999998</v>
      </c>
      <c r="N231" s="9">
        <f>IF($R231="","",VLOOKUP($R231,Data!$A$5:$AJ$2001,Data!Q$2,FALSE))</f>
        <v>511</v>
      </c>
      <c r="O231" s="9">
        <f>IF($R231="","",VLOOKUP($R231,Data!$A$5:$AJ$2001,Data!R$2,FALSE))</f>
        <v>1000</v>
      </c>
      <c r="P231" s="9">
        <f>IF($R231="","",VLOOKUP($R231,Data!$A$5:$AJ$2001,Data!S$2,FALSE))</f>
        <v>-1269.8</v>
      </c>
      <c r="Q231" s="9">
        <f t="shared" si="3"/>
        <v>1838.8899999999996</v>
      </c>
      <c r="R231">
        <f>IF((MAX($R$4:R230)+1)&gt;Data!$A$1,"",MAX($R$4:R230)+1)</f>
        <v>227</v>
      </c>
    </row>
    <row r="232" spans="1:18" x14ac:dyDescent="0.2">
      <c r="A232" s="10">
        <f>IF(Q232="","",RANK(Q232,$Q$5:$Q$257)+COUNTIF($Q$3:Q231,Q232))</f>
        <v>123</v>
      </c>
      <c r="B232" t="str">
        <f>IF(R232="","",VLOOKUP($R232,Data!$A$5:$X$2001,Data!$E$2,FALSE))</f>
        <v>A</v>
      </c>
      <c r="C232">
        <f>IF(R232="","",VLOOKUP($R232,Data!$A$5:$X$2001,Data!$F$2,FALSE))</f>
        <v>0</v>
      </c>
      <c r="D232">
        <f>IF(R232="","",VLOOKUP($R232,Data!$A$5:$X$2001,Data!$G$2,FALSE))</f>
        <v>0</v>
      </c>
      <c r="E232">
        <f>IF(R232="","",VLOOKUP($R232,Data!$A$5:$X$2001,Data!$H$2,FALSE))</f>
        <v>0</v>
      </c>
      <c r="F232">
        <f>IF(R232="","",VLOOKUP($R232,Data!$A$5:$X$2001,Data!$I$2,FALSE))</f>
        <v>0</v>
      </c>
      <c r="G232">
        <f>IF(R232="","",VLOOKUP($R232,Data!$A$5:$X$2001,Data!$J$2,FALSE))</f>
        <v>0</v>
      </c>
      <c r="H232" t="str">
        <f>IF(R232="","",VLOOKUP($R232,Data!$A$5:$X$2001,Data!$K$2,FALSE))</f>
        <v>4597</v>
      </c>
      <c r="I232" t="str">
        <f>IF(R232="","",VLOOKUP($R232,Data!$A$5:$X$2001,Data!$L$2,FALSE))</f>
        <v>C.M.A.Q. GRANT -FEDERAL</v>
      </c>
      <c r="J232" s="9">
        <f>IF($R232="","",VLOOKUP($R232,Data!$A$5:$AJ$2001,Data!M$2,FALSE))</f>
        <v>0</v>
      </c>
      <c r="K232" s="9">
        <f>IF($R232="","",VLOOKUP($R232,Data!$A$5:$AJ$2001,Data!N$2,FALSE))</f>
        <v>0</v>
      </c>
      <c r="L232" s="9">
        <f>IF($R232="","",VLOOKUP($R232,Data!$A$5:$AJ$2001,Data!O$2,FALSE))</f>
        <v>0</v>
      </c>
      <c r="M232" s="9">
        <f>IF($R232="","",VLOOKUP($R232,Data!$A$5:$AJ$2001,Data!P$2,FALSE))</f>
        <v>0</v>
      </c>
      <c r="N232" s="9">
        <f>IF($R232="","",VLOOKUP($R232,Data!$A$5:$AJ$2001,Data!Q$2,FALSE))</f>
        <v>0</v>
      </c>
      <c r="O232" s="9">
        <f>IF($R232="","",VLOOKUP($R232,Data!$A$5:$AJ$2001,Data!R$2,FALSE))</f>
        <v>0</v>
      </c>
      <c r="P232" s="9">
        <f>IF($R232="","",VLOOKUP($R232,Data!$A$5:$AJ$2001,Data!S$2,FALSE))</f>
        <v>0</v>
      </c>
      <c r="Q232" s="9">
        <f t="shared" si="3"/>
        <v>0</v>
      </c>
      <c r="R232">
        <f>IF((MAX($R$4:R231)+1)&gt;Data!$A$1,"",MAX($R$4:R231)+1)</f>
        <v>228</v>
      </c>
    </row>
    <row r="233" spans="1:18" x14ac:dyDescent="0.2">
      <c r="A233" s="10">
        <f>IF(Q233="","",RANK(Q233,$Q$5:$Q$257)+COUNTIF($Q$3:Q232,Q233))</f>
        <v>124</v>
      </c>
      <c r="B233" t="str">
        <f>IF(R233="","",VLOOKUP($R233,Data!$A$5:$X$2001,Data!$E$2,FALSE))</f>
        <v>A</v>
      </c>
      <c r="C233">
        <f>IF(R233="","",VLOOKUP($R233,Data!$A$5:$X$2001,Data!$F$2,FALSE))</f>
        <v>0</v>
      </c>
      <c r="D233">
        <f>IF(R233="","",VLOOKUP($R233,Data!$A$5:$X$2001,Data!$G$2,FALSE))</f>
        <v>0</v>
      </c>
      <c r="E233">
        <f>IF(R233="","",VLOOKUP($R233,Data!$A$5:$X$2001,Data!$H$2,FALSE))</f>
        <v>0</v>
      </c>
      <c r="F233">
        <f>IF(R233="","",VLOOKUP($R233,Data!$A$5:$X$2001,Data!$I$2,FALSE))</f>
        <v>0</v>
      </c>
      <c r="G233">
        <f>IF(R233="","",VLOOKUP($R233,Data!$A$5:$X$2001,Data!$J$2,FALSE))</f>
        <v>0</v>
      </c>
      <c r="H233" t="str">
        <f>IF(R233="","",VLOOKUP($R233,Data!$A$5:$X$2001,Data!$K$2,FALSE))</f>
        <v>4601</v>
      </c>
      <c r="I233" t="str">
        <f>IF(R233="","",VLOOKUP($R233,Data!$A$5:$X$2001,Data!$L$2,FALSE))</f>
        <v>MEDICAL ASSISTANCE</v>
      </c>
      <c r="J233" s="9">
        <f>IF($R233="","",VLOOKUP($R233,Data!$A$5:$AJ$2001,Data!M$2,FALSE))</f>
        <v>0</v>
      </c>
      <c r="K233" s="9">
        <f>IF($R233="","",VLOOKUP($R233,Data!$A$5:$AJ$2001,Data!N$2,FALSE))</f>
        <v>0</v>
      </c>
      <c r="L233" s="9">
        <f>IF($R233="","",VLOOKUP($R233,Data!$A$5:$AJ$2001,Data!O$2,FALSE))</f>
        <v>0</v>
      </c>
      <c r="M233" s="9">
        <f>IF($R233="","",VLOOKUP($R233,Data!$A$5:$AJ$2001,Data!P$2,FALSE))</f>
        <v>0</v>
      </c>
      <c r="N233" s="9">
        <f>IF($R233="","",VLOOKUP($R233,Data!$A$5:$AJ$2001,Data!Q$2,FALSE))</f>
        <v>0</v>
      </c>
      <c r="O233" s="9">
        <f>IF($R233="","",VLOOKUP($R233,Data!$A$5:$AJ$2001,Data!R$2,FALSE))</f>
        <v>0</v>
      </c>
      <c r="P233" s="9">
        <f>IF($R233="","",VLOOKUP($R233,Data!$A$5:$AJ$2001,Data!S$2,FALSE))</f>
        <v>0</v>
      </c>
      <c r="Q233" s="9">
        <f t="shared" si="3"/>
        <v>0</v>
      </c>
      <c r="R233">
        <f>IF((MAX($R$4:R232)+1)&gt;Data!$A$1,"",MAX($R$4:R232)+1)</f>
        <v>229</v>
      </c>
    </row>
    <row r="234" spans="1:18" x14ac:dyDescent="0.2">
      <c r="A234" s="10">
        <f>IF(Q234="","",RANK(Q234,$Q$5:$Q$257)+COUNTIF($Q$3:Q233,Q234))</f>
        <v>8</v>
      </c>
      <c r="B234" t="str">
        <f>IF(R234="","",VLOOKUP($R234,Data!$A$5:$X$2001,Data!$E$2,FALSE))</f>
        <v>A</v>
      </c>
      <c r="C234">
        <f>IF(R234="","",VLOOKUP($R234,Data!$A$5:$X$2001,Data!$F$2,FALSE))</f>
        <v>0</v>
      </c>
      <c r="D234">
        <f>IF(R234="","",VLOOKUP($R234,Data!$A$5:$X$2001,Data!$G$2,FALSE))</f>
        <v>0</v>
      </c>
      <c r="E234">
        <f>IF(R234="","",VLOOKUP($R234,Data!$A$5:$X$2001,Data!$H$2,FALSE))</f>
        <v>0</v>
      </c>
      <c r="F234">
        <f>IF(R234="","",VLOOKUP($R234,Data!$A$5:$X$2001,Data!$I$2,FALSE))</f>
        <v>0</v>
      </c>
      <c r="G234">
        <f>IF(R234="","",VLOOKUP($R234,Data!$A$5:$X$2001,Data!$J$2,FALSE))</f>
        <v>0</v>
      </c>
      <c r="H234" t="str">
        <f>IF(R234="","",VLOOKUP($R234,Data!$A$5:$X$2001,Data!$K$2,FALSE))</f>
        <v>4609</v>
      </c>
      <c r="I234" t="str">
        <f>IF(R234="","",VLOOKUP($R234,Data!$A$5:$X$2001,Data!$L$2,FALSE))</f>
        <v>FAMILY ASSISTANCE</v>
      </c>
      <c r="J234" s="9">
        <f>IF($R234="","",VLOOKUP($R234,Data!$A$5:$AJ$2001,Data!M$2,FALSE))</f>
        <v>36011</v>
      </c>
      <c r="K234" s="9">
        <f>IF($R234="","",VLOOKUP($R234,Data!$A$5:$AJ$2001,Data!N$2,FALSE))</f>
        <v>43282</v>
      </c>
      <c r="L234" s="9">
        <f>IF($R234="","",VLOOKUP($R234,Data!$A$5:$AJ$2001,Data!O$2,FALSE))</f>
        <v>11360</v>
      </c>
      <c r="M234" s="9">
        <f>IF($R234="","",VLOOKUP($R234,Data!$A$5:$AJ$2001,Data!P$2,FALSE))</f>
        <v>180231</v>
      </c>
      <c r="N234" s="9">
        <f>IF($R234="","",VLOOKUP($R234,Data!$A$5:$AJ$2001,Data!Q$2,FALSE))</f>
        <v>163569</v>
      </c>
      <c r="O234" s="9">
        <f>IF($R234="","",VLOOKUP($R234,Data!$A$5:$AJ$2001,Data!R$2,FALSE))</f>
        <v>285605</v>
      </c>
      <c r="P234" s="9">
        <f>IF($R234="","",VLOOKUP($R234,Data!$A$5:$AJ$2001,Data!S$2,FALSE))</f>
        <v>255614</v>
      </c>
      <c r="Q234" s="9">
        <f t="shared" si="3"/>
        <v>975672</v>
      </c>
      <c r="R234">
        <f>IF((MAX($R$4:R233)+1)&gt;Data!$A$1,"",MAX($R$4:R233)+1)</f>
        <v>230</v>
      </c>
    </row>
    <row r="235" spans="1:18" x14ac:dyDescent="0.2">
      <c r="A235" s="10">
        <f>IF(Q235="","",RANK(Q235,$Q$5:$Q$257)+COUNTIF($Q$3:Q234,Q235))</f>
        <v>4</v>
      </c>
      <c r="B235" t="str">
        <f>IF(R235="","",VLOOKUP($R235,Data!$A$5:$X$2001,Data!$E$2,FALSE))</f>
        <v>A</v>
      </c>
      <c r="C235">
        <f>IF(R235="","",VLOOKUP($R235,Data!$A$5:$X$2001,Data!$F$2,FALSE))</f>
        <v>0</v>
      </c>
      <c r="D235">
        <f>IF(R235="","",VLOOKUP($R235,Data!$A$5:$X$2001,Data!$G$2,FALSE))</f>
        <v>0</v>
      </c>
      <c r="E235">
        <f>IF(R235="","",VLOOKUP($R235,Data!$A$5:$X$2001,Data!$H$2,FALSE))</f>
        <v>0</v>
      </c>
      <c r="F235">
        <f>IF(R235="","",VLOOKUP($R235,Data!$A$5:$X$2001,Data!$I$2,FALSE))</f>
        <v>0</v>
      </c>
      <c r="G235">
        <f>IF(R235="","",VLOOKUP($R235,Data!$A$5:$X$2001,Data!$J$2,FALSE))</f>
        <v>0</v>
      </c>
      <c r="H235" t="str">
        <f>IF(R235="","",VLOOKUP($R235,Data!$A$5:$X$2001,Data!$K$2,FALSE))</f>
        <v>4610</v>
      </c>
      <c r="I235" t="str">
        <f>IF(R235="","",VLOOKUP($R235,Data!$A$5:$X$2001,Data!$L$2,FALSE))</f>
        <v>SOCIAL SERVICES ADMIN</v>
      </c>
      <c r="J235" s="9">
        <f>IF($R235="","",VLOOKUP($R235,Data!$A$5:$AJ$2001,Data!M$2,FALSE))</f>
        <v>279224</v>
      </c>
      <c r="K235" s="9">
        <f>IF($R235="","",VLOOKUP($R235,Data!$A$5:$AJ$2001,Data!N$2,FALSE))</f>
        <v>190277</v>
      </c>
      <c r="L235" s="9">
        <f>IF($R235="","",VLOOKUP($R235,Data!$A$5:$AJ$2001,Data!O$2,FALSE))</f>
        <v>271667</v>
      </c>
      <c r="M235" s="9">
        <f>IF($R235="","",VLOOKUP($R235,Data!$A$5:$AJ$2001,Data!P$2,FALSE))</f>
        <v>487430</v>
      </c>
      <c r="N235" s="9">
        <f>IF($R235="","",VLOOKUP($R235,Data!$A$5:$AJ$2001,Data!Q$2,FALSE))</f>
        <v>299976</v>
      </c>
      <c r="O235" s="9">
        <f>IF($R235="","",VLOOKUP($R235,Data!$A$5:$AJ$2001,Data!R$2,FALSE))</f>
        <v>668373</v>
      </c>
      <c r="P235" s="9">
        <f>IF($R235="","",VLOOKUP($R235,Data!$A$5:$AJ$2001,Data!S$2,FALSE))</f>
        <v>557687</v>
      </c>
      <c r="Q235" s="9">
        <f t="shared" si="3"/>
        <v>2754634</v>
      </c>
      <c r="R235">
        <f>IF((MAX($R$4:R234)+1)&gt;Data!$A$1,"",MAX($R$4:R234)+1)</f>
        <v>231</v>
      </c>
    </row>
    <row r="236" spans="1:18" x14ac:dyDescent="0.2">
      <c r="A236" s="10">
        <f>IF(Q236="","",RANK(Q236,$Q$5:$Q$257)+COUNTIF($Q$3:Q235,Q236))</f>
        <v>213</v>
      </c>
      <c r="B236" t="str">
        <f>IF(R236="","",VLOOKUP($R236,Data!$A$5:$X$2001,Data!$E$2,FALSE))</f>
        <v>A</v>
      </c>
      <c r="C236">
        <f>IF(R236="","",VLOOKUP($R236,Data!$A$5:$X$2001,Data!$F$2,FALSE))</f>
        <v>0</v>
      </c>
      <c r="D236">
        <f>IF(R236="","",VLOOKUP($R236,Data!$A$5:$X$2001,Data!$G$2,FALSE))</f>
        <v>0</v>
      </c>
      <c r="E236">
        <f>IF(R236="","",VLOOKUP($R236,Data!$A$5:$X$2001,Data!$H$2,FALSE))</f>
        <v>0</v>
      </c>
      <c r="F236">
        <f>IF(R236="","",VLOOKUP($R236,Data!$A$5:$X$2001,Data!$I$2,FALSE))</f>
        <v>0</v>
      </c>
      <c r="G236">
        <f>IF(R236="","",VLOOKUP($R236,Data!$A$5:$X$2001,Data!$J$2,FALSE))</f>
        <v>0</v>
      </c>
      <c r="H236" t="str">
        <f>IF(R236="","",VLOOKUP($R236,Data!$A$5:$X$2001,Data!$K$2,FALSE))</f>
        <v>4611</v>
      </c>
      <c r="I236" t="str">
        <f>IF(R236="","",VLOOKUP($R236,Data!$A$5:$X$2001,Data!$L$2,FALSE))</f>
        <v>FOOD STAMP ADMINISTRATION</v>
      </c>
      <c r="J236" s="9">
        <f>IF($R236="","",VLOOKUP($R236,Data!$A$5:$AJ$2001,Data!M$2,FALSE))</f>
        <v>86159</v>
      </c>
      <c r="K236" s="9">
        <f>IF($R236="","",VLOOKUP($R236,Data!$A$5:$AJ$2001,Data!N$2,FALSE))</f>
        <v>-17397</v>
      </c>
      <c r="L236" s="9">
        <f>IF($R236="","",VLOOKUP($R236,Data!$A$5:$AJ$2001,Data!O$2,FALSE))</f>
        <v>-30648</v>
      </c>
      <c r="M236" s="9">
        <f>IF($R236="","",VLOOKUP($R236,Data!$A$5:$AJ$2001,Data!P$2,FALSE))</f>
        <v>-125032</v>
      </c>
      <c r="N236" s="9">
        <f>IF($R236="","",VLOOKUP($R236,Data!$A$5:$AJ$2001,Data!Q$2,FALSE))</f>
        <v>16478</v>
      </c>
      <c r="O236" s="9">
        <f>IF($R236="","",VLOOKUP($R236,Data!$A$5:$AJ$2001,Data!R$2,FALSE))</f>
        <v>-7082</v>
      </c>
      <c r="P236" s="9">
        <f>IF($R236="","",VLOOKUP($R236,Data!$A$5:$AJ$2001,Data!S$2,FALSE))</f>
        <v>-28428</v>
      </c>
      <c r="Q236" s="9">
        <f t="shared" si="3"/>
        <v>-105950</v>
      </c>
      <c r="R236">
        <f>IF((MAX($R$4:R235)+1)&gt;Data!$A$1,"",MAX($R$4:R235)+1)</f>
        <v>232</v>
      </c>
    </row>
    <row r="237" spans="1:18" x14ac:dyDescent="0.2">
      <c r="A237" s="10">
        <f>IF(Q237="","",RANK(Q237,$Q$5:$Q$257)+COUNTIF($Q$3:Q236,Q237))</f>
        <v>235</v>
      </c>
      <c r="B237" t="str">
        <f>IF(R237="","",VLOOKUP($R237,Data!$A$5:$X$2001,Data!$E$2,FALSE))</f>
        <v>A</v>
      </c>
      <c r="C237">
        <f>IF(R237="","",VLOOKUP($R237,Data!$A$5:$X$2001,Data!$F$2,FALSE))</f>
        <v>0</v>
      </c>
      <c r="D237">
        <f>IF(R237="","",VLOOKUP($R237,Data!$A$5:$X$2001,Data!$G$2,FALSE))</f>
        <v>0</v>
      </c>
      <c r="E237">
        <f>IF(R237="","",VLOOKUP($R237,Data!$A$5:$X$2001,Data!$H$2,FALSE))</f>
        <v>0</v>
      </c>
      <c r="F237">
        <f>IF(R237="","",VLOOKUP($R237,Data!$A$5:$X$2001,Data!$I$2,FALSE))</f>
        <v>0</v>
      </c>
      <c r="G237">
        <f>IF(R237="","",VLOOKUP($R237,Data!$A$5:$X$2001,Data!$J$2,FALSE))</f>
        <v>0</v>
      </c>
      <c r="H237" t="str">
        <f>IF(R237="","",VLOOKUP($R237,Data!$A$5:$X$2001,Data!$K$2,FALSE))</f>
        <v>4615</v>
      </c>
      <c r="I237" t="str">
        <f>IF(R237="","",VLOOKUP($R237,Data!$A$5:$X$2001,Data!$L$2,FALSE))</f>
        <v>FLEXIBLE FAMILY FUND SERVICE</v>
      </c>
      <c r="J237" s="9">
        <f>IF($R237="","",VLOOKUP($R237,Data!$A$5:$AJ$2001,Data!M$2,FALSE))</f>
        <v>-55858</v>
      </c>
      <c r="K237" s="9">
        <f>IF($R237="","",VLOOKUP($R237,Data!$A$5:$AJ$2001,Data!N$2,FALSE))</f>
        <v>56354</v>
      </c>
      <c r="L237" s="9">
        <f>IF($R237="","",VLOOKUP($R237,Data!$A$5:$AJ$2001,Data!O$2,FALSE))</f>
        <v>-378366</v>
      </c>
      <c r="M237" s="9">
        <f>IF($R237="","",VLOOKUP($R237,Data!$A$5:$AJ$2001,Data!P$2,FALSE))</f>
        <v>-331645</v>
      </c>
      <c r="N237" s="9">
        <f>IF($R237="","",VLOOKUP($R237,Data!$A$5:$AJ$2001,Data!Q$2,FALSE))</f>
        <v>179316</v>
      </c>
      <c r="O237" s="9">
        <f>IF($R237="","",VLOOKUP($R237,Data!$A$5:$AJ$2001,Data!R$2,FALSE))</f>
        <v>71007</v>
      </c>
      <c r="P237" s="9">
        <f>IF($R237="","",VLOOKUP($R237,Data!$A$5:$AJ$2001,Data!S$2,FALSE))</f>
        <v>61114</v>
      </c>
      <c r="Q237" s="9">
        <f t="shared" si="3"/>
        <v>-398078</v>
      </c>
      <c r="R237">
        <f>IF((MAX($R$4:R236)+1)&gt;Data!$A$1,"",MAX($R$4:R236)+1)</f>
        <v>233</v>
      </c>
    </row>
    <row r="238" spans="1:18" x14ac:dyDescent="0.2">
      <c r="A238" s="10">
        <f>IF(Q238="","",RANK(Q238,$Q$5:$Q$257)+COUNTIF($Q$3:Q237,Q238))</f>
        <v>227</v>
      </c>
      <c r="B238" t="str">
        <f>IF(R238="","",VLOOKUP($R238,Data!$A$5:$X$2001,Data!$E$2,FALSE))</f>
        <v>A</v>
      </c>
      <c r="C238">
        <f>IF(R238="","",VLOOKUP($R238,Data!$A$5:$X$2001,Data!$F$2,FALSE))</f>
        <v>0</v>
      </c>
      <c r="D238">
        <f>IF(R238="","",VLOOKUP($R238,Data!$A$5:$X$2001,Data!$G$2,FALSE))</f>
        <v>0</v>
      </c>
      <c r="E238">
        <f>IF(R238="","",VLOOKUP($R238,Data!$A$5:$X$2001,Data!$H$2,FALSE))</f>
        <v>0</v>
      </c>
      <c r="F238">
        <f>IF(R238="","",VLOOKUP($R238,Data!$A$5:$X$2001,Data!$I$2,FALSE))</f>
        <v>0</v>
      </c>
      <c r="G238">
        <f>IF(R238="","",VLOOKUP($R238,Data!$A$5:$X$2001,Data!$J$2,FALSE))</f>
        <v>0</v>
      </c>
      <c r="H238" t="str">
        <f>IF(R238="","",VLOOKUP($R238,Data!$A$5:$X$2001,Data!$K$2,FALSE))</f>
        <v>4619</v>
      </c>
      <c r="I238" t="str">
        <f>IF(R238="","",VLOOKUP($R238,Data!$A$5:$X$2001,Data!$L$2,FALSE))</f>
        <v>CHILD CARE  &lt;TITLE IV-E&gt;</v>
      </c>
      <c r="J238" s="9">
        <f>IF($R238="","",VLOOKUP($R238,Data!$A$5:$AJ$2001,Data!M$2,FALSE))</f>
        <v>-148624</v>
      </c>
      <c r="K238" s="9">
        <f>IF($R238="","",VLOOKUP($R238,Data!$A$5:$AJ$2001,Data!N$2,FALSE))</f>
        <v>-256394</v>
      </c>
      <c r="L238" s="9">
        <f>IF($R238="","",VLOOKUP($R238,Data!$A$5:$AJ$2001,Data!O$2,FALSE))</f>
        <v>-165865</v>
      </c>
      <c r="M238" s="9">
        <f>IF($R238="","",VLOOKUP($R238,Data!$A$5:$AJ$2001,Data!P$2,FALSE))</f>
        <v>79537</v>
      </c>
      <c r="N238" s="9">
        <f>IF($R238="","",VLOOKUP($R238,Data!$A$5:$AJ$2001,Data!Q$2,FALSE))</f>
        <v>166984</v>
      </c>
      <c r="O238" s="9">
        <f>IF($R238="","",VLOOKUP($R238,Data!$A$5:$AJ$2001,Data!R$2,FALSE))</f>
        <v>81243</v>
      </c>
      <c r="P238" s="9">
        <f>IF($R238="","",VLOOKUP($R238,Data!$A$5:$AJ$2001,Data!S$2,FALSE))</f>
        <v>-56622</v>
      </c>
      <c r="Q238" s="9">
        <f t="shared" si="3"/>
        <v>-299741</v>
      </c>
      <c r="R238">
        <f>IF((MAX($R$4:R237)+1)&gt;Data!$A$1,"",MAX($R$4:R237)+1)</f>
        <v>234</v>
      </c>
    </row>
    <row r="239" spans="1:18" x14ac:dyDescent="0.2">
      <c r="A239" s="10">
        <f>IF(Q239="","",RANK(Q239,$Q$5:$Q$257)+COUNTIF($Q$3:Q238,Q239))</f>
        <v>125</v>
      </c>
      <c r="B239" t="str">
        <f>IF(R239="","",VLOOKUP($R239,Data!$A$5:$X$2001,Data!$E$2,FALSE))</f>
        <v>A</v>
      </c>
      <c r="C239">
        <f>IF(R239="","",VLOOKUP($R239,Data!$A$5:$X$2001,Data!$F$2,FALSE))</f>
        <v>0</v>
      </c>
      <c r="D239">
        <f>IF(R239="","",VLOOKUP($R239,Data!$A$5:$X$2001,Data!$G$2,FALSE))</f>
        <v>0</v>
      </c>
      <c r="E239">
        <f>IF(R239="","",VLOOKUP($R239,Data!$A$5:$X$2001,Data!$H$2,FALSE))</f>
        <v>0</v>
      </c>
      <c r="F239">
        <f>IF(R239="","",VLOOKUP($R239,Data!$A$5:$X$2001,Data!$I$2,FALSE))</f>
        <v>0</v>
      </c>
      <c r="G239">
        <f>IF(R239="","",VLOOKUP($R239,Data!$A$5:$X$2001,Data!$J$2,FALSE))</f>
        <v>0</v>
      </c>
      <c r="H239" t="str">
        <f>IF(R239="","",VLOOKUP($R239,Data!$A$5:$X$2001,Data!$K$2,FALSE))</f>
        <v>4626</v>
      </c>
      <c r="I239" t="str">
        <f>IF(R239="","",VLOOKUP($R239,Data!$A$5:$X$2001,Data!$L$2,FALSE))</f>
        <v>FORFEITURE OF CRIME PROCEEDS</v>
      </c>
      <c r="J239" s="9">
        <f>IF($R239="","",VLOOKUP($R239,Data!$A$5:$AJ$2001,Data!M$2,FALSE))</f>
        <v>0</v>
      </c>
      <c r="K239" s="9">
        <f>IF($R239="","",VLOOKUP($R239,Data!$A$5:$AJ$2001,Data!N$2,FALSE))</f>
        <v>0</v>
      </c>
      <c r="L239" s="9">
        <f>IF($R239="","",VLOOKUP($R239,Data!$A$5:$AJ$2001,Data!O$2,FALSE))</f>
        <v>0</v>
      </c>
      <c r="M239" s="9">
        <f>IF($R239="","",VLOOKUP($R239,Data!$A$5:$AJ$2001,Data!P$2,FALSE))</f>
        <v>0</v>
      </c>
      <c r="N239" s="9">
        <f>IF($R239="","",VLOOKUP($R239,Data!$A$5:$AJ$2001,Data!Q$2,FALSE))</f>
        <v>0</v>
      </c>
      <c r="O239" s="9">
        <f>IF($R239="","",VLOOKUP($R239,Data!$A$5:$AJ$2001,Data!R$2,FALSE))</f>
        <v>0</v>
      </c>
      <c r="P239" s="9">
        <f>IF($R239="","",VLOOKUP($R239,Data!$A$5:$AJ$2001,Data!S$2,FALSE))</f>
        <v>0</v>
      </c>
      <c r="Q239" s="9">
        <f t="shared" si="3"/>
        <v>0</v>
      </c>
      <c r="R239">
        <f>IF((MAX($R$4:R238)+1)&gt;Data!$A$1,"",MAX($R$4:R238)+1)</f>
        <v>235</v>
      </c>
    </row>
    <row r="240" spans="1:18" x14ac:dyDescent="0.2">
      <c r="A240" s="10">
        <f>IF(Q240="","",RANK(Q240,$Q$5:$Q$257)+COUNTIF($Q$3:Q239,Q240))</f>
        <v>207</v>
      </c>
      <c r="B240" t="str">
        <f>IF(R240="","",VLOOKUP($R240,Data!$A$5:$X$2001,Data!$E$2,FALSE))</f>
        <v>A</v>
      </c>
      <c r="C240">
        <f>IF(R240="","",VLOOKUP($R240,Data!$A$5:$X$2001,Data!$F$2,FALSE))</f>
        <v>0</v>
      </c>
      <c r="D240">
        <f>IF(R240="","",VLOOKUP($R240,Data!$A$5:$X$2001,Data!$G$2,FALSE))</f>
        <v>0</v>
      </c>
      <c r="E240">
        <f>IF(R240="","",VLOOKUP($R240,Data!$A$5:$X$2001,Data!$H$2,FALSE))</f>
        <v>0</v>
      </c>
      <c r="F240">
        <f>IF(R240="","",VLOOKUP($R240,Data!$A$5:$X$2001,Data!$I$2,FALSE))</f>
        <v>0</v>
      </c>
      <c r="G240">
        <f>IF(R240="","",VLOOKUP($R240,Data!$A$5:$X$2001,Data!$J$2,FALSE))</f>
        <v>0</v>
      </c>
      <c r="H240" t="str">
        <f>IF(R240="","",VLOOKUP($R240,Data!$A$5:$X$2001,Data!$K$2,FALSE))</f>
        <v>4661</v>
      </c>
      <c r="I240" t="str">
        <f>IF(R240="","",VLOOKUP($R240,Data!$A$5:$X$2001,Data!$L$2,FALSE))</f>
        <v>BLOCK GRANT</v>
      </c>
      <c r="J240" s="9">
        <f>IF($R240="","",VLOOKUP($R240,Data!$A$5:$AJ$2001,Data!M$2,FALSE))</f>
        <v>-48870</v>
      </c>
      <c r="K240" s="9">
        <f>IF($R240="","",VLOOKUP($R240,Data!$A$5:$AJ$2001,Data!N$2,FALSE))</f>
        <v>-25575</v>
      </c>
      <c r="L240" s="9">
        <f>IF($R240="","",VLOOKUP($R240,Data!$A$5:$AJ$2001,Data!O$2,FALSE))</f>
        <v>36879</v>
      </c>
      <c r="M240" s="9">
        <f>IF($R240="","",VLOOKUP($R240,Data!$A$5:$AJ$2001,Data!P$2,FALSE))</f>
        <v>-33270</v>
      </c>
      <c r="N240" s="9">
        <f>IF($R240="","",VLOOKUP($R240,Data!$A$5:$AJ$2001,Data!Q$2,FALSE))</f>
        <v>-38250</v>
      </c>
      <c r="O240" s="9">
        <f>IF($R240="","",VLOOKUP($R240,Data!$A$5:$AJ$2001,Data!R$2,FALSE))</f>
        <v>9207</v>
      </c>
      <c r="P240" s="9">
        <f>IF($R240="","",VLOOKUP($R240,Data!$A$5:$AJ$2001,Data!S$2,FALSE))</f>
        <v>16843</v>
      </c>
      <c r="Q240" s="9">
        <f t="shared" si="3"/>
        <v>-83036</v>
      </c>
      <c r="R240">
        <f>IF((MAX($R$4:R239)+1)&gt;Data!$A$1,"",MAX($R$4:R239)+1)</f>
        <v>236</v>
      </c>
    </row>
    <row r="241" spans="1:18" x14ac:dyDescent="0.2">
      <c r="A241" s="10">
        <f>IF(Q241="","",RANK(Q241,$Q$5:$Q$257)+COUNTIF($Q$3:Q240,Q241))</f>
        <v>27</v>
      </c>
      <c r="B241" t="str">
        <f>IF(R241="","",VLOOKUP($R241,Data!$A$5:$X$2001,Data!$E$2,FALSE))</f>
        <v>A</v>
      </c>
      <c r="C241">
        <f>IF(R241="","",VLOOKUP($R241,Data!$A$5:$X$2001,Data!$F$2,FALSE))</f>
        <v>0</v>
      </c>
      <c r="D241">
        <f>IF(R241="","",VLOOKUP($R241,Data!$A$5:$X$2001,Data!$G$2,FALSE))</f>
        <v>0</v>
      </c>
      <c r="E241">
        <f>IF(R241="","",VLOOKUP($R241,Data!$A$5:$X$2001,Data!$H$2,FALSE))</f>
        <v>0</v>
      </c>
      <c r="F241">
        <f>IF(R241="","",VLOOKUP($R241,Data!$A$5:$X$2001,Data!$I$2,FALSE))</f>
        <v>0</v>
      </c>
      <c r="G241">
        <f>IF(R241="","",VLOOKUP($R241,Data!$A$5:$X$2001,Data!$J$2,FALSE))</f>
        <v>0</v>
      </c>
      <c r="H241" t="str">
        <f>IF(R241="","",VLOOKUP($R241,Data!$A$5:$X$2001,Data!$K$2,FALSE))</f>
        <v>4670</v>
      </c>
      <c r="I241" t="str">
        <f>IF(R241="","",VLOOKUP($R241,Data!$A$5:$X$2001,Data!$L$2,FALSE))</f>
        <v>SERV FOR RECIP TITLE XX</v>
      </c>
      <c r="J241" s="9">
        <f>IF($R241="","",VLOOKUP($R241,Data!$A$5:$AJ$2001,Data!M$2,FALSE))</f>
        <v>-92623</v>
      </c>
      <c r="K241" s="9">
        <f>IF($R241="","",VLOOKUP($R241,Data!$A$5:$AJ$2001,Data!N$2,FALSE))</f>
        <v>47398</v>
      </c>
      <c r="L241" s="9">
        <f>IF($R241="","",VLOOKUP($R241,Data!$A$5:$AJ$2001,Data!O$2,FALSE))</f>
        <v>33232</v>
      </c>
      <c r="M241" s="9">
        <f>IF($R241="","",VLOOKUP($R241,Data!$A$5:$AJ$2001,Data!P$2,FALSE))</f>
        <v>177369</v>
      </c>
      <c r="N241" s="9">
        <f>IF($R241="","",VLOOKUP($R241,Data!$A$5:$AJ$2001,Data!Q$2,FALSE))</f>
        <v>4750</v>
      </c>
      <c r="O241" s="9">
        <f>IF($R241="","",VLOOKUP($R241,Data!$A$5:$AJ$2001,Data!R$2,FALSE))</f>
        <v>-418209</v>
      </c>
      <c r="P241" s="9">
        <f>IF($R241="","",VLOOKUP($R241,Data!$A$5:$AJ$2001,Data!S$2,FALSE))</f>
        <v>380075</v>
      </c>
      <c r="Q241" s="9">
        <f t="shared" si="3"/>
        <v>131992</v>
      </c>
      <c r="R241">
        <f>IF((MAX($R$4:R240)+1)&gt;Data!$A$1,"",MAX($R$4:R240)+1)</f>
        <v>237</v>
      </c>
    </row>
    <row r="242" spans="1:18" x14ac:dyDescent="0.2">
      <c r="A242" s="10">
        <f>IF(Q242="","",RANK(Q242,$Q$5:$Q$257)+COUNTIF($Q$3:Q241,Q242))</f>
        <v>54</v>
      </c>
      <c r="B242" t="str">
        <f>IF(R242="","",VLOOKUP($R242,Data!$A$5:$X$2001,Data!$E$2,FALSE))</f>
        <v>A</v>
      </c>
      <c r="C242">
        <f>IF(R242="","",VLOOKUP($R242,Data!$A$5:$X$2001,Data!$F$2,FALSE))</f>
        <v>0</v>
      </c>
      <c r="D242">
        <f>IF(R242="","",VLOOKUP($R242,Data!$A$5:$X$2001,Data!$G$2,FALSE))</f>
        <v>0</v>
      </c>
      <c r="E242">
        <f>IF(R242="","",VLOOKUP($R242,Data!$A$5:$X$2001,Data!$H$2,FALSE))</f>
        <v>0</v>
      </c>
      <c r="F242">
        <f>IF(R242="","",VLOOKUP($R242,Data!$A$5:$X$2001,Data!$I$2,FALSE))</f>
        <v>0</v>
      </c>
      <c r="G242">
        <f>IF(R242="","",VLOOKUP($R242,Data!$A$5:$X$2001,Data!$J$2,FALSE))</f>
        <v>0</v>
      </c>
      <c r="H242" t="str">
        <f>IF(R242="","",VLOOKUP($R242,Data!$A$5:$X$2001,Data!$K$2,FALSE))</f>
        <v>4671</v>
      </c>
      <c r="I242" t="str">
        <f>IF(R242="","",VLOOKUP($R242,Data!$A$5:$X$2001,Data!$L$2,FALSE))</f>
        <v>ECAP-HEAP</v>
      </c>
      <c r="J242" s="9">
        <f>IF($R242="","",VLOOKUP($R242,Data!$A$5:$AJ$2001,Data!M$2,FALSE))</f>
        <v>-10815</v>
      </c>
      <c r="K242" s="9">
        <f>IF($R242="","",VLOOKUP($R242,Data!$A$5:$AJ$2001,Data!N$2,FALSE))</f>
        <v>-3795</v>
      </c>
      <c r="L242" s="9">
        <f>IF($R242="","",VLOOKUP($R242,Data!$A$5:$AJ$2001,Data!O$2,FALSE))</f>
        <v>10713</v>
      </c>
      <c r="M242" s="9">
        <f>IF($R242="","",VLOOKUP($R242,Data!$A$5:$AJ$2001,Data!P$2,FALSE))</f>
        <v>-8194</v>
      </c>
      <c r="N242" s="9">
        <f>IF($R242="","",VLOOKUP($R242,Data!$A$5:$AJ$2001,Data!Q$2,FALSE))</f>
        <v>-62967</v>
      </c>
      <c r="O242" s="9">
        <f>IF($R242="","",VLOOKUP($R242,Data!$A$5:$AJ$2001,Data!R$2,FALSE))</f>
        <v>-79338</v>
      </c>
      <c r="P242" s="9">
        <f>IF($R242="","",VLOOKUP($R242,Data!$A$5:$AJ$2001,Data!S$2,FALSE))</f>
        <v>168606</v>
      </c>
      <c r="Q242" s="9">
        <f t="shared" si="3"/>
        <v>14210</v>
      </c>
      <c r="R242">
        <f>IF((MAX($R$4:R241)+1)&gt;Data!$A$1,"",MAX($R$4:R241)+1)</f>
        <v>238</v>
      </c>
    </row>
    <row r="243" spans="1:18" x14ac:dyDescent="0.2">
      <c r="A243" s="10">
        <f>IF(Q243="","",RANK(Q243,$Q$5:$Q$257)+COUNTIF($Q$3:Q242,Q243))</f>
        <v>126</v>
      </c>
      <c r="B243" t="str">
        <f>IF(R243="","",VLOOKUP($R243,Data!$A$5:$X$2001,Data!$E$2,FALSE))</f>
        <v>A</v>
      </c>
      <c r="C243">
        <f>IF(R243="","",VLOOKUP($R243,Data!$A$5:$X$2001,Data!$F$2,FALSE))</f>
        <v>0</v>
      </c>
      <c r="D243">
        <f>IF(R243="","",VLOOKUP($R243,Data!$A$5:$X$2001,Data!$G$2,FALSE))</f>
        <v>0</v>
      </c>
      <c r="E243">
        <f>IF(R243="","",VLOOKUP($R243,Data!$A$5:$X$2001,Data!$H$2,FALSE))</f>
        <v>0</v>
      </c>
      <c r="F243">
        <f>IF(R243="","",VLOOKUP($R243,Data!$A$5:$X$2001,Data!$I$2,FALSE))</f>
        <v>0</v>
      </c>
      <c r="G243">
        <f>IF(R243="","",VLOOKUP($R243,Data!$A$5:$X$2001,Data!$J$2,FALSE))</f>
        <v>0</v>
      </c>
      <c r="H243" t="str">
        <f>IF(R243="","",VLOOKUP($R243,Data!$A$5:$X$2001,Data!$K$2,FALSE))</f>
        <v>4770</v>
      </c>
      <c r="I243" t="str">
        <f>IF(R243="","",VLOOKUP($R243,Data!$A$5:$X$2001,Data!$L$2,FALSE))</f>
        <v>UNCLASSIFIED FEDERAL AID</v>
      </c>
      <c r="J243" s="9">
        <f>IF($R243="","",VLOOKUP($R243,Data!$A$5:$AJ$2001,Data!M$2,FALSE))</f>
        <v>0</v>
      </c>
      <c r="K243" s="9">
        <f>IF($R243="","",VLOOKUP($R243,Data!$A$5:$AJ$2001,Data!N$2,FALSE))</f>
        <v>0</v>
      </c>
      <c r="L243" s="9">
        <f>IF($R243="","",VLOOKUP($R243,Data!$A$5:$AJ$2001,Data!O$2,FALSE))</f>
        <v>0</v>
      </c>
      <c r="M243" s="9">
        <f>IF($R243="","",VLOOKUP($R243,Data!$A$5:$AJ$2001,Data!P$2,FALSE))</f>
        <v>0</v>
      </c>
      <c r="N243" s="9">
        <f>IF($R243="","",VLOOKUP($R243,Data!$A$5:$AJ$2001,Data!Q$2,FALSE))</f>
        <v>0</v>
      </c>
      <c r="O243" s="9">
        <f>IF($R243="","",VLOOKUP($R243,Data!$A$5:$AJ$2001,Data!R$2,FALSE))</f>
        <v>0</v>
      </c>
      <c r="P243" s="9">
        <f>IF($R243="","",VLOOKUP($R243,Data!$A$5:$AJ$2001,Data!S$2,FALSE))</f>
        <v>0</v>
      </c>
      <c r="Q243" s="9">
        <f t="shared" si="3"/>
        <v>0</v>
      </c>
      <c r="R243">
        <f>IF((MAX($R$4:R242)+1)&gt;Data!$A$1,"",MAX($R$4:R242)+1)</f>
        <v>239</v>
      </c>
    </row>
    <row r="244" spans="1:18" x14ac:dyDescent="0.2">
      <c r="A244" s="10">
        <f>IF(Q244="","",RANK(Q244,$Q$5:$Q$257)+COUNTIF($Q$3:Q243,Q244))</f>
        <v>51</v>
      </c>
      <c r="B244" t="str">
        <f>IF(R244="","",VLOOKUP($R244,Data!$A$5:$X$2001,Data!$E$2,FALSE))</f>
        <v>A</v>
      </c>
      <c r="C244">
        <f>IF(R244="","",VLOOKUP($R244,Data!$A$5:$X$2001,Data!$F$2,FALSE))</f>
        <v>0</v>
      </c>
      <c r="D244">
        <f>IF(R244="","",VLOOKUP($R244,Data!$A$5:$X$2001,Data!$G$2,FALSE))</f>
        <v>0</v>
      </c>
      <c r="E244">
        <f>IF(R244="","",VLOOKUP($R244,Data!$A$5:$X$2001,Data!$H$2,FALSE))</f>
        <v>0</v>
      </c>
      <c r="F244">
        <f>IF(R244="","",VLOOKUP($R244,Data!$A$5:$X$2001,Data!$I$2,FALSE))</f>
        <v>0</v>
      </c>
      <c r="G244">
        <f>IF(R244="","",VLOOKUP($R244,Data!$A$5:$X$2001,Data!$J$2,FALSE))</f>
        <v>0</v>
      </c>
      <c r="H244" t="str">
        <f>IF(R244="","",VLOOKUP($R244,Data!$A$5:$X$2001,Data!$K$2,FALSE))</f>
        <v>4772</v>
      </c>
      <c r="I244" t="str">
        <f>IF(R244="","",VLOOKUP($R244,Data!$A$5:$X$2001,Data!$L$2,FALSE))</f>
        <v>OFFICE FOR THE AGING</v>
      </c>
      <c r="J244" s="9">
        <f>IF($R244="","",VLOOKUP($R244,Data!$A$5:$AJ$2001,Data!M$2,FALSE))</f>
        <v>89918.18</v>
      </c>
      <c r="K244" s="9">
        <f>IF($R244="","",VLOOKUP($R244,Data!$A$5:$AJ$2001,Data!N$2,FALSE))</f>
        <v>11033.760000000009</v>
      </c>
      <c r="L244" s="9">
        <f>IF($R244="","",VLOOKUP($R244,Data!$A$5:$AJ$2001,Data!O$2,FALSE))</f>
        <v>2416.75</v>
      </c>
      <c r="M244" s="9">
        <f>IF($R244="","",VLOOKUP($R244,Data!$A$5:$AJ$2001,Data!P$2,FALSE))</f>
        <v>-26285.47</v>
      </c>
      <c r="N244" s="9">
        <f>IF($R244="","",VLOOKUP($R244,Data!$A$5:$AJ$2001,Data!Q$2,FALSE))</f>
        <v>7025.5799999999872</v>
      </c>
      <c r="O244" s="9">
        <f>IF($R244="","",VLOOKUP($R244,Data!$A$5:$AJ$2001,Data!R$2,FALSE))</f>
        <v>-18330.51999999999</v>
      </c>
      <c r="P244" s="9">
        <f>IF($R244="","",VLOOKUP($R244,Data!$A$5:$AJ$2001,Data!S$2,FALSE))</f>
        <v>-49426.630000000005</v>
      </c>
      <c r="Q244" s="9">
        <f t="shared" si="3"/>
        <v>16351.649999999994</v>
      </c>
      <c r="R244">
        <f>IF((MAX($R$4:R243)+1)&gt;Data!$A$1,"",MAX($R$4:R243)+1)</f>
        <v>240</v>
      </c>
    </row>
    <row r="245" spans="1:18" x14ac:dyDescent="0.2">
      <c r="A245" s="10">
        <f>IF(Q245="","",RANK(Q245,$Q$5:$Q$257)+COUNTIF($Q$3:Q244,Q245))</f>
        <v>30</v>
      </c>
      <c r="B245" t="str">
        <f>IF(R245="","",VLOOKUP($R245,Data!$A$5:$X$2001,Data!$E$2,FALSE))</f>
        <v>A</v>
      </c>
      <c r="C245">
        <f>IF(R245="","",VLOOKUP($R245,Data!$A$5:$X$2001,Data!$F$2,FALSE))</f>
        <v>0</v>
      </c>
      <c r="D245">
        <f>IF(R245="","",VLOOKUP($R245,Data!$A$5:$X$2001,Data!$G$2,FALSE))</f>
        <v>0</v>
      </c>
      <c r="E245">
        <f>IF(R245="","",VLOOKUP($R245,Data!$A$5:$X$2001,Data!$H$2,FALSE))</f>
        <v>0</v>
      </c>
      <c r="F245">
        <f>IF(R245="","",VLOOKUP($R245,Data!$A$5:$X$2001,Data!$I$2,FALSE))</f>
        <v>0</v>
      </c>
      <c r="G245">
        <f>IF(R245="","",VLOOKUP($R245,Data!$A$5:$X$2001,Data!$J$2,FALSE))</f>
        <v>0</v>
      </c>
      <c r="H245" t="str">
        <f>IF(R245="","",VLOOKUP($R245,Data!$A$5:$X$2001,Data!$K$2,FALSE))</f>
        <v>4784</v>
      </c>
      <c r="I245" t="str">
        <f>IF(R245="","",VLOOKUP($R245,Data!$A$5:$X$2001,Data!$L$2,FALSE))</f>
        <v>FEMA/JAIL ASSISTANCE</v>
      </c>
      <c r="J245" s="9">
        <f>IF($R245="","",VLOOKUP($R245,Data!$A$5:$AJ$2001,Data!M$2,FALSE))</f>
        <v>15876</v>
      </c>
      <c r="K245" s="9">
        <f>IF($R245="","",VLOOKUP($R245,Data!$A$5:$AJ$2001,Data!N$2,FALSE))</f>
        <v>-59556</v>
      </c>
      <c r="L245" s="9">
        <f>IF($R245="","",VLOOKUP($R245,Data!$A$5:$AJ$2001,Data!O$2,FALSE))</f>
        <v>21918.590000000026</v>
      </c>
      <c r="M245" s="9">
        <f>IF($R245="","",VLOOKUP($R245,Data!$A$5:$AJ$2001,Data!P$2,FALSE))</f>
        <v>194988.83000000002</v>
      </c>
      <c r="N245" s="9">
        <f>IF($R245="","",VLOOKUP($R245,Data!$A$5:$AJ$2001,Data!Q$2,FALSE))</f>
        <v>181566</v>
      </c>
      <c r="O245" s="9">
        <f>IF($R245="","",VLOOKUP($R245,Data!$A$5:$AJ$2001,Data!R$2,FALSE))</f>
        <v>-75348</v>
      </c>
      <c r="P245" s="9">
        <f>IF($R245="","",VLOOKUP($R245,Data!$A$5:$AJ$2001,Data!S$2,FALSE))</f>
        <v>-157417.35999999999</v>
      </c>
      <c r="Q245" s="9">
        <f t="shared" si="3"/>
        <v>122028.06000000006</v>
      </c>
      <c r="R245">
        <f>IF((MAX($R$4:R244)+1)&gt;Data!$A$1,"",MAX($R$4:R244)+1)</f>
        <v>241</v>
      </c>
    </row>
    <row r="246" spans="1:18" x14ac:dyDescent="0.2">
      <c r="A246" s="10">
        <f>IF(Q246="","",RANK(Q246,$Q$5:$Q$257)+COUNTIF($Q$3:Q245,Q246))</f>
        <v>250</v>
      </c>
      <c r="B246" t="str">
        <f>IF(R246="","",VLOOKUP($R246,Data!$A$5:$X$2001,Data!$E$2,FALSE))</f>
        <v>A</v>
      </c>
      <c r="C246">
        <f>IF(R246="","",VLOOKUP($R246,Data!$A$5:$X$2001,Data!$F$2,FALSE))</f>
        <v>0</v>
      </c>
      <c r="D246">
        <f>IF(R246="","",VLOOKUP($R246,Data!$A$5:$X$2001,Data!$G$2,FALSE))</f>
        <v>0</v>
      </c>
      <c r="E246">
        <f>IF(R246="","",VLOOKUP($R246,Data!$A$5:$X$2001,Data!$H$2,FALSE))</f>
        <v>0</v>
      </c>
      <c r="F246">
        <f>IF(R246="","",VLOOKUP($R246,Data!$A$5:$X$2001,Data!$I$2,FALSE))</f>
        <v>0</v>
      </c>
      <c r="G246">
        <f>IF(R246="","",VLOOKUP($R246,Data!$A$5:$X$2001,Data!$J$2,FALSE))</f>
        <v>0</v>
      </c>
      <c r="H246" t="str">
        <f>IF(R246="","",VLOOKUP($R246,Data!$A$5:$X$2001,Data!$K$2,FALSE))</f>
        <v>4785</v>
      </c>
      <c r="I246" t="str">
        <f>IF(R246="","",VLOOKUP($R246,Data!$A$5:$X$2001,Data!$L$2,FALSE))</f>
        <v>DISASTER ASSISTANCE</v>
      </c>
      <c r="J246" s="9">
        <f>IF($R246="","",VLOOKUP($R246,Data!$A$5:$AJ$2001,Data!M$2,FALSE))</f>
        <v>-1605237.39</v>
      </c>
      <c r="K246" s="9">
        <f>IF($R246="","",VLOOKUP($R246,Data!$A$5:$AJ$2001,Data!N$2,FALSE))</f>
        <v>-62391.950000000012</v>
      </c>
      <c r="L246" s="9">
        <f>IF($R246="","",VLOOKUP($R246,Data!$A$5:$AJ$2001,Data!O$2,FALSE))</f>
        <v>362705.04000000004</v>
      </c>
      <c r="M246" s="9">
        <f>IF($R246="","",VLOOKUP($R246,Data!$A$5:$AJ$2001,Data!P$2,FALSE))</f>
        <v>-96904.960000000021</v>
      </c>
      <c r="N246" s="9">
        <f>IF($R246="","",VLOOKUP($R246,Data!$A$5:$AJ$2001,Data!Q$2,FALSE))</f>
        <v>104791.02</v>
      </c>
      <c r="O246" s="9">
        <f>IF($R246="","",VLOOKUP($R246,Data!$A$5:$AJ$2001,Data!R$2,FALSE))</f>
        <v>-405155.23</v>
      </c>
      <c r="P246" s="9">
        <f>IF($R246="","",VLOOKUP($R246,Data!$A$5:$AJ$2001,Data!S$2,FALSE))</f>
        <v>-0.01</v>
      </c>
      <c r="Q246" s="9">
        <f t="shared" si="3"/>
        <v>-1702193.4799999997</v>
      </c>
      <c r="R246">
        <f>IF((MAX($R$4:R245)+1)&gt;Data!$A$1,"",MAX($R$4:R245)+1)</f>
        <v>242</v>
      </c>
    </row>
    <row r="247" spans="1:18" x14ac:dyDescent="0.2">
      <c r="A247" s="10">
        <f>IF(Q247="","",RANK(Q247,$Q$5:$Q$257)+COUNTIF($Q$3:Q246,Q247))</f>
        <v>38</v>
      </c>
      <c r="B247" t="str">
        <f>IF(R247="","",VLOOKUP($R247,Data!$A$5:$X$2001,Data!$E$2,FALSE))</f>
        <v>A</v>
      </c>
      <c r="C247">
        <f>IF(R247="","",VLOOKUP($R247,Data!$A$5:$X$2001,Data!$F$2,FALSE))</f>
        <v>0</v>
      </c>
      <c r="D247">
        <f>IF(R247="","",VLOOKUP($R247,Data!$A$5:$X$2001,Data!$G$2,FALSE))</f>
        <v>0</v>
      </c>
      <c r="E247">
        <f>IF(R247="","",VLOOKUP($R247,Data!$A$5:$X$2001,Data!$H$2,FALSE))</f>
        <v>0</v>
      </c>
      <c r="F247">
        <f>IF(R247="","",VLOOKUP($R247,Data!$A$5:$X$2001,Data!$I$2,FALSE))</f>
        <v>0</v>
      </c>
      <c r="G247">
        <f>IF(R247="","",VLOOKUP($R247,Data!$A$5:$X$2001,Data!$J$2,FALSE))</f>
        <v>0</v>
      </c>
      <c r="H247" t="str">
        <f>IF(R247="","",VLOOKUP($R247,Data!$A$5:$X$2001,Data!$K$2,FALSE))</f>
        <v>4786</v>
      </c>
      <c r="I247" t="str">
        <f>IF(R247="","",VLOOKUP($R247,Data!$A$5:$X$2001,Data!$L$2,FALSE))</f>
        <v>HAZARD MITIGATION GRANT</v>
      </c>
      <c r="J247" s="9">
        <f>IF($R247="","",VLOOKUP($R247,Data!$A$5:$AJ$2001,Data!M$2,FALSE))</f>
        <v>0</v>
      </c>
      <c r="K247" s="9">
        <f>IF($R247="","",VLOOKUP($R247,Data!$A$5:$AJ$2001,Data!N$2,FALSE))</f>
        <v>0</v>
      </c>
      <c r="L247" s="9">
        <f>IF($R247="","",VLOOKUP($R247,Data!$A$5:$AJ$2001,Data!O$2,FALSE))</f>
        <v>45000</v>
      </c>
      <c r="M247" s="9">
        <f>IF($R247="","",VLOOKUP($R247,Data!$A$5:$AJ$2001,Data!P$2,FALSE))</f>
        <v>45000</v>
      </c>
      <c r="N247" s="9">
        <f>IF($R247="","",VLOOKUP($R247,Data!$A$5:$AJ$2001,Data!Q$2,FALSE))</f>
        <v>-45000</v>
      </c>
      <c r="O247" s="9">
        <f>IF($R247="","",VLOOKUP($R247,Data!$A$5:$AJ$2001,Data!R$2,FALSE))</f>
        <v>0</v>
      </c>
      <c r="P247" s="9">
        <f>IF($R247="","",VLOOKUP($R247,Data!$A$5:$AJ$2001,Data!S$2,FALSE))</f>
        <v>0</v>
      </c>
      <c r="Q247" s="9">
        <f t="shared" si="3"/>
        <v>45000</v>
      </c>
      <c r="R247">
        <f>IF((MAX($R$4:R246)+1)&gt;Data!$A$1,"",MAX($R$4:R246)+1)</f>
        <v>243</v>
      </c>
    </row>
    <row r="248" spans="1:18" x14ac:dyDescent="0.2">
      <c r="A248" s="10">
        <f>IF(Q248="","",RANK(Q248,$Q$5:$Q$257)+COUNTIF($Q$3:Q247,Q248))</f>
        <v>127</v>
      </c>
      <c r="B248" t="str">
        <f>IF(R248="","",VLOOKUP($R248,Data!$A$5:$X$2001,Data!$E$2,FALSE))</f>
        <v>A</v>
      </c>
      <c r="C248">
        <f>IF(R248="","",VLOOKUP($R248,Data!$A$5:$X$2001,Data!$F$2,FALSE))</f>
        <v>0</v>
      </c>
      <c r="D248">
        <f>IF(R248="","",VLOOKUP($R248,Data!$A$5:$X$2001,Data!$G$2,FALSE))</f>
        <v>0</v>
      </c>
      <c r="E248">
        <f>IF(R248="","",VLOOKUP($R248,Data!$A$5:$X$2001,Data!$H$2,FALSE))</f>
        <v>0</v>
      </c>
      <c r="F248">
        <f>IF(R248="","",VLOOKUP($R248,Data!$A$5:$X$2001,Data!$I$2,FALSE))</f>
        <v>0</v>
      </c>
      <c r="G248">
        <f>IF(R248="","",VLOOKUP($R248,Data!$A$5:$X$2001,Data!$J$2,FALSE))</f>
        <v>0</v>
      </c>
      <c r="H248" t="str">
        <f>IF(R248="","",VLOOKUP($R248,Data!$A$5:$X$2001,Data!$K$2,FALSE))</f>
        <v>4787</v>
      </c>
      <c r="I248" t="str">
        <f>IF(R248="","",VLOOKUP($R248,Data!$A$5:$X$2001,Data!$L$2,FALSE))</f>
        <v>NATIONAL EMPLOYMENT GRANT</v>
      </c>
      <c r="J248" s="9">
        <f>IF($R248="","",VLOOKUP($R248,Data!$A$5:$AJ$2001,Data!M$2,FALSE))</f>
        <v>0</v>
      </c>
      <c r="K248" s="9">
        <f>IF($R248="","",VLOOKUP($R248,Data!$A$5:$AJ$2001,Data!N$2,FALSE))</f>
        <v>0</v>
      </c>
      <c r="L248" s="9">
        <f>IF($R248="","",VLOOKUP($R248,Data!$A$5:$AJ$2001,Data!O$2,FALSE))</f>
        <v>0</v>
      </c>
      <c r="M248" s="9">
        <f>IF($R248="","",VLOOKUP($R248,Data!$A$5:$AJ$2001,Data!P$2,FALSE))</f>
        <v>0</v>
      </c>
      <c r="N248" s="9">
        <f>IF($R248="","",VLOOKUP($R248,Data!$A$5:$AJ$2001,Data!Q$2,FALSE))</f>
        <v>0</v>
      </c>
      <c r="O248" s="9">
        <f>IF($R248="","",VLOOKUP($R248,Data!$A$5:$AJ$2001,Data!R$2,FALSE))</f>
        <v>0</v>
      </c>
      <c r="P248" s="9">
        <f>IF($R248="","",VLOOKUP($R248,Data!$A$5:$AJ$2001,Data!S$2,FALSE))</f>
        <v>0</v>
      </c>
      <c r="Q248" s="9">
        <f t="shared" si="3"/>
        <v>0</v>
      </c>
      <c r="R248">
        <f>IF((MAX($R$4:R247)+1)&gt;Data!$A$1,"",MAX($R$4:R247)+1)</f>
        <v>244</v>
      </c>
    </row>
    <row r="249" spans="1:18" x14ac:dyDescent="0.2">
      <c r="A249" s="10">
        <f>IF(Q249="","",RANK(Q249,$Q$5:$Q$257)+COUNTIF($Q$3:Q248,Q249))</f>
        <v>1</v>
      </c>
      <c r="B249" t="str">
        <f>IF(R249="","",VLOOKUP($R249,Data!$A$5:$X$2001,Data!$E$2,FALSE))</f>
        <v>A</v>
      </c>
      <c r="C249">
        <f>IF(R249="","",VLOOKUP($R249,Data!$A$5:$X$2001,Data!$F$2,FALSE))</f>
        <v>0</v>
      </c>
      <c r="D249">
        <f>IF(R249="","",VLOOKUP($R249,Data!$A$5:$X$2001,Data!$G$2,FALSE))</f>
        <v>0</v>
      </c>
      <c r="E249">
        <f>IF(R249="","",VLOOKUP($R249,Data!$A$5:$X$2001,Data!$H$2,FALSE))</f>
        <v>0</v>
      </c>
      <c r="F249">
        <f>IF(R249="","",VLOOKUP($R249,Data!$A$5:$X$2001,Data!$I$2,FALSE))</f>
        <v>0</v>
      </c>
      <c r="G249">
        <f>IF(R249="","",VLOOKUP($R249,Data!$A$5:$X$2001,Data!$J$2,FALSE))</f>
        <v>0</v>
      </c>
      <c r="H249" t="str">
        <f>IF(R249="","",VLOOKUP($R249,Data!$A$5:$X$2001,Data!$K$2,FALSE))</f>
        <v>4788</v>
      </c>
      <c r="I249" t="str">
        <f>IF(R249="","",VLOOKUP($R249,Data!$A$5:$X$2001,Data!$L$2,FALSE))</f>
        <v>CDBG-DISASTER RECOVERY</v>
      </c>
      <c r="J249" s="9">
        <f>IF($R249="","",VLOOKUP($R249,Data!$A$5:$AJ$2001,Data!M$2,FALSE))</f>
        <v>0</v>
      </c>
      <c r="K249" s="9">
        <f>IF($R249="","",VLOOKUP($R249,Data!$A$5:$AJ$2001,Data!N$2,FALSE))</f>
        <v>-101263.21</v>
      </c>
      <c r="L249" s="9">
        <f>IF($R249="","",VLOOKUP($R249,Data!$A$5:$AJ$2001,Data!O$2,FALSE))</f>
        <v>1330750.78</v>
      </c>
      <c r="M249" s="9">
        <f>IF($R249="","",VLOOKUP($R249,Data!$A$5:$AJ$2001,Data!P$2,FALSE))</f>
        <v>2794114.75</v>
      </c>
      <c r="N249" s="9">
        <f>IF($R249="","",VLOOKUP($R249,Data!$A$5:$AJ$2001,Data!Q$2,FALSE))</f>
        <v>1078675.77</v>
      </c>
      <c r="O249" s="9">
        <f>IF($R249="","",VLOOKUP($R249,Data!$A$5:$AJ$2001,Data!R$2,FALSE))</f>
        <v>-395284.56000000006</v>
      </c>
      <c r="P249" s="9">
        <f>IF($R249="","",VLOOKUP($R249,Data!$A$5:$AJ$2001,Data!S$2,FALSE))</f>
        <v>1630200.29</v>
      </c>
      <c r="Q249" s="9">
        <f t="shared" si="3"/>
        <v>6337193.8199999994</v>
      </c>
      <c r="R249">
        <f>IF((MAX($R$4:R248)+1)&gt;Data!$A$1,"",MAX($R$4:R248)+1)</f>
        <v>245</v>
      </c>
    </row>
    <row r="250" spans="1:18" x14ac:dyDescent="0.2">
      <c r="A250" s="10">
        <f>IF(Q250="","",RANK(Q250,$Q$5:$Q$257)+COUNTIF($Q$3:Q249,Q250))</f>
        <v>41</v>
      </c>
      <c r="B250" t="str">
        <f>IF(R250="","",VLOOKUP($R250,Data!$A$5:$X$2001,Data!$E$2,FALSE))</f>
        <v>A</v>
      </c>
      <c r="C250">
        <f>IF(R250="","",VLOOKUP($R250,Data!$A$5:$X$2001,Data!$F$2,FALSE))</f>
        <v>0</v>
      </c>
      <c r="D250">
        <f>IF(R250="","",VLOOKUP($R250,Data!$A$5:$X$2001,Data!$G$2,FALSE))</f>
        <v>0</v>
      </c>
      <c r="E250">
        <f>IF(R250="","",VLOOKUP($R250,Data!$A$5:$X$2001,Data!$H$2,FALSE))</f>
        <v>0</v>
      </c>
      <c r="F250">
        <f>IF(R250="","",VLOOKUP($R250,Data!$A$5:$X$2001,Data!$I$2,FALSE))</f>
        <v>0</v>
      </c>
      <c r="G250">
        <f>IF(R250="","",VLOOKUP($R250,Data!$A$5:$X$2001,Data!$J$2,FALSE))</f>
        <v>0</v>
      </c>
      <c r="H250" t="str">
        <f>IF(R250="","",VLOOKUP($R250,Data!$A$5:$X$2001,Data!$K$2,FALSE))</f>
        <v>4789</v>
      </c>
      <c r="I250" t="str">
        <f>IF(R250="","",VLOOKUP($R250,Data!$A$5:$X$2001,Data!$L$2,FALSE))</f>
        <v>CDBG-DR (OES)</v>
      </c>
      <c r="J250" s="9">
        <f>IF($R250="","",VLOOKUP($R250,Data!$A$5:$AJ$2001,Data!M$2,FALSE))</f>
        <v>0</v>
      </c>
      <c r="K250" s="9">
        <f>IF($R250="","",VLOOKUP($R250,Data!$A$5:$AJ$2001,Data!N$2,FALSE))</f>
        <v>0</v>
      </c>
      <c r="L250" s="9">
        <f>IF($R250="","",VLOOKUP($R250,Data!$A$5:$AJ$2001,Data!O$2,FALSE))</f>
        <v>0</v>
      </c>
      <c r="M250" s="9">
        <f>IF($R250="","",VLOOKUP($R250,Data!$A$5:$AJ$2001,Data!P$2,FALSE))</f>
        <v>0</v>
      </c>
      <c r="N250" s="9">
        <f>IF($R250="","",VLOOKUP($R250,Data!$A$5:$AJ$2001,Data!Q$2,FALSE))</f>
        <v>103761.60000000001</v>
      </c>
      <c r="O250" s="9">
        <f>IF($R250="","",VLOOKUP($R250,Data!$A$5:$AJ$2001,Data!R$2,FALSE))</f>
        <v>-67563.990000000005</v>
      </c>
      <c r="P250" s="9">
        <f>IF($R250="","",VLOOKUP($R250,Data!$A$5:$AJ$2001,Data!S$2,FALSE))</f>
        <v>0</v>
      </c>
      <c r="Q250" s="9">
        <f t="shared" si="3"/>
        <v>36197.61</v>
      </c>
      <c r="R250">
        <f>IF((MAX($R$4:R249)+1)&gt;Data!$A$1,"",MAX($R$4:R249)+1)</f>
        <v>246</v>
      </c>
    </row>
    <row r="251" spans="1:18" x14ac:dyDescent="0.2">
      <c r="A251" s="10">
        <f>IF(Q251="","",RANK(Q251,$Q$5:$Q$257)+COUNTIF($Q$3:Q250,Q251))</f>
        <v>10</v>
      </c>
      <c r="B251" t="str">
        <f>IF(R251="","",VLOOKUP($R251,Data!$A$5:$X$2001,Data!$E$2,FALSE))</f>
        <v>A</v>
      </c>
      <c r="C251">
        <f>IF(R251="","",VLOOKUP($R251,Data!$A$5:$X$2001,Data!$F$2,FALSE))</f>
        <v>0</v>
      </c>
      <c r="D251">
        <f>IF(R251="","",VLOOKUP($R251,Data!$A$5:$X$2001,Data!$G$2,FALSE))</f>
        <v>0</v>
      </c>
      <c r="E251">
        <f>IF(R251="","",VLOOKUP($R251,Data!$A$5:$X$2001,Data!$H$2,FALSE))</f>
        <v>0</v>
      </c>
      <c r="F251">
        <f>IF(R251="","",VLOOKUP($R251,Data!$A$5:$X$2001,Data!$I$2,FALSE))</f>
        <v>0</v>
      </c>
      <c r="G251">
        <f>IF(R251="","",VLOOKUP($R251,Data!$A$5:$X$2001,Data!$J$2,FALSE))</f>
        <v>0</v>
      </c>
      <c r="H251" t="str">
        <f>IF(R251="","",VLOOKUP($R251,Data!$A$5:$X$2001,Data!$K$2,FALSE))</f>
        <v>4987</v>
      </c>
      <c r="I251" t="str">
        <f>IF(R251="","",VLOOKUP($R251,Data!$A$5:$X$2001,Data!$L$2,FALSE))</f>
        <v>USDA/STREAMBANKS</v>
      </c>
      <c r="J251" s="9">
        <f>IF($R251="","",VLOOKUP($R251,Data!$A$5:$AJ$2001,Data!M$2,FALSE))</f>
        <v>646927.56000000052</v>
      </c>
      <c r="K251" s="9">
        <f>IF($R251="","",VLOOKUP($R251,Data!$A$5:$AJ$2001,Data!N$2,FALSE))</f>
        <v>0</v>
      </c>
      <c r="L251" s="9">
        <f>IF($R251="","",VLOOKUP($R251,Data!$A$5:$AJ$2001,Data!O$2,FALSE))</f>
        <v>0</v>
      </c>
      <c r="M251" s="9">
        <f>IF($R251="","",VLOOKUP($R251,Data!$A$5:$AJ$2001,Data!P$2,FALSE))</f>
        <v>0</v>
      </c>
      <c r="N251" s="9">
        <f>IF($R251="","",VLOOKUP($R251,Data!$A$5:$AJ$2001,Data!Q$2,FALSE))</f>
        <v>0</v>
      </c>
      <c r="O251" s="9">
        <f>IF($R251="","",VLOOKUP($R251,Data!$A$5:$AJ$2001,Data!R$2,FALSE))</f>
        <v>0</v>
      </c>
      <c r="P251" s="9">
        <f>IF($R251="","",VLOOKUP($R251,Data!$A$5:$AJ$2001,Data!S$2,FALSE))</f>
        <v>0</v>
      </c>
      <c r="Q251" s="9">
        <f t="shared" si="3"/>
        <v>646927.56000000052</v>
      </c>
      <c r="R251">
        <f>IF((MAX($R$4:R250)+1)&gt;Data!$A$1,"",MAX($R$4:R250)+1)</f>
        <v>247</v>
      </c>
    </row>
    <row r="252" spans="1:18" x14ac:dyDescent="0.2">
      <c r="A252" s="10">
        <f>IF(Q252="","",RANK(Q252,$Q$5:$Q$257)+COUNTIF($Q$3:Q251,Q252))</f>
        <v>5</v>
      </c>
      <c r="B252" t="str">
        <f>IF(R252="","",VLOOKUP($R252,Data!$A$5:$X$2001,Data!$E$2,FALSE))</f>
        <v>A</v>
      </c>
      <c r="C252">
        <f>IF(R252="","",VLOOKUP($R252,Data!$A$5:$X$2001,Data!$F$2,FALSE))</f>
        <v>0</v>
      </c>
      <c r="D252">
        <f>IF(R252="","",VLOOKUP($R252,Data!$A$5:$X$2001,Data!$G$2,FALSE))</f>
        <v>0</v>
      </c>
      <c r="E252">
        <f>IF(R252="","",VLOOKUP($R252,Data!$A$5:$X$2001,Data!$H$2,FALSE))</f>
        <v>0</v>
      </c>
      <c r="F252">
        <f>IF(R252="","",VLOOKUP($R252,Data!$A$5:$X$2001,Data!$I$2,FALSE))</f>
        <v>0</v>
      </c>
      <c r="G252">
        <f>IF(R252="","",VLOOKUP($R252,Data!$A$5:$X$2001,Data!$J$2,FALSE))</f>
        <v>0</v>
      </c>
      <c r="H252" t="str">
        <f>IF(R252="","",VLOOKUP($R252,Data!$A$5:$X$2001,Data!$K$2,FALSE))</f>
        <v>4988</v>
      </c>
      <c r="I252" t="str">
        <f>IF(R252="","",VLOOKUP($R252,Data!$A$5:$X$2001,Data!$L$2,FALSE))</f>
        <v>SMALL CITIES GRANT</v>
      </c>
      <c r="J252" s="9">
        <f>IF($R252="","",VLOOKUP($R252,Data!$A$5:$AJ$2001,Data!M$2,FALSE))</f>
        <v>196405.94</v>
      </c>
      <c r="K252" s="9">
        <f>IF($R252="","",VLOOKUP($R252,Data!$A$5:$AJ$2001,Data!N$2,FALSE))</f>
        <v>625000</v>
      </c>
      <c r="L252" s="9">
        <f>IF($R252="","",VLOOKUP($R252,Data!$A$5:$AJ$2001,Data!O$2,FALSE))</f>
        <v>0</v>
      </c>
      <c r="M252" s="9">
        <f>IF($R252="","",VLOOKUP($R252,Data!$A$5:$AJ$2001,Data!P$2,FALSE))</f>
        <v>400000</v>
      </c>
      <c r="N252" s="9">
        <f>IF($R252="","",VLOOKUP($R252,Data!$A$5:$AJ$2001,Data!Q$2,FALSE))</f>
        <v>600000</v>
      </c>
      <c r="O252" s="9">
        <f>IF($R252="","",VLOOKUP($R252,Data!$A$5:$AJ$2001,Data!R$2,FALSE))</f>
        <v>0</v>
      </c>
      <c r="P252" s="9">
        <f>IF($R252="","",VLOOKUP($R252,Data!$A$5:$AJ$2001,Data!S$2,FALSE))</f>
        <v>246596.88</v>
      </c>
      <c r="Q252" s="9">
        <f t="shared" si="3"/>
        <v>2068002.8199999998</v>
      </c>
      <c r="R252">
        <f>IF((MAX($R$4:R251)+1)&gt;Data!$A$1,"",MAX($R$4:R251)+1)</f>
        <v>248</v>
      </c>
    </row>
    <row r="253" spans="1:18" x14ac:dyDescent="0.2">
      <c r="A253" s="10">
        <f>IF(Q253="","",RANK(Q253,$Q$5:$Q$257)+COUNTIF($Q$3:Q252,Q253))</f>
        <v>15</v>
      </c>
      <c r="B253" t="str">
        <f>IF(R253="","",VLOOKUP($R253,Data!$A$5:$X$2001,Data!$E$2,FALSE))</f>
        <v>A</v>
      </c>
      <c r="C253">
        <f>IF(R253="","",VLOOKUP($R253,Data!$A$5:$X$2001,Data!$F$2,FALSE))</f>
        <v>0</v>
      </c>
      <c r="D253">
        <f>IF(R253="","",VLOOKUP($R253,Data!$A$5:$X$2001,Data!$G$2,FALSE))</f>
        <v>0</v>
      </c>
      <c r="E253">
        <f>IF(R253="","",VLOOKUP($R253,Data!$A$5:$X$2001,Data!$H$2,FALSE))</f>
        <v>0</v>
      </c>
      <c r="F253">
        <f>IF(R253="","",VLOOKUP($R253,Data!$A$5:$X$2001,Data!$I$2,FALSE))</f>
        <v>0</v>
      </c>
      <c r="G253">
        <f>IF(R253="","",VLOOKUP($R253,Data!$A$5:$X$2001,Data!$J$2,FALSE))</f>
        <v>0</v>
      </c>
      <c r="H253" t="str">
        <f>IF(R253="","",VLOOKUP($R253,Data!$A$5:$X$2001,Data!$K$2,FALSE))</f>
        <v>4989</v>
      </c>
      <c r="I253" t="str">
        <f>IF(R253="","",VLOOKUP($R253,Data!$A$5:$X$2001,Data!$L$2,FALSE))</f>
        <v>MICRO-ENTERPRISE PROGRAM</v>
      </c>
      <c r="J253" s="9">
        <f>IF($R253="","",VLOOKUP($R253,Data!$A$5:$AJ$2001,Data!M$2,FALSE))</f>
        <v>200000</v>
      </c>
      <c r="K253" s="9">
        <f>IF($R253="","",VLOOKUP($R253,Data!$A$5:$AJ$2001,Data!N$2,FALSE))</f>
        <v>104683.28</v>
      </c>
      <c r="L253" s="9">
        <f>IF($R253="","",VLOOKUP($R253,Data!$A$5:$AJ$2001,Data!O$2,FALSE))</f>
        <v>24816.720000000001</v>
      </c>
      <c r="M253" s="9">
        <f>IF($R253="","",VLOOKUP($R253,Data!$A$5:$AJ$2001,Data!P$2,FALSE))</f>
        <v>200000</v>
      </c>
      <c r="N253" s="9">
        <f>IF($R253="","",VLOOKUP($R253,Data!$A$5:$AJ$2001,Data!Q$2,FALSE))</f>
        <v>0</v>
      </c>
      <c r="O253" s="9">
        <f>IF($R253="","",VLOOKUP($R253,Data!$A$5:$AJ$2001,Data!R$2,FALSE))</f>
        <v>-73300.37</v>
      </c>
      <c r="P253" s="9">
        <f>IF($R253="","",VLOOKUP($R253,Data!$A$5:$AJ$2001,Data!S$2,FALSE))</f>
        <v>-9471.4899999999907</v>
      </c>
      <c r="Q253" s="9">
        <f t="shared" si="3"/>
        <v>446728.14</v>
      </c>
      <c r="R253">
        <f>IF((MAX($R$4:R252)+1)&gt;Data!$A$1,"",MAX($R$4:R252)+1)</f>
        <v>249</v>
      </c>
    </row>
    <row r="254" spans="1:18" x14ac:dyDescent="0.2">
      <c r="A254" s="10">
        <f>IF(Q254="","",RANK(Q254,$Q$5:$Q$257)+COUNTIF($Q$3:Q253,Q254))</f>
        <v>132</v>
      </c>
      <c r="B254" t="str">
        <f>IF(R254="","",VLOOKUP($R254,Data!$A$5:$X$2001,Data!$E$2,FALSE))</f>
        <v>A</v>
      </c>
      <c r="C254">
        <f>IF(R254="","",VLOOKUP($R254,Data!$A$5:$X$2001,Data!$F$2,FALSE))</f>
        <v>0</v>
      </c>
      <c r="D254">
        <f>IF(R254="","",VLOOKUP($R254,Data!$A$5:$X$2001,Data!$G$2,FALSE))</f>
        <v>0</v>
      </c>
      <c r="E254">
        <f>IF(R254="","",VLOOKUP($R254,Data!$A$5:$X$2001,Data!$H$2,FALSE))</f>
        <v>0</v>
      </c>
      <c r="F254">
        <f>IF(R254="","",VLOOKUP($R254,Data!$A$5:$X$2001,Data!$I$2,FALSE))</f>
        <v>0</v>
      </c>
      <c r="G254">
        <f>IF(R254="","",VLOOKUP($R254,Data!$A$5:$X$2001,Data!$J$2,FALSE))</f>
        <v>0</v>
      </c>
      <c r="H254" t="str">
        <f>IF(R254="","",VLOOKUP($R254,Data!$A$5:$X$2001,Data!$K$2,FALSE))</f>
        <v>5031</v>
      </c>
      <c r="I254" t="str">
        <f>IF(R254="","",VLOOKUP($R254,Data!$A$5:$X$2001,Data!$L$2,FALSE))</f>
        <v>INTERFUND TRANSFERS</v>
      </c>
      <c r="J254" s="9">
        <f>IF($R254="","",VLOOKUP($R254,Data!$A$5:$AJ$2001,Data!M$2,FALSE))</f>
        <v>0</v>
      </c>
      <c r="K254" s="9">
        <f>IF($R254="","",VLOOKUP($R254,Data!$A$5:$AJ$2001,Data!N$2,FALSE))</f>
        <v>0</v>
      </c>
      <c r="L254" s="9">
        <f>IF($R254="","",VLOOKUP($R254,Data!$A$5:$AJ$2001,Data!O$2,FALSE))</f>
        <v>0</v>
      </c>
      <c r="M254" s="9">
        <f>IF($R254="","",VLOOKUP($R254,Data!$A$5:$AJ$2001,Data!P$2,FALSE))</f>
        <v>0</v>
      </c>
      <c r="N254" s="9">
        <f>IF($R254="","",VLOOKUP($R254,Data!$A$5:$AJ$2001,Data!Q$2,FALSE))</f>
        <v>-370.35</v>
      </c>
      <c r="O254" s="9">
        <f>IF($R254="","",VLOOKUP($R254,Data!$A$5:$AJ$2001,Data!R$2,FALSE))</f>
        <v>0</v>
      </c>
      <c r="P254" s="9">
        <f>IF($R254="","",VLOOKUP($R254,Data!$A$5:$AJ$2001,Data!S$2,FALSE))</f>
        <v>0</v>
      </c>
      <c r="Q254" s="9">
        <f t="shared" si="3"/>
        <v>-370.35</v>
      </c>
      <c r="R254">
        <f>IF((MAX($R$4:R253)+1)&gt;Data!$A$1,"",MAX($R$4:R253)+1)</f>
        <v>250</v>
      </c>
    </row>
    <row r="255" spans="1:18" x14ac:dyDescent="0.2">
      <c r="A255" s="10">
        <f>IF(Q255="","",RANK(Q255,$Q$5:$Q$257)+COUNTIF($Q$3:Q254,Q255))</f>
        <v>3</v>
      </c>
      <c r="B255" t="str">
        <f>IF(R255="","",VLOOKUP($R255,Data!$A$5:$X$2001,Data!$E$2,FALSE))</f>
        <v>A</v>
      </c>
      <c r="C255">
        <f>IF(R255="","",VLOOKUP($R255,Data!$A$5:$X$2001,Data!$F$2,FALSE))</f>
        <v>0</v>
      </c>
      <c r="D255">
        <f>IF(R255="","",VLOOKUP($R255,Data!$A$5:$X$2001,Data!$G$2,FALSE))</f>
        <v>0</v>
      </c>
      <c r="E255">
        <f>IF(R255="","",VLOOKUP($R255,Data!$A$5:$X$2001,Data!$H$2,FALSE))</f>
        <v>0</v>
      </c>
      <c r="F255">
        <f>IF(R255="","",VLOOKUP($R255,Data!$A$5:$X$2001,Data!$I$2,FALSE))</f>
        <v>0</v>
      </c>
      <c r="G255">
        <f>IF(R255="","",VLOOKUP($R255,Data!$A$5:$X$2001,Data!$J$2,FALSE))</f>
        <v>0</v>
      </c>
      <c r="H255" t="str">
        <f>IF(R255="","",VLOOKUP($R255,Data!$A$5:$X$2001,Data!$K$2,FALSE))</f>
        <v>5710</v>
      </c>
      <c r="I255" t="str">
        <f>IF(R255="","",VLOOKUP($R255,Data!$A$5:$X$2001,Data!$L$2,FALSE))</f>
        <v>PROCEEDS - SERIAL BONDS</v>
      </c>
      <c r="J255" s="9">
        <f>IF($R255="","",VLOOKUP($R255,Data!$A$5:$AJ$2001,Data!M$2,FALSE))</f>
        <v>3200000</v>
      </c>
      <c r="K255" s="9">
        <f>IF($R255="","",VLOOKUP($R255,Data!$A$5:$AJ$2001,Data!N$2,FALSE))</f>
        <v>0</v>
      </c>
      <c r="L255" s="9">
        <f>IF($R255="","",VLOOKUP($R255,Data!$A$5:$AJ$2001,Data!O$2,FALSE))</f>
        <v>0</v>
      </c>
      <c r="M255" s="9">
        <f>IF($R255="","",VLOOKUP($R255,Data!$A$5:$AJ$2001,Data!P$2,FALSE))</f>
        <v>0</v>
      </c>
      <c r="N255" s="9">
        <f>IF($R255="","",VLOOKUP($R255,Data!$A$5:$AJ$2001,Data!Q$2,FALSE))</f>
        <v>0</v>
      </c>
      <c r="O255" s="9">
        <f>IF($R255="","",VLOOKUP($R255,Data!$A$5:$AJ$2001,Data!R$2,FALSE))</f>
        <v>0</v>
      </c>
      <c r="P255" s="9">
        <f>IF($R255="","",VLOOKUP($R255,Data!$A$5:$AJ$2001,Data!S$2,FALSE))</f>
        <v>0</v>
      </c>
      <c r="Q255" s="9">
        <f t="shared" si="3"/>
        <v>3200000</v>
      </c>
      <c r="R255">
        <f>IF((MAX($R$4:R254)+1)&gt;Data!$A$1,"",MAX($R$4:R254)+1)</f>
        <v>251</v>
      </c>
    </row>
    <row r="256" spans="1:18" x14ac:dyDescent="0.2">
      <c r="A256" s="10">
        <f>IF(Q256="","",RANK(Q256,$Q$5:$Q$257)+COUNTIF($Q$3:Q255,Q256))</f>
        <v>128</v>
      </c>
      <c r="B256" t="str">
        <f>IF(R256="","",VLOOKUP($R256,Data!$A$5:$X$2001,Data!$E$2,FALSE))</f>
        <v>A</v>
      </c>
      <c r="C256">
        <f>IF(R256="","",VLOOKUP($R256,Data!$A$5:$X$2001,Data!$F$2,FALSE))</f>
        <v>0</v>
      </c>
      <c r="D256">
        <f>IF(R256="","",VLOOKUP($R256,Data!$A$5:$X$2001,Data!$G$2,FALSE))</f>
        <v>0</v>
      </c>
      <c r="E256">
        <f>IF(R256="","",VLOOKUP($R256,Data!$A$5:$X$2001,Data!$H$2,FALSE))</f>
        <v>0</v>
      </c>
      <c r="F256">
        <f>IF(R256="","",VLOOKUP($R256,Data!$A$5:$X$2001,Data!$I$2,FALSE))</f>
        <v>0</v>
      </c>
      <c r="G256">
        <f>IF(R256="","",VLOOKUP($R256,Data!$A$5:$X$2001,Data!$J$2,FALSE))</f>
        <v>0</v>
      </c>
      <c r="H256" t="str">
        <f>IF(R256="","",VLOOKUP($R256,Data!$A$5:$X$2001,Data!$K$2,FALSE))</f>
        <v>5730</v>
      </c>
      <c r="I256" t="str">
        <f>IF(R256="","",VLOOKUP($R256,Data!$A$5:$X$2001,Data!$L$2,FALSE))</f>
        <v>PROCEEDS-BOND ANTICIPAT NOTE</v>
      </c>
      <c r="J256" s="9">
        <f>IF($R256="","",VLOOKUP($R256,Data!$A$5:$AJ$2001,Data!M$2,FALSE))</f>
        <v>0</v>
      </c>
      <c r="K256" s="9">
        <f>IF($R256="","",VLOOKUP($R256,Data!$A$5:$AJ$2001,Data!N$2,FALSE))</f>
        <v>0</v>
      </c>
      <c r="L256" s="9">
        <f>IF($R256="","",VLOOKUP($R256,Data!$A$5:$AJ$2001,Data!O$2,FALSE))</f>
        <v>0</v>
      </c>
      <c r="M256" s="9">
        <f>IF($R256="","",VLOOKUP($R256,Data!$A$5:$AJ$2001,Data!P$2,FALSE))</f>
        <v>0</v>
      </c>
      <c r="N256" s="9">
        <f>IF($R256="","",VLOOKUP($R256,Data!$A$5:$AJ$2001,Data!Q$2,FALSE))</f>
        <v>0</v>
      </c>
      <c r="O256" s="9">
        <f>IF($R256="","",VLOOKUP($R256,Data!$A$5:$AJ$2001,Data!R$2,FALSE))</f>
        <v>0</v>
      </c>
      <c r="P256" s="9">
        <f>IF($R256="","",VLOOKUP($R256,Data!$A$5:$AJ$2001,Data!S$2,FALSE))</f>
        <v>0</v>
      </c>
      <c r="Q256" s="9">
        <f t="shared" si="3"/>
        <v>0</v>
      </c>
      <c r="R256">
        <f>IF((MAX($R$4:R255)+1)&gt;Data!$A$1,"",MAX($R$4:R255)+1)</f>
        <v>252</v>
      </c>
    </row>
    <row r="257" spans="1:18" x14ac:dyDescent="0.2">
      <c r="A257" s="10">
        <f>IF(Q257="","",RANK(Q257,$Q$5:$Q$257)+COUNTIF($Q$3:Q256,Q257))</f>
        <v>165</v>
      </c>
      <c r="B257" t="str">
        <f>IF(R257="","",VLOOKUP($R257,Data!$A$5:$X$2001,Data!$E$2,FALSE))</f>
        <v>A</v>
      </c>
      <c r="C257" t="str">
        <f>IF(R257="","",VLOOKUP($R257,Data!$A$5:$X$2001,Data!$F$2,FALSE))</f>
        <v xml:space="preserve"> </v>
      </c>
      <c r="D257" t="str">
        <f>IF(R257="","",VLOOKUP($R257,Data!$A$5:$X$2001,Data!$G$2,FALSE))</f>
        <v xml:space="preserve"> </v>
      </c>
      <c r="E257" t="str">
        <f>IF(R257="","",VLOOKUP($R257,Data!$A$5:$X$2001,Data!$H$2,FALSE))</f>
        <v xml:space="preserve"> </v>
      </c>
      <c r="F257" t="str">
        <f>IF(R257="","",VLOOKUP($R257,Data!$A$5:$X$2001,Data!$I$2,FALSE))</f>
        <v xml:space="preserve"> </v>
      </c>
      <c r="G257" t="str">
        <f>IF(R257="","",VLOOKUP($R257,Data!$A$5:$X$2001,Data!$J$2,FALSE))</f>
        <v xml:space="preserve"> </v>
      </c>
      <c r="H257" t="str">
        <f>IF(R257="","",VLOOKUP($R257,Data!$A$5:$X$2001,Data!$K$2,FALSE))</f>
        <v xml:space="preserve"> </v>
      </c>
      <c r="I257" t="str">
        <f>IF(R257="","",VLOOKUP($R257,Data!$A$5:$X$2001,Data!$L$2,FALSE))</f>
        <v>GENERAL FUND</v>
      </c>
      <c r="J257" s="9">
        <f>IF($R257="","",VLOOKUP($R257,Data!$A$5:$AJ$2001,Data!M$2,FALSE))</f>
        <v>3391343.8300000005</v>
      </c>
      <c r="K257" s="9">
        <f>IF($R257="","",VLOOKUP($R257,Data!$A$5:$AJ$2001,Data!N$2,FALSE))</f>
        <v>-2115608.39</v>
      </c>
      <c r="L257" s="9">
        <f>IF($R257="","",VLOOKUP($R257,Data!$A$5:$AJ$2001,Data!O$2,FALSE))</f>
        <v>2653269.600000001</v>
      </c>
      <c r="M257" s="9">
        <f>IF($R257="","",VLOOKUP($R257,Data!$A$5:$AJ$2001,Data!P$2,FALSE))</f>
        <v>1649381.9800000002</v>
      </c>
      <c r="N257" s="9">
        <f>IF($R257="","",VLOOKUP($R257,Data!$A$5:$AJ$2001,Data!Q$2,FALSE))</f>
        <v>583403.19000000134</v>
      </c>
      <c r="O257" s="9">
        <f>IF($R257="","",VLOOKUP($R257,Data!$A$5:$AJ$2001,Data!R$2,FALSE))</f>
        <v>-1487197.7100000018</v>
      </c>
      <c r="P257" s="9">
        <f>IF($R257="","",VLOOKUP($R257,Data!$A$5:$AJ$2001,Data!S$2,FALSE))</f>
        <v>-4680614.1100000013</v>
      </c>
      <c r="Q257" s="9">
        <f t="shared" si="3"/>
        <v>-6021.6100000003353</v>
      </c>
      <c r="R257">
        <f>IF((MAX($R$4:R256)+1)&gt;Data!$A$1,"",MAX($R$4:R256)+1)</f>
        <v>253</v>
      </c>
    </row>
  </sheetData>
  <sheetProtection sheet="1" objects="1" scenarios="1"/>
  <pageMargins left="0.5" right="0.5" top="0.5" bottom="0.5" header="0.25" footer="0.25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2D3E-4DDB-4453-AE0C-E4A1B5F23E6B}">
  <sheetPr>
    <tabColor rgb="FFFFC000"/>
    <pageSetUpPr fitToPage="1"/>
  </sheetPr>
  <dimension ref="A1:R257"/>
  <sheetViews>
    <sheetView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RowHeight="12.75" x14ac:dyDescent="0.2"/>
  <cols>
    <col min="2" max="2" width="17.7109375" hidden="1" customWidth="1"/>
    <col min="3" max="3" width="12.7109375" hidden="1" customWidth="1"/>
    <col min="4" max="4" width="35.7109375" hidden="1" customWidth="1"/>
    <col min="5" max="5" width="0" hidden="1" customWidth="1"/>
    <col min="6" max="6" width="25.5703125" hidden="1" customWidth="1"/>
    <col min="8" max="8" width="35.7109375" customWidth="1"/>
    <col min="9" max="16" width="14.7109375" customWidth="1"/>
    <col min="17" max="17" width="0" hidden="1" customWidth="1"/>
    <col min="18" max="18" width="12.28515625" bestFit="1" customWidth="1"/>
  </cols>
  <sheetData>
    <row r="1" spans="1:18" x14ac:dyDescent="0.2">
      <c r="A1" s="11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2"/>
    </row>
    <row r="2" spans="1:18" x14ac:dyDescent="0.2">
      <c r="A2" s="11" t="str">
        <f>I4&amp;" - "&amp;Input!$B$11&amp;" Budget Analysis"</f>
        <v>2015 - 2021 Budget Analysis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2"/>
    </row>
    <row r="3" spans="1:18" x14ac:dyDescent="0.2">
      <c r="A3" s="11" t="s">
        <v>243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"/>
    </row>
    <row r="4" spans="1:18" ht="25.5" x14ac:dyDescent="0.2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5" t="s">
        <v>6</v>
      </c>
      <c r="H4" s="16" t="s">
        <v>7</v>
      </c>
      <c r="I4" s="15">
        <v>2015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 t="s">
        <v>530</v>
      </c>
    </row>
    <row r="5" spans="1:18" x14ac:dyDescent="0.2">
      <c r="A5" t="str">
        <f>IF($Q5="","",VLOOKUP($Q5,'Revised vs YTD acct'!$A$5:$Q$257,COUNTA('Revised vs YTD acct'!$A$4:B$4),FALSE))</f>
        <v>A</v>
      </c>
      <c r="B5" t="str">
        <f>IF($Q5="","",VLOOKUP($Q5,'Revised vs YTD acct'!$A$5:$M$500,3,FALSE))</f>
        <v xml:space="preserve"> </v>
      </c>
      <c r="C5" t="str">
        <f>IF($Q5="","",VLOOKUP($Q5,'Revised vs YTD acct'!$A$5:$M$500,4,FALSE))</f>
        <v xml:space="preserve"> </v>
      </c>
      <c r="D5" t="str">
        <f>IF($Q5="","",VLOOKUP($Q5,'Revised vs YTD acct'!$A$5:$M$500,5,FALSE))</f>
        <v xml:space="preserve"> </v>
      </c>
      <c r="E5" t="str">
        <f>IF($Q5="","",VLOOKUP($Q5,'Revised vs YTD acct'!$A$5:$M$500,6,FALSE))</f>
        <v xml:space="preserve"> </v>
      </c>
      <c r="F5" t="str">
        <f>IF($Q5="","",VLOOKUP($Q5,'Revised vs YTD acct'!$A$5:$M$500,7,FALSE))</f>
        <v xml:space="preserve"> </v>
      </c>
      <c r="G5" t="str">
        <f>IF($Q5="","",VLOOKUP($Q5,'Revised vs YTD acct'!$A$5:$Q$257,COUNTA('Revised vs YTD acct'!$A$4:H$4),FALSE))</f>
        <v xml:space="preserve"> </v>
      </c>
      <c r="H5" t="str">
        <f>IF($Q5="","",VLOOKUP($Q5,'Revised vs YTD acct'!$A$5:$Q$257,COUNTA('Revised vs YTD acct'!$A$4:I$4),FALSE))</f>
        <v>GENERAL FUND</v>
      </c>
      <c r="I5" s="9">
        <f>IF($Q5="","",VLOOKUP($Q5,'Revised vs YTD acct'!$A$5:$Q$257,COUNTA('Revised vs YTD acct'!$A$4:J$4),FALSE))</f>
        <v>6046584.8300000001</v>
      </c>
      <c r="J5" s="9">
        <f>IF($Q5="","",VLOOKUP($Q5,'Revised vs YTD acct'!$A$5:$Q$257,COUNTA('Revised vs YTD acct'!$A$4:K$4),FALSE))</f>
        <v>9601300.6099999994</v>
      </c>
      <c r="K5" s="9">
        <f>IF($Q5="","",VLOOKUP($Q5,'Revised vs YTD acct'!$A$5:$Q$257,COUNTA('Revised vs YTD acct'!$A$4:L$4),FALSE))</f>
        <v>6084080.8600000003</v>
      </c>
      <c r="L5" s="9">
        <f>IF($Q5="","",VLOOKUP($Q5,'Revised vs YTD acct'!$A$5:$Q$257,COUNTA('Revised vs YTD acct'!$A$4:M$4),FALSE))</f>
        <v>3197949.5599999996</v>
      </c>
      <c r="M5" s="9">
        <f>IF($Q5="","",VLOOKUP($Q5,'Revised vs YTD acct'!$A$5:$Q$257,COUNTA('Revised vs YTD acct'!$A$4:N$4),FALSE))</f>
        <v>3163662.330000001</v>
      </c>
      <c r="N5" s="9">
        <f>IF($Q5="","",VLOOKUP($Q5,'Revised vs YTD acct'!$A$5:$Q$257,COUNTA('Revised vs YTD acct'!$A$4:O$4),FALSE))</f>
        <v>714711.23999999778</v>
      </c>
      <c r="O5" s="9">
        <f>IF($Q5="","",VLOOKUP($Q5,'Revised vs YTD acct'!$A$5:$Q$257,COUNTA('Revised vs YTD acct'!$A$4:P$4),FALSE))</f>
        <v>-174252.06000000041</v>
      </c>
      <c r="P5" s="9">
        <f>SUM(I5:O5)</f>
        <v>28634037.370000001</v>
      </c>
      <c r="Q5">
        <v>1</v>
      </c>
      <c r="R5" t="s">
        <v>532</v>
      </c>
    </row>
    <row r="6" spans="1:18" x14ac:dyDescent="0.2">
      <c r="A6" t="str">
        <f>IF($Q6="","",VLOOKUP($Q6,'Revised vs YTD acct'!$A$5:$Q$257,COUNTA('Revised vs YTD acct'!$A$4:B$4),FALSE))</f>
        <v>A</v>
      </c>
      <c r="B6">
        <f>IF($Q6="","",VLOOKUP($Q6,'Revised vs YTD acct'!$A$5:$M$500,3,FALSE))</f>
        <v>0</v>
      </c>
      <c r="C6">
        <f>IF($Q6="","",VLOOKUP($Q6,'Revised vs YTD acct'!$A$5:$M$500,4,FALSE))</f>
        <v>0</v>
      </c>
      <c r="D6">
        <f>IF($Q6="","",VLOOKUP($Q6,'Revised vs YTD acct'!$A$5:$M$500,5,FALSE))</f>
        <v>0</v>
      </c>
      <c r="E6">
        <f>IF($Q6="","",VLOOKUP($Q6,'Revised vs YTD acct'!$A$5:$M$500,6,FALSE))</f>
        <v>0</v>
      </c>
      <c r="F6">
        <f>IF($Q6="","",VLOOKUP($Q6,'Revised vs YTD acct'!$A$5:$M$500,7,FALSE))</f>
        <v>0</v>
      </c>
      <c r="G6" t="str">
        <f>IF($Q6="","",VLOOKUP($Q6,'Revised vs YTD acct'!$A$5:$Q$257,COUNTA('Revised vs YTD acct'!$A$4:H$4),FALSE))</f>
        <v>4987</v>
      </c>
      <c r="H6" t="str">
        <f>IF($Q6="","",VLOOKUP($Q6,'Revised vs YTD acct'!$A$5:$Q$257,COUNTA('Revised vs YTD acct'!$A$4:I$4),FALSE))</f>
        <v>USDA/STREAMBANKS</v>
      </c>
      <c r="I6" s="9">
        <f>IF($Q6="","",VLOOKUP($Q6,'Revised vs YTD acct'!$A$5:$Q$257,COUNTA('Revised vs YTD acct'!$A$4:J$4),FALSE))</f>
        <v>646927.56000000052</v>
      </c>
      <c r="J6" s="9">
        <f>IF($Q6="","",VLOOKUP($Q6,'Revised vs YTD acct'!$A$5:$Q$257,COUNTA('Revised vs YTD acct'!$A$4:K$4),FALSE))</f>
        <v>7500000</v>
      </c>
      <c r="K6" s="9">
        <f>IF($Q6="","",VLOOKUP($Q6,'Revised vs YTD acct'!$A$5:$Q$257,COUNTA('Revised vs YTD acct'!$A$4:L$4),FALSE))</f>
        <v>1575000</v>
      </c>
      <c r="L6" s="9">
        <f>IF($Q6="","",VLOOKUP($Q6,'Revised vs YTD acct'!$A$5:$Q$257,COUNTA('Revised vs YTD acct'!$A$4:M$4),FALSE))</f>
        <v>0</v>
      </c>
      <c r="M6" s="9">
        <f>IF($Q6="","",VLOOKUP($Q6,'Revised vs YTD acct'!$A$5:$Q$257,COUNTA('Revised vs YTD acct'!$A$4:N$4),FALSE))</f>
        <v>0</v>
      </c>
      <c r="N6" s="9">
        <f>IF($Q6="","",VLOOKUP($Q6,'Revised vs YTD acct'!$A$5:$Q$257,COUNTA('Revised vs YTD acct'!$A$4:O$4),FALSE))</f>
        <v>0</v>
      </c>
      <c r="O6" s="9">
        <f>IF($Q6="","",VLOOKUP($Q6,'Revised vs YTD acct'!$A$5:$Q$257,COUNTA('Revised vs YTD acct'!$A$4:P$4),FALSE))</f>
        <v>0</v>
      </c>
      <c r="P6" s="9">
        <f t="shared" ref="P6:P69" si="0">SUM(I6:O6)</f>
        <v>9721927.5600000005</v>
      </c>
      <c r="Q6">
        <f>IF((MAX($Q$4:Q5)+1)&gt;Data!$B$1,"",MAX($Q$4:Q5)+1)</f>
        <v>2</v>
      </c>
    </row>
    <row r="7" spans="1:18" x14ac:dyDescent="0.2">
      <c r="A7" t="str">
        <f>IF($Q7="","",VLOOKUP($Q7,'Revised vs YTD acct'!$A$5:$Q$257,COUNTA('Revised vs YTD acct'!$A$4:B$4),FALSE))</f>
        <v>A</v>
      </c>
      <c r="B7">
        <f>IF($Q7="","",VLOOKUP($Q7,'Revised vs YTD acct'!$A$5:$M$500,3,FALSE))</f>
        <v>0</v>
      </c>
      <c r="C7">
        <f>IF($Q7="","",VLOOKUP($Q7,'Revised vs YTD acct'!$A$5:$M$500,4,FALSE))</f>
        <v>0</v>
      </c>
      <c r="D7">
        <f>IF($Q7="","",VLOOKUP($Q7,'Revised vs YTD acct'!$A$5:$M$500,5,FALSE))</f>
        <v>0</v>
      </c>
      <c r="E7">
        <f>IF($Q7="","",VLOOKUP($Q7,'Revised vs YTD acct'!$A$5:$M$500,6,FALSE))</f>
        <v>0</v>
      </c>
      <c r="F7">
        <f>IF($Q7="","",VLOOKUP($Q7,'Revised vs YTD acct'!$A$5:$M$500,7,FALSE))</f>
        <v>0</v>
      </c>
      <c r="G7" t="str">
        <f>IF($Q7="","",VLOOKUP($Q7,'Revised vs YTD acct'!$A$5:$Q$257,COUNTA('Revised vs YTD acct'!$A$4:H$4),FALSE))</f>
        <v>4788</v>
      </c>
      <c r="H7" t="str">
        <f>IF($Q7="","",VLOOKUP($Q7,'Revised vs YTD acct'!$A$5:$Q$257,COUNTA('Revised vs YTD acct'!$A$4:I$4),FALSE))</f>
        <v>CDBG-DISASTER RECOVERY</v>
      </c>
      <c r="I7" s="9">
        <f>IF($Q7="","",VLOOKUP($Q7,'Revised vs YTD acct'!$A$5:$Q$257,COUNTA('Revised vs YTD acct'!$A$4:J$4),FALSE))</f>
        <v>0</v>
      </c>
      <c r="J7" s="9">
        <f>IF($Q7="","",VLOOKUP($Q7,'Revised vs YTD acct'!$A$5:$Q$257,COUNTA('Revised vs YTD acct'!$A$4:K$4),FALSE))</f>
        <v>248736.79</v>
      </c>
      <c r="K7" s="9">
        <f>IF($Q7="","",VLOOKUP($Q7,'Revised vs YTD acct'!$A$5:$Q$257,COUNTA('Revised vs YTD acct'!$A$4:L$4),FALSE))</f>
        <v>1330750.78</v>
      </c>
      <c r="L7" s="9">
        <f>IF($Q7="","",VLOOKUP($Q7,'Revised vs YTD acct'!$A$5:$Q$257,COUNTA('Revised vs YTD acct'!$A$4:M$4),FALSE))</f>
        <v>2794114.75</v>
      </c>
      <c r="M7" s="9">
        <f>IF($Q7="","",VLOOKUP($Q7,'Revised vs YTD acct'!$A$5:$Q$257,COUNTA('Revised vs YTD acct'!$A$4:N$4),FALSE))</f>
        <v>1078675.77</v>
      </c>
      <c r="N7" s="9">
        <f>IF($Q7="","",VLOOKUP($Q7,'Revised vs YTD acct'!$A$5:$Q$257,COUNTA('Revised vs YTD acct'!$A$4:O$4),FALSE))</f>
        <v>-395284.56000000006</v>
      </c>
      <c r="O7" s="9">
        <f>IF($Q7="","",VLOOKUP($Q7,'Revised vs YTD acct'!$A$5:$Q$257,COUNTA('Revised vs YTD acct'!$A$4:P$4),FALSE))</f>
        <v>1630200.29</v>
      </c>
      <c r="P7" s="9">
        <f t="shared" si="0"/>
        <v>6687193.8199999994</v>
      </c>
      <c r="Q7">
        <f>IF((MAX($Q$4:Q6)+1)&gt;Data!$B$1,"",MAX($Q$4:Q6)+1)</f>
        <v>3</v>
      </c>
    </row>
    <row r="8" spans="1:18" x14ac:dyDescent="0.2">
      <c r="A8" t="str">
        <f>IF($Q8="","",VLOOKUP($Q8,'Revised vs YTD acct'!$A$5:$Q$257,COUNTA('Revised vs YTD acct'!$A$4:B$4),FALSE))</f>
        <v>A</v>
      </c>
      <c r="B8">
        <f>IF($Q8="","",VLOOKUP($Q8,'Revised vs YTD acct'!$A$5:$M$500,3,FALSE))</f>
        <v>0</v>
      </c>
      <c r="C8">
        <f>IF($Q8="","",VLOOKUP($Q8,'Revised vs YTD acct'!$A$5:$M$500,4,FALSE))</f>
        <v>0</v>
      </c>
      <c r="D8">
        <f>IF($Q8="","",VLOOKUP($Q8,'Revised vs YTD acct'!$A$5:$M$500,5,FALSE))</f>
        <v>0</v>
      </c>
      <c r="E8">
        <f>IF($Q8="","",VLOOKUP($Q8,'Revised vs YTD acct'!$A$5:$M$500,6,FALSE))</f>
        <v>0</v>
      </c>
      <c r="F8">
        <f>IF($Q8="","",VLOOKUP($Q8,'Revised vs YTD acct'!$A$5:$M$500,7,FALSE))</f>
        <v>0</v>
      </c>
      <c r="G8" t="str">
        <f>IF($Q8="","",VLOOKUP($Q8,'Revised vs YTD acct'!$A$5:$Q$257,COUNTA('Revised vs YTD acct'!$A$4:H$4),FALSE))</f>
        <v>3398</v>
      </c>
      <c r="H8" t="str">
        <f>IF($Q8="","",VLOOKUP($Q8,'Revised vs YTD acct'!$A$5:$Q$257,COUNTA('Revised vs YTD acct'!$A$4:I$4),FALSE))</f>
        <v>SICG COMMUNICATIONS GRANT</v>
      </c>
      <c r="I8" s="9">
        <f>IF($Q8="","",VLOOKUP($Q8,'Revised vs YTD acct'!$A$5:$Q$257,COUNTA('Revised vs YTD acct'!$A$4:J$4),FALSE))</f>
        <v>359133.06</v>
      </c>
      <c r="J8" s="9">
        <f>IF($Q8="","",VLOOKUP($Q8,'Revised vs YTD acct'!$A$5:$Q$257,COUNTA('Revised vs YTD acct'!$A$4:K$4),FALSE))</f>
        <v>675761.83000000007</v>
      </c>
      <c r="K8" s="9">
        <f>IF($Q8="","",VLOOKUP($Q8,'Revised vs YTD acct'!$A$5:$Q$257,COUNTA('Revised vs YTD acct'!$A$4:L$4),FALSE))</f>
        <v>1982725.01</v>
      </c>
      <c r="L8" s="9">
        <f>IF($Q8="","",VLOOKUP($Q8,'Revised vs YTD acct'!$A$5:$Q$257,COUNTA('Revised vs YTD acct'!$A$4:M$4),FALSE))</f>
        <v>795522.25</v>
      </c>
      <c r="M8" s="9">
        <f>IF($Q8="","",VLOOKUP($Q8,'Revised vs YTD acct'!$A$5:$Q$257,COUNTA('Revised vs YTD acct'!$A$4:N$4),FALSE))</f>
        <v>-78788.27999999997</v>
      </c>
      <c r="N8" s="9">
        <f>IF($Q8="","",VLOOKUP($Q8,'Revised vs YTD acct'!$A$5:$Q$257,COUNTA('Revised vs YTD acct'!$A$4:O$4),FALSE))</f>
        <v>249011.49</v>
      </c>
      <c r="O8" s="9">
        <f>IF($Q8="","",VLOOKUP($Q8,'Revised vs YTD acct'!$A$5:$Q$257,COUNTA('Revised vs YTD acct'!$A$4:P$4),FALSE))</f>
        <v>716402</v>
      </c>
      <c r="P8" s="9">
        <f t="shared" si="0"/>
        <v>4699767.3600000003</v>
      </c>
      <c r="Q8">
        <f>IF((MAX($Q$4:Q7)+1)&gt;Data!$B$1,"",MAX($Q$4:Q7)+1)</f>
        <v>4</v>
      </c>
    </row>
    <row r="9" spans="1:18" x14ac:dyDescent="0.2">
      <c r="A9" t="str">
        <f>IF($Q9="","",VLOOKUP($Q9,'Revised vs YTD acct'!$A$5:$Q$257,COUNTA('Revised vs YTD acct'!$A$4:B$4),FALSE))</f>
        <v>A</v>
      </c>
      <c r="B9">
        <f>IF($Q9="","",VLOOKUP($Q9,'Revised vs YTD acct'!$A$5:$M$500,3,FALSE))</f>
        <v>0</v>
      </c>
      <c r="C9">
        <f>IF($Q9="","",VLOOKUP($Q9,'Revised vs YTD acct'!$A$5:$M$500,4,FALSE))</f>
        <v>0</v>
      </c>
      <c r="D9">
        <f>IF($Q9="","",VLOOKUP($Q9,'Revised vs YTD acct'!$A$5:$M$500,5,FALSE))</f>
        <v>0</v>
      </c>
      <c r="E9">
        <f>IF($Q9="","",VLOOKUP($Q9,'Revised vs YTD acct'!$A$5:$M$500,6,FALSE))</f>
        <v>0</v>
      </c>
      <c r="F9">
        <f>IF($Q9="","",VLOOKUP($Q9,'Revised vs YTD acct'!$A$5:$M$500,7,FALSE))</f>
        <v>0</v>
      </c>
      <c r="G9" t="str">
        <f>IF($Q9="","",VLOOKUP($Q9,'Revised vs YTD acct'!$A$5:$Q$257,COUNTA('Revised vs YTD acct'!$A$4:H$4),FALSE))</f>
        <v>4610</v>
      </c>
      <c r="H9" t="str">
        <f>IF($Q9="","",VLOOKUP($Q9,'Revised vs YTD acct'!$A$5:$Q$257,COUNTA('Revised vs YTD acct'!$A$4:I$4),FALSE))</f>
        <v>SOCIAL SERVICES ADMIN</v>
      </c>
      <c r="I9" s="9">
        <f>IF($Q9="","",VLOOKUP($Q9,'Revised vs YTD acct'!$A$5:$Q$257,COUNTA('Revised vs YTD acct'!$A$4:J$4),FALSE))</f>
        <v>279224</v>
      </c>
      <c r="J9" s="9">
        <f>IF($Q9="","",VLOOKUP($Q9,'Revised vs YTD acct'!$A$5:$Q$257,COUNTA('Revised vs YTD acct'!$A$4:K$4),FALSE))</f>
        <v>280277</v>
      </c>
      <c r="K9" s="9">
        <f>IF($Q9="","",VLOOKUP($Q9,'Revised vs YTD acct'!$A$5:$Q$257,COUNTA('Revised vs YTD acct'!$A$4:L$4),FALSE))</f>
        <v>271667</v>
      </c>
      <c r="L9" s="9">
        <f>IF($Q9="","",VLOOKUP($Q9,'Revised vs YTD acct'!$A$5:$Q$257,COUNTA('Revised vs YTD acct'!$A$4:M$4),FALSE))</f>
        <v>546161</v>
      </c>
      <c r="M9" s="9">
        <f>IF($Q9="","",VLOOKUP($Q9,'Revised vs YTD acct'!$A$5:$Q$257,COUNTA('Revised vs YTD acct'!$A$4:N$4),FALSE))</f>
        <v>361573</v>
      </c>
      <c r="N9" s="9">
        <f>IF($Q9="","",VLOOKUP($Q9,'Revised vs YTD acct'!$A$5:$Q$257,COUNTA('Revised vs YTD acct'!$A$4:O$4),FALSE))</f>
        <v>772578</v>
      </c>
      <c r="O9" s="9">
        <f>IF($Q9="","",VLOOKUP($Q9,'Revised vs YTD acct'!$A$5:$Q$257,COUNTA('Revised vs YTD acct'!$A$4:P$4),FALSE))</f>
        <v>715626.08000000007</v>
      </c>
      <c r="P9" s="9">
        <f t="shared" si="0"/>
        <v>3227106.08</v>
      </c>
      <c r="Q9">
        <f>IF((MAX($Q$4:Q8)+1)&gt;Data!$B$1,"",MAX($Q$4:Q8)+1)</f>
        <v>5</v>
      </c>
    </row>
    <row r="10" spans="1:18" x14ac:dyDescent="0.2">
      <c r="A10" t="str">
        <f>IF($Q10="","",VLOOKUP($Q10,'Revised vs YTD acct'!$A$5:$Q$257,COUNTA('Revised vs YTD acct'!$A$4:B$4),FALSE))</f>
        <v>A</v>
      </c>
      <c r="B10">
        <f>IF($Q10="","",VLOOKUP($Q10,'Revised vs YTD acct'!$A$5:$M$500,3,FALSE))</f>
        <v>0</v>
      </c>
      <c r="C10">
        <f>IF($Q10="","",VLOOKUP($Q10,'Revised vs YTD acct'!$A$5:$M$500,4,FALSE))</f>
        <v>0</v>
      </c>
      <c r="D10">
        <f>IF($Q10="","",VLOOKUP($Q10,'Revised vs YTD acct'!$A$5:$M$500,5,FALSE))</f>
        <v>0</v>
      </c>
      <c r="E10">
        <f>IF($Q10="","",VLOOKUP($Q10,'Revised vs YTD acct'!$A$5:$M$500,6,FALSE))</f>
        <v>0</v>
      </c>
      <c r="F10">
        <f>IF($Q10="","",VLOOKUP($Q10,'Revised vs YTD acct'!$A$5:$M$500,7,FALSE))</f>
        <v>0</v>
      </c>
      <c r="G10" t="str">
        <f>IF($Q10="","",VLOOKUP($Q10,'Revised vs YTD acct'!$A$5:$Q$257,COUNTA('Revised vs YTD acct'!$A$4:H$4),FALSE))</f>
        <v>5710</v>
      </c>
      <c r="H10" t="str">
        <f>IF($Q10="","",VLOOKUP($Q10,'Revised vs YTD acct'!$A$5:$Q$257,COUNTA('Revised vs YTD acct'!$A$4:I$4),FALSE))</f>
        <v>PROCEEDS - SERIAL BONDS</v>
      </c>
      <c r="I10" s="9">
        <f>IF($Q10="","",VLOOKUP($Q10,'Revised vs YTD acct'!$A$5:$Q$257,COUNTA('Revised vs YTD acct'!$A$4:J$4),FALSE))</f>
        <v>3200000</v>
      </c>
      <c r="J10" s="9">
        <f>IF($Q10="","",VLOOKUP($Q10,'Revised vs YTD acct'!$A$5:$Q$257,COUNTA('Revised vs YTD acct'!$A$4:K$4),FALSE))</f>
        <v>0</v>
      </c>
      <c r="K10" s="9">
        <f>IF($Q10="","",VLOOKUP($Q10,'Revised vs YTD acct'!$A$5:$Q$257,COUNTA('Revised vs YTD acct'!$A$4:L$4),FALSE))</f>
        <v>0</v>
      </c>
      <c r="L10" s="9">
        <f>IF($Q10="","",VLOOKUP($Q10,'Revised vs YTD acct'!$A$5:$Q$257,COUNTA('Revised vs YTD acct'!$A$4:M$4),FALSE))</f>
        <v>0</v>
      </c>
      <c r="M10" s="9">
        <f>IF($Q10="","",VLOOKUP($Q10,'Revised vs YTD acct'!$A$5:$Q$257,COUNTA('Revised vs YTD acct'!$A$4:N$4),FALSE))</f>
        <v>0</v>
      </c>
      <c r="N10" s="9">
        <f>IF($Q10="","",VLOOKUP($Q10,'Revised vs YTD acct'!$A$5:$Q$257,COUNTA('Revised vs YTD acct'!$A$4:O$4),FALSE))</f>
        <v>0</v>
      </c>
      <c r="O10" s="9">
        <f>IF($Q10="","",VLOOKUP($Q10,'Revised vs YTD acct'!$A$5:$Q$257,COUNTA('Revised vs YTD acct'!$A$4:P$4),FALSE))</f>
        <v>0</v>
      </c>
      <c r="P10" s="9">
        <f t="shared" si="0"/>
        <v>3200000</v>
      </c>
      <c r="Q10">
        <f>IF((MAX($Q$4:Q9)+1)&gt;Data!$B$1,"",MAX($Q$4:Q9)+1)</f>
        <v>6</v>
      </c>
    </row>
    <row r="11" spans="1:18" x14ac:dyDescent="0.2">
      <c r="A11" t="str">
        <f>IF($Q11="","",VLOOKUP($Q11,'Revised vs YTD acct'!$A$5:$Q$257,COUNTA('Revised vs YTD acct'!$A$4:B$4),FALSE))</f>
        <v>A</v>
      </c>
      <c r="B11">
        <f>IF($Q11="","",VLOOKUP($Q11,'Revised vs YTD acct'!$A$5:$M$500,3,FALSE))</f>
        <v>0</v>
      </c>
      <c r="C11">
        <f>IF($Q11="","",VLOOKUP($Q11,'Revised vs YTD acct'!$A$5:$M$500,4,FALSE))</f>
        <v>0</v>
      </c>
      <c r="D11">
        <f>IF($Q11="","",VLOOKUP($Q11,'Revised vs YTD acct'!$A$5:$M$500,5,FALSE))</f>
        <v>0</v>
      </c>
      <c r="E11">
        <f>IF($Q11="","",VLOOKUP($Q11,'Revised vs YTD acct'!$A$5:$M$500,6,FALSE))</f>
        <v>0</v>
      </c>
      <c r="F11">
        <f>IF($Q11="","",VLOOKUP($Q11,'Revised vs YTD acct'!$A$5:$M$500,7,FALSE))</f>
        <v>0</v>
      </c>
      <c r="G11" t="str">
        <f>IF($Q11="","",VLOOKUP($Q11,'Revised vs YTD acct'!$A$5:$Q$257,COUNTA('Revised vs YTD acct'!$A$4:H$4),FALSE))</f>
        <v>4988</v>
      </c>
      <c r="H11" t="str">
        <f>IF($Q11="","",VLOOKUP($Q11,'Revised vs YTD acct'!$A$5:$Q$257,COUNTA('Revised vs YTD acct'!$A$4:I$4),FALSE))</f>
        <v>SMALL CITIES GRANT</v>
      </c>
      <c r="I11" s="9">
        <f>IF($Q11="","",VLOOKUP($Q11,'Revised vs YTD acct'!$A$5:$Q$257,COUNTA('Revised vs YTD acct'!$A$4:J$4),FALSE))</f>
        <v>196405.94</v>
      </c>
      <c r="J11" s="9">
        <f>IF($Q11="","",VLOOKUP($Q11,'Revised vs YTD acct'!$A$5:$Q$257,COUNTA('Revised vs YTD acct'!$A$4:K$4),FALSE))</f>
        <v>625000</v>
      </c>
      <c r="K11" s="9">
        <f>IF($Q11="","",VLOOKUP($Q11,'Revised vs YTD acct'!$A$5:$Q$257,COUNTA('Revised vs YTD acct'!$A$4:L$4),FALSE))</f>
        <v>0</v>
      </c>
      <c r="L11" s="9">
        <f>IF($Q11="","",VLOOKUP($Q11,'Revised vs YTD acct'!$A$5:$Q$257,COUNTA('Revised vs YTD acct'!$A$4:M$4),FALSE))</f>
        <v>400000</v>
      </c>
      <c r="M11" s="9">
        <f>IF($Q11="","",VLOOKUP($Q11,'Revised vs YTD acct'!$A$5:$Q$257,COUNTA('Revised vs YTD acct'!$A$4:N$4),FALSE))</f>
        <v>600000</v>
      </c>
      <c r="N11" s="9">
        <f>IF($Q11="","",VLOOKUP($Q11,'Revised vs YTD acct'!$A$5:$Q$257,COUNTA('Revised vs YTD acct'!$A$4:O$4),FALSE))</f>
        <v>400000</v>
      </c>
      <c r="O11" s="9">
        <f>IF($Q11="","",VLOOKUP($Q11,'Revised vs YTD acct'!$A$5:$Q$257,COUNTA('Revised vs YTD acct'!$A$4:P$4),FALSE))</f>
        <v>246596.88</v>
      </c>
      <c r="P11" s="9">
        <f t="shared" si="0"/>
        <v>2468002.8199999998</v>
      </c>
      <c r="Q11">
        <f>IF((MAX($Q$4:Q10)+1)&gt;Data!$B$1,"",MAX($Q$4:Q10)+1)</f>
        <v>7</v>
      </c>
    </row>
    <row r="12" spans="1:18" x14ac:dyDescent="0.2">
      <c r="A12" t="str">
        <f>IF($Q12="","",VLOOKUP($Q12,'Revised vs YTD acct'!$A$5:$Q$257,COUNTA('Revised vs YTD acct'!$A$4:B$4),FALSE))</f>
        <v>A</v>
      </c>
      <c r="B12">
        <f>IF($Q12="","",VLOOKUP($Q12,'Revised vs YTD acct'!$A$5:$M$500,3,FALSE))</f>
        <v>0</v>
      </c>
      <c r="C12">
        <f>IF($Q12="","",VLOOKUP($Q12,'Revised vs YTD acct'!$A$5:$M$500,4,FALSE))</f>
        <v>0</v>
      </c>
      <c r="D12">
        <f>IF($Q12="","",VLOOKUP($Q12,'Revised vs YTD acct'!$A$5:$M$500,5,FALSE))</f>
        <v>0</v>
      </c>
      <c r="E12">
        <f>IF($Q12="","",VLOOKUP($Q12,'Revised vs YTD acct'!$A$5:$M$500,6,FALSE))</f>
        <v>0</v>
      </c>
      <c r="F12">
        <f>IF($Q12="","",VLOOKUP($Q12,'Revised vs YTD acct'!$A$5:$M$500,7,FALSE))</f>
        <v>0</v>
      </c>
      <c r="G12" t="str">
        <f>IF($Q12="","",VLOOKUP($Q12,'Revised vs YTD acct'!$A$5:$Q$257,COUNTA('Revised vs YTD acct'!$A$4:H$4),FALSE))</f>
        <v>5730</v>
      </c>
      <c r="H12" t="str">
        <f>IF($Q12="","",VLOOKUP($Q12,'Revised vs YTD acct'!$A$5:$Q$257,COUNTA('Revised vs YTD acct'!$A$4:I$4),FALSE))</f>
        <v>PROCEEDS-BOND ANTICIPAT NOTE</v>
      </c>
      <c r="I12" s="9">
        <f>IF($Q12="","",VLOOKUP($Q12,'Revised vs YTD acct'!$A$5:$Q$257,COUNTA('Revised vs YTD acct'!$A$4:J$4),FALSE))</f>
        <v>0</v>
      </c>
      <c r="J12" s="9">
        <f>IF($Q12="","",VLOOKUP($Q12,'Revised vs YTD acct'!$A$5:$Q$257,COUNTA('Revised vs YTD acct'!$A$4:K$4),FALSE))</f>
        <v>2001115</v>
      </c>
      <c r="K12" s="9">
        <f>IF($Q12="","",VLOOKUP($Q12,'Revised vs YTD acct'!$A$5:$Q$257,COUNTA('Revised vs YTD acct'!$A$4:L$4),FALSE))</f>
        <v>262500</v>
      </c>
      <c r="L12" s="9">
        <f>IF($Q12="","",VLOOKUP($Q12,'Revised vs YTD acct'!$A$5:$Q$257,COUNTA('Revised vs YTD acct'!$A$4:M$4),FALSE))</f>
        <v>0</v>
      </c>
      <c r="M12" s="9">
        <f>IF($Q12="","",VLOOKUP($Q12,'Revised vs YTD acct'!$A$5:$Q$257,COUNTA('Revised vs YTD acct'!$A$4:N$4),FALSE))</f>
        <v>0</v>
      </c>
      <c r="N12" s="9">
        <f>IF($Q12="","",VLOOKUP($Q12,'Revised vs YTD acct'!$A$5:$Q$257,COUNTA('Revised vs YTD acct'!$A$4:O$4),FALSE))</f>
        <v>0</v>
      </c>
      <c r="O12" s="9">
        <f>IF($Q12="","",VLOOKUP($Q12,'Revised vs YTD acct'!$A$5:$Q$257,COUNTA('Revised vs YTD acct'!$A$4:P$4),FALSE))</f>
        <v>0</v>
      </c>
      <c r="P12" s="9">
        <f t="shared" si="0"/>
        <v>2263615</v>
      </c>
      <c r="Q12">
        <f>IF((MAX($Q$4:Q11)+1)&gt;Data!$B$1,"",MAX($Q$4:Q11)+1)</f>
        <v>8</v>
      </c>
    </row>
    <row r="13" spans="1:18" x14ac:dyDescent="0.2">
      <c r="A13" t="str">
        <f>IF($Q13="","",VLOOKUP($Q13,'Revised vs YTD acct'!$A$5:$Q$257,COUNTA('Revised vs YTD acct'!$A$4:B$4),FALSE))</f>
        <v>A</v>
      </c>
      <c r="B13">
        <f>IF($Q13="","",VLOOKUP($Q13,'Revised vs YTD acct'!$A$5:$M$500,3,FALSE))</f>
        <v>0</v>
      </c>
      <c r="C13">
        <f>IF($Q13="","",VLOOKUP($Q13,'Revised vs YTD acct'!$A$5:$M$500,4,FALSE))</f>
        <v>0</v>
      </c>
      <c r="D13">
        <f>IF($Q13="","",VLOOKUP($Q13,'Revised vs YTD acct'!$A$5:$M$500,5,FALSE))</f>
        <v>0</v>
      </c>
      <c r="E13">
        <f>IF($Q13="","",VLOOKUP($Q13,'Revised vs YTD acct'!$A$5:$M$500,6,FALSE))</f>
        <v>0</v>
      </c>
      <c r="F13">
        <f>IF($Q13="","",VLOOKUP($Q13,'Revised vs YTD acct'!$A$5:$M$500,7,FALSE))</f>
        <v>0</v>
      </c>
      <c r="G13" t="str">
        <f>IF($Q13="","",VLOOKUP($Q13,'Revised vs YTD acct'!$A$5:$Q$257,COUNTA('Revised vs YTD acct'!$A$4:H$4),FALSE))</f>
        <v>4487</v>
      </c>
      <c r="H13" t="str">
        <f>IF($Q13="","",VLOOKUP($Q13,'Revised vs YTD acct'!$A$5:$Q$257,COUNTA('Revised vs YTD acct'!$A$4:I$4),FALSE))</f>
        <v>ELC COVID-19</v>
      </c>
      <c r="I13" s="9">
        <f>IF($Q13="","",VLOOKUP($Q13,'Revised vs YTD acct'!$A$5:$Q$257,COUNTA('Revised vs YTD acct'!$A$4:J$4),FALSE))</f>
        <v>0</v>
      </c>
      <c r="J13" s="9">
        <f>IF($Q13="","",VLOOKUP($Q13,'Revised vs YTD acct'!$A$5:$Q$257,COUNTA('Revised vs YTD acct'!$A$4:K$4),FALSE))</f>
        <v>0</v>
      </c>
      <c r="K13" s="9">
        <f>IF($Q13="","",VLOOKUP($Q13,'Revised vs YTD acct'!$A$5:$Q$257,COUNTA('Revised vs YTD acct'!$A$4:L$4),FALSE))</f>
        <v>0</v>
      </c>
      <c r="L13" s="9">
        <f>IF($Q13="","",VLOOKUP($Q13,'Revised vs YTD acct'!$A$5:$Q$257,COUNTA('Revised vs YTD acct'!$A$4:M$4),FALSE))</f>
        <v>0</v>
      </c>
      <c r="M13" s="9">
        <f>IF($Q13="","",VLOOKUP($Q13,'Revised vs YTD acct'!$A$5:$Q$257,COUNTA('Revised vs YTD acct'!$A$4:N$4),FALSE))</f>
        <v>0</v>
      </c>
      <c r="N13" s="9">
        <f>IF($Q13="","",VLOOKUP($Q13,'Revised vs YTD acct'!$A$5:$Q$257,COUNTA('Revised vs YTD acct'!$A$4:O$4),FALSE))</f>
        <v>151858</v>
      </c>
      <c r="O13" s="9">
        <f>IF($Q13="","",VLOOKUP($Q13,'Revised vs YTD acct'!$A$5:$Q$257,COUNTA('Revised vs YTD acct'!$A$4:P$4),FALSE))</f>
        <v>1726919.67</v>
      </c>
      <c r="P13" s="9">
        <f t="shared" si="0"/>
        <v>1878777.67</v>
      </c>
      <c r="Q13">
        <f>IF((MAX($Q$4:Q12)+1)&gt;Data!$B$1,"",MAX($Q$4:Q12)+1)</f>
        <v>9</v>
      </c>
    </row>
    <row r="14" spans="1:18" x14ac:dyDescent="0.2">
      <c r="A14" t="str">
        <f>IF($Q14="","",VLOOKUP($Q14,'Revised vs YTD acct'!$A$5:$Q$257,COUNTA('Revised vs YTD acct'!$A$4:B$4),FALSE))</f>
        <v>A</v>
      </c>
      <c r="B14">
        <f>IF($Q14="","",VLOOKUP($Q14,'Revised vs YTD acct'!$A$5:$M$500,3,FALSE))</f>
        <v>0</v>
      </c>
      <c r="C14">
        <f>IF($Q14="","",VLOOKUP($Q14,'Revised vs YTD acct'!$A$5:$M$500,4,FALSE))</f>
        <v>0</v>
      </c>
      <c r="D14">
        <f>IF($Q14="","",VLOOKUP($Q14,'Revised vs YTD acct'!$A$5:$M$500,5,FALSE))</f>
        <v>0</v>
      </c>
      <c r="E14">
        <f>IF($Q14="","",VLOOKUP($Q14,'Revised vs YTD acct'!$A$5:$M$500,6,FALSE))</f>
        <v>0</v>
      </c>
      <c r="F14">
        <f>IF($Q14="","",VLOOKUP($Q14,'Revised vs YTD acct'!$A$5:$M$500,7,FALSE))</f>
        <v>0</v>
      </c>
      <c r="G14" t="str">
        <f>IF($Q14="","",VLOOKUP($Q14,'Revised vs YTD acct'!$A$5:$Q$257,COUNTA('Revised vs YTD acct'!$A$4:H$4),FALSE))</f>
        <v>4590</v>
      </c>
      <c r="H14" t="str">
        <f>IF($Q14="","",VLOOKUP($Q14,'Revised vs YTD acct'!$A$5:$Q$257,COUNTA('Revised vs YTD acct'!$A$4:I$4),FALSE))</f>
        <v>FEDERAL GRANT,RURAL PUB TRAN</v>
      </c>
      <c r="I14" s="9">
        <f>IF($Q14="","",VLOOKUP($Q14,'Revised vs YTD acct'!$A$5:$Q$257,COUNTA('Revised vs YTD acct'!$A$4:J$4),FALSE))</f>
        <v>-68801.349999999977</v>
      </c>
      <c r="J14" s="9">
        <f>IF($Q14="","",VLOOKUP($Q14,'Revised vs YTD acct'!$A$5:$Q$257,COUNTA('Revised vs YTD acct'!$A$4:K$4),FALSE))</f>
        <v>645549.42999999993</v>
      </c>
      <c r="K14" s="9">
        <f>IF($Q14="","",VLOOKUP($Q14,'Revised vs YTD acct'!$A$5:$Q$257,COUNTA('Revised vs YTD acct'!$A$4:L$4),FALSE))</f>
        <v>333652.34000000003</v>
      </c>
      <c r="L14" s="9">
        <f>IF($Q14="","",VLOOKUP($Q14,'Revised vs YTD acct'!$A$5:$Q$257,COUNTA('Revised vs YTD acct'!$A$4:M$4),FALSE))</f>
        <v>237000.36</v>
      </c>
      <c r="M14" s="9">
        <f>IF($Q14="","",VLOOKUP($Q14,'Revised vs YTD acct'!$A$5:$Q$257,COUNTA('Revised vs YTD acct'!$A$4:N$4),FALSE))</f>
        <v>740841.03</v>
      </c>
      <c r="N14" s="9">
        <f>IF($Q14="","",VLOOKUP($Q14,'Revised vs YTD acct'!$A$5:$Q$257,COUNTA('Revised vs YTD acct'!$A$4:O$4),FALSE))</f>
        <v>-501533.62</v>
      </c>
      <c r="O14" s="9">
        <f>IF($Q14="","",VLOOKUP($Q14,'Revised vs YTD acct'!$A$5:$Q$257,COUNTA('Revised vs YTD acct'!$A$4:P$4),FALSE))</f>
        <v>489048.69</v>
      </c>
      <c r="P14" s="9">
        <f t="shared" si="0"/>
        <v>1875756.88</v>
      </c>
      <c r="Q14">
        <f>IF((MAX($Q$4:Q13)+1)&gt;Data!$B$1,"",MAX($Q$4:Q13)+1)</f>
        <v>10</v>
      </c>
    </row>
    <row r="15" spans="1:18" x14ac:dyDescent="0.2">
      <c r="A15" t="str">
        <f>IF($Q15="","",VLOOKUP($Q15,'Revised vs YTD acct'!$A$5:$Q$257,COUNTA('Revised vs YTD acct'!$A$4:B$4),FALSE))</f>
        <v>A</v>
      </c>
      <c r="B15">
        <f>IF($Q15="","",VLOOKUP($Q15,'Revised vs YTD acct'!$A$5:$M$500,3,FALSE))</f>
        <v>0</v>
      </c>
      <c r="C15">
        <f>IF($Q15="","",VLOOKUP($Q15,'Revised vs YTD acct'!$A$5:$M$500,4,FALSE))</f>
        <v>0</v>
      </c>
      <c r="D15">
        <f>IF($Q15="","",VLOOKUP($Q15,'Revised vs YTD acct'!$A$5:$M$500,5,FALSE))</f>
        <v>0</v>
      </c>
      <c r="E15">
        <f>IF($Q15="","",VLOOKUP($Q15,'Revised vs YTD acct'!$A$5:$M$500,6,FALSE))</f>
        <v>0</v>
      </c>
      <c r="F15">
        <f>IF($Q15="","",VLOOKUP($Q15,'Revised vs YTD acct'!$A$5:$M$500,7,FALSE))</f>
        <v>0</v>
      </c>
      <c r="G15" t="str">
        <f>IF($Q15="","",VLOOKUP($Q15,'Revised vs YTD acct'!$A$5:$Q$257,COUNTA('Revised vs YTD acct'!$A$4:H$4),FALSE))</f>
        <v>3027</v>
      </c>
      <c r="H15" t="str">
        <f>IF($Q15="","",VLOOKUP($Q15,'Revised vs YTD acct'!$A$5:$Q$257,COUNTA('Revised vs YTD acct'!$A$4:I$4),FALSE))</f>
        <v>INDIGENT LEGAL SERVICES</v>
      </c>
      <c r="I15" s="9">
        <f>IF($Q15="","",VLOOKUP($Q15,'Revised vs YTD acct'!$A$5:$Q$257,COUNTA('Revised vs YTD acct'!$A$4:J$4),FALSE))</f>
        <v>45660</v>
      </c>
      <c r="J15" s="9">
        <f>IF($Q15="","",VLOOKUP($Q15,'Revised vs YTD acct'!$A$5:$Q$257,COUNTA('Revised vs YTD acct'!$A$4:K$4),FALSE))</f>
        <v>65660</v>
      </c>
      <c r="K15" s="9">
        <f>IF($Q15="","",VLOOKUP($Q15,'Revised vs YTD acct'!$A$5:$Q$257,COUNTA('Revised vs YTD acct'!$A$4:L$4),FALSE))</f>
        <v>65660</v>
      </c>
      <c r="L15" s="9">
        <f>IF($Q15="","",VLOOKUP($Q15,'Revised vs YTD acct'!$A$5:$Q$257,COUNTA('Revised vs YTD acct'!$A$4:M$4),FALSE))</f>
        <v>11012.36</v>
      </c>
      <c r="M15" s="9">
        <f>IF($Q15="","",VLOOKUP($Q15,'Revised vs YTD acct'!$A$5:$Q$257,COUNTA('Revised vs YTD acct'!$A$4:N$4),FALSE))</f>
        <v>283883</v>
      </c>
      <c r="N15" s="9">
        <f>IF($Q15="","",VLOOKUP($Q15,'Revised vs YTD acct'!$A$5:$Q$257,COUNTA('Revised vs YTD acct'!$A$4:O$4),FALSE))</f>
        <v>183249.38</v>
      </c>
      <c r="O15" s="9">
        <f>IF($Q15="","",VLOOKUP($Q15,'Revised vs YTD acct'!$A$5:$Q$257,COUNTA('Revised vs YTD acct'!$A$4:P$4),FALSE))</f>
        <v>450723</v>
      </c>
      <c r="P15" s="9">
        <f t="shared" si="0"/>
        <v>1105847.74</v>
      </c>
      <c r="Q15">
        <f>IF((MAX($Q$4:Q14)+1)&gt;Data!$B$1,"",MAX($Q$4:Q14)+1)</f>
        <v>11</v>
      </c>
    </row>
    <row r="16" spans="1:18" x14ac:dyDescent="0.2">
      <c r="A16" t="str">
        <f>IF($Q16="","",VLOOKUP($Q16,'Revised vs YTD acct'!$A$5:$Q$257,COUNTA('Revised vs YTD acct'!$A$4:B$4),FALSE))</f>
        <v>A</v>
      </c>
      <c r="B16">
        <f>IF($Q16="","",VLOOKUP($Q16,'Revised vs YTD acct'!$A$5:$M$500,3,FALSE))</f>
        <v>0</v>
      </c>
      <c r="C16">
        <f>IF($Q16="","",VLOOKUP($Q16,'Revised vs YTD acct'!$A$5:$M$500,4,FALSE))</f>
        <v>0</v>
      </c>
      <c r="D16">
        <f>IF($Q16="","",VLOOKUP($Q16,'Revised vs YTD acct'!$A$5:$M$500,5,FALSE))</f>
        <v>0</v>
      </c>
      <c r="E16">
        <f>IF($Q16="","",VLOOKUP($Q16,'Revised vs YTD acct'!$A$5:$M$500,6,FALSE))</f>
        <v>0</v>
      </c>
      <c r="F16">
        <f>IF($Q16="","",VLOOKUP($Q16,'Revised vs YTD acct'!$A$5:$M$500,7,FALSE))</f>
        <v>0</v>
      </c>
      <c r="G16" t="str">
        <f>IF($Q16="","",VLOOKUP($Q16,'Revised vs YTD acct'!$A$5:$Q$257,COUNTA('Revised vs YTD acct'!$A$4:H$4),FALSE))</f>
        <v>3610</v>
      </c>
      <c r="H16" t="str">
        <f>IF($Q16="","",VLOOKUP($Q16,'Revised vs YTD acct'!$A$5:$Q$257,COUNTA('Revised vs YTD acct'!$A$4:I$4),FALSE))</f>
        <v>SOCIAL SERVICES ADMINIS</v>
      </c>
      <c r="I16" s="9">
        <f>IF($Q16="","",VLOOKUP($Q16,'Revised vs YTD acct'!$A$5:$Q$257,COUNTA('Revised vs YTD acct'!$A$4:J$4),FALSE))</f>
        <v>281304</v>
      </c>
      <c r="J16" s="9">
        <f>IF($Q16="","",VLOOKUP($Q16,'Revised vs YTD acct'!$A$5:$Q$257,COUNTA('Revised vs YTD acct'!$A$4:K$4),FALSE))</f>
        <v>85598</v>
      </c>
      <c r="K16" s="9">
        <f>IF($Q16="","",VLOOKUP($Q16,'Revised vs YTD acct'!$A$5:$Q$257,COUNTA('Revised vs YTD acct'!$A$4:L$4),FALSE))</f>
        <v>194516</v>
      </c>
      <c r="L16" s="9">
        <f>IF($Q16="","",VLOOKUP($Q16,'Revised vs YTD acct'!$A$5:$Q$257,COUNTA('Revised vs YTD acct'!$A$4:M$4),FALSE))</f>
        <v>-159260</v>
      </c>
      <c r="M16" s="9">
        <f>IF($Q16="","",VLOOKUP($Q16,'Revised vs YTD acct'!$A$5:$Q$257,COUNTA('Revised vs YTD acct'!$A$4:N$4),FALSE))</f>
        <v>-271667</v>
      </c>
      <c r="N16" s="9">
        <f>IF($Q16="","",VLOOKUP($Q16,'Revised vs YTD acct'!$A$5:$Q$257,COUNTA('Revised vs YTD acct'!$A$4:O$4),FALSE))</f>
        <v>435552.60000000009</v>
      </c>
      <c r="O16" s="9">
        <f>IF($Q16="","",VLOOKUP($Q16,'Revised vs YTD acct'!$A$5:$Q$257,COUNTA('Revised vs YTD acct'!$A$4:P$4),FALSE))</f>
        <v>465378.29000000004</v>
      </c>
      <c r="P16" s="9">
        <f t="shared" si="0"/>
        <v>1031421.8900000001</v>
      </c>
      <c r="Q16">
        <f>IF((MAX($Q$4:Q15)+1)&gt;Data!$B$1,"",MAX($Q$4:Q15)+1)</f>
        <v>12</v>
      </c>
    </row>
    <row r="17" spans="1:17" x14ac:dyDescent="0.2">
      <c r="A17" t="str">
        <f>IF($Q17="","",VLOOKUP($Q17,'Revised vs YTD acct'!$A$5:$Q$257,COUNTA('Revised vs YTD acct'!$A$4:B$4),FALSE))</f>
        <v>A</v>
      </c>
      <c r="B17">
        <f>IF($Q17="","",VLOOKUP($Q17,'Revised vs YTD acct'!$A$5:$M$500,3,FALSE))</f>
        <v>0</v>
      </c>
      <c r="C17">
        <f>IF($Q17="","",VLOOKUP($Q17,'Revised vs YTD acct'!$A$5:$M$500,4,FALSE))</f>
        <v>0</v>
      </c>
      <c r="D17">
        <f>IF($Q17="","",VLOOKUP($Q17,'Revised vs YTD acct'!$A$5:$M$500,5,FALSE))</f>
        <v>0</v>
      </c>
      <c r="E17">
        <f>IF($Q17="","",VLOOKUP($Q17,'Revised vs YTD acct'!$A$5:$M$500,6,FALSE))</f>
        <v>0</v>
      </c>
      <c r="F17">
        <f>IF($Q17="","",VLOOKUP($Q17,'Revised vs YTD acct'!$A$5:$M$500,7,FALSE))</f>
        <v>0</v>
      </c>
      <c r="G17" t="str">
        <f>IF($Q17="","",VLOOKUP($Q17,'Revised vs YTD acct'!$A$5:$Q$257,COUNTA('Revised vs YTD acct'!$A$4:H$4),FALSE))</f>
        <v>4609</v>
      </c>
      <c r="H17" t="str">
        <f>IF($Q17="","",VLOOKUP($Q17,'Revised vs YTD acct'!$A$5:$Q$257,COUNTA('Revised vs YTD acct'!$A$4:I$4),FALSE))</f>
        <v>FAMILY ASSISTANCE</v>
      </c>
      <c r="I17" s="9">
        <f>IF($Q17="","",VLOOKUP($Q17,'Revised vs YTD acct'!$A$5:$Q$257,COUNTA('Revised vs YTD acct'!$A$4:J$4),FALSE))</f>
        <v>86011</v>
      </c>
      <c r="J17" s="9">
        <f>IF($Q17="","",VLOOKUP($Q17,'Revised vs YTD acct'!$A$5:$Q$257,COUNTA('Revised vs YTD acct'!$A$4:K$4),FALSE))</f>
        <v>43282</v>
      </c>
      <c r="K17" s="9">
        <f>IF($Q17="","",VLOOKUP($Q17,'Revised vs YTD acct'!$A$5:$Q$257,COUNTA('Revised vs YTD acct'!$A$4:L$4),FALSE))</f>
        <v>11360</v>
      </c>
      <c r="L17" s="9">
        <f>IF($Q17="","",VLOOKUP($Q17,'Revised vs YTD acct'!$A$5:$Q$257,COUNTA('Revised vs YTD acct'!$A$4:M$4),FALSE))</f>
        <v>180231</v>
      </c>
      <c r="M17" s="9">
        <f>IF($Q17="","",VLOOKUP($Q17,'Revised vs YTD acct'!$A$5:$Q$257,COUNTA('Revised vs YTD acct'!$A$4:N$4),FALSE))</f>
        <v>163569</v>
      </c>
      <c r="N17" s="9">
        <f>IF($Q17="","",VLOOKUP($Q17,'Revised vs YTD acct'!$A$5:$Q$257,COUNTA('Revised vs YTD acct'!$A$4:O$4),FALSE))</f>
        <v>285605</v>
      </c>
      <c r="O17" s="9">
        <f>IF($Q17="","",VLOOKUP($Q17,'Revised vs YTD acct'!$A$5:$Q$257,COUNTA('Revised vs YTD acct'!$A$4:P$4),FALSE))</f>
        <v>255614</v>
      </c>
      <c r="P17" s="9">
        <f t="shared" si="0"/>
        <v>1025672</v>
      </c>
      <c r="Q17">
        <f>IF((MAX($Q$4:Q16)+1)&gt;Data!$B$1,"",MAX($Q$4:Q16)+1)</f>
        <v>13</v>
      </c>
    </row>
    <row r="18" spans="1:17" x14ac:dyDescent="0.2">
      <c r="A18" t="str">
        <f>IF($Q18="","",VLOOKUP($Q18,'Revised vs YTD acct'!$A$5:$Q$257,COUNTA('Revised vs YTD acct'!$A$4:B$4),FALSE))</f>
        <v>A</v>
      </c>
      <c r="B18">
        <f>IF($Q18="","",VLOOKUP($Q18,'Revised vs YTD acct'!$A$5:$M$500,3,FALSE))</f>
        <v>0</v>
      </c>
      <c r="C18">
        <f>IF($Q18="","",VLOOKUP($Q18,'Revised vs YTD acct'!$A$5:$M$500,4,FALSE))</f>
        <v>0</v>
      </c>
      <c r="D18">
        <f>IF($Q18="","",VLOOKUP($Q18,'Revised vs YTD acct'!$A$5:$M$500,5,FALSE))</f>
        <v>0</v>
      </c>
      <c r="E18">
        <f>IF($Q18="","",VLOOKUP($Q18,'Revised vs YTD acct'!$A$5:$M$500,6,FALSE))</f>
        <v>0</v>
      </c>
      <c r="F18">
        <f>IF($Q18="","",VLOOKUP($Q18,'Revised vs YTD acct'!$A$5:$M$500,7,FALSE))</f>
        <v>0</v>
      </c>
      <c r="G18" t="str">
        <f>IF($Q18="","",VLOOKUP($Q18,'Revised vs YTD acct'!$A$5:$Q$257,COUNTA('Revised vs YTD acct'!$A$4:H$4),FALSE))</f>
        <v>3987</v>
      </c>
      <c r="H18" t="str">
        <f>IF($Q18="","",VLOOKUP($Q18,'Revised vs YTD acct'!$A$5:$Q$257,COUNTA('Revised vs YTD acct'!$A$4:I$4),FALSE))</f>
        <v>E.S.D./STREAMBANKS</v>
      </c>
      <c r="I18" s="9">
        <f>IF($Q18="","",VLOOKUP($Q18,'Revised vs YTD acct'!$A$5:$Q$257,COUNTA('Revised vs YTD acct'!$A$4:J$4),FALSE))</f>
        <v>210306.43999999994</v>
      </c>
      <c r="J18" s="9">
        <f>IF($Q18="","",VLOOKUP($Q18,'Revised vs YTD acct'!$A$5:$Q$257,COUNTA('Revised vs YTD acct'!$A$4:K$4),FALSE))</f>
        <v>500000</v>
      </c>
      <c r="K18" s="9">
        <f>IF($Q18="","",VLOOKUP($Q18,'Revised vs YTD acct'!$A$5:$Q$257,COUNTA('Revised vs YTD acct'!$A$4:L$4),FALSE))</f>
        <v>262500</v>
      </c>
      <c r="L18" s="9">
        <f>IF($Q18="","",VLOOKUP($Q18,'Revised vs YTD acct'!$A$5:$Q$257,COUNTA('Revised vs YTD acct'!$A$4:M$4),FALSE))</f>
        <v>0</v>
      </c>
      <c r="M18" s="9">
        <f>IF($Q18="","",VLOOKUP($Q18,'Revised vs YTD acct'!$A$5:$Q$257,COUNTA('Revised vs YTD acct'!$A$4:N$4),FALSE))</f>
        <v>0</v>
      </c>
      <c r="N18" s="9">
        <f>IF($Q18="","",VLOOKUP($Q18,'Revised vs YTD acct'!$A$5:$Q$257,COUNTA('Revised vs YTD acct'!$A$4:O$4),FALSE))</f>
        <v>0</v>
      </c>
      <c r="O18" s="9">
        <f>IF($Q18="","",VLOOKUP($Q18,'Revised vs YTD acct'!$A$5:$Q$257,COUNTA('Revised vs YTD acct'!$A$4:P$4),FALSE))</f>
        <v>0</v>
      </c>
      <c r="P18" s="9">
        <f t="shared" si="0"/>
        <v>972806.44</v>
      </c>
      <c r="Q18">
        <f>IF((MAX($Q$4:Q17)+1)&gt;Data!$B$1,"",MAX($Q$4:Q17)+1)</f>
        <v>14</v>
      </c>
    </row>
    <row r="19" spans="1:17" x14ac:dyDescent="0.2">
      <c r="A19" t="str">
        <f>IF($Q19="","",VLOOKUP($Q19,'Revised vs YTD acct'!$A$5:$Q$257,COUNTA('Revised vs YTD acct'!$A$4:B$4),FALSE))</f>
        <v>A</v>
      </c>
      <c r="B19">
        <f>IF($Q19="","",VLOOKUP($Q19,'Revised vs YTD acct'!$A$5:$M$500,3,FALSE))</f>
        <v>0</v>
      </c>
      <c r="C19">
        <f>IF($Q19="","",VLOOKUP($Q19,'Revised vs YTD acct'!$A$5:$M$500,4,FALSE))</f>
        <v>0</v>
      </c>
      <c r="D19">
        <f>IF($Q19="","",VLOOKUP($Q19,'Revised vs YTD acct'!$A$5:$M$500,5,FALSE))</f>
        <v>0</v>
      </c>
      <c r="E19">
        <f>IF($Q19="","",VLOOKUP($Q19,'Revised vs YTD acct'!$A$5:$M$500,6,FALSE))</f>
        <v>0</v>
      </c>
      <c r="F19">
        <f>IF($Q19="","",VLOOKUP($Q19,'Revised vs YTD acct'!$A$5:$M$500,7,FALSE))</f>
        <v>0</v>
      </c>
      <c r="G19" t="str">
        <f>IF($Q19="","",VLOOKUP($Q19,'Revised vs YTD acct'!$A$5:$Q$257,COUNTA('Revised vs YTD acct'!$A$4:H$4),FALSE))</f>
        <v>4389</v>
      </c>
      <c r="H19" t="str">
        <f>IF($Q19="","",VLOOKUP($Q19,'Revised vs YTD acct'!$A$5:$Q$257,COUNTA('Revised vs YTD acct'!$A$4:I$4),FALSE))</f>
        <v>HOMELAND SECURITY GRANTS</v>
      </c>
      <c r="I19" s="9">
        <f>IF($Q19="","",VLOOKUP($Q19,'Revised vs YTD acct'!$A$5:$Q$257,COUNTA('Revised vs YTD acct'!$A$4:J$4),FALSE))</f>
        <v>131067.52</v>
      </c>
      <c r="J19" s="9">
        <f>IF($Q19="","",VLOOKUP($Q19,'Revised vs YTD acct'!$A$5:$Q$257,COUNTA('Revised vs YTD acct'!$A$4:K$4),FALSE))</f>
        <v>102442.03</v>
      </c>
      <c r="K19" s="9">
        <f>IF($Q19="","",VLOOKUP($Q19,'Revised vs YTD acct'!$A$5:$Q$257,COUNTA('Revised vs YTD acct'!$A$4:L$4),FALSE))</f>
        <v>94347.03</v>
      </c>
      <c r="L19" s="9">
        <f>IF($Q19="","",VLOOKUP($Q19,'Revised vs YTD acct'!$A$5:$Q$257,COUNTA('Revised vs YTD acct'!$A$4:M$4),FALSE))</f>
        <v>38746.079999999987</v>
      </c>
      <c r="M19" s="9">
        <f>IF($Q19="","",VLOOKUP($Q19,'Revised vs YTD acct'!$A$5:$Q$257,COUNTA('Revised vs YTD acct'!$A$4:N$4),FALSE))</f>
        <v>106245.98999999999</v>
      </c>
      <c r="N19" s="9">
        <f>IF($Q19="","",VLOOKUP($Q19,'Revised vs YTD acct'!$A$5:$Q$257,COUNTA('Revised vs YTD acct'!$A$4:O$4),FALSE))</f>
        <v>148780.31</v>
      </c>
      <c r="O19" s="9">
        <f>IF($Q19="","",VLOOKUP($Q19,'Revised vs YTD acct'!$A$5:$Q$257,COUNTA('Revised vs YTD acct'!$A$4:P$4),FALSE))</f>
        <v>204472.51</v>
      </c>
      <c r="P19" s="9">
        <f t="shared" si="0"/>
        <v>826101.47</v>
      </c>
      <c r="Q19">
        <f>IF((MAX($Q$4:Q18)+1)&gt;Data!$B$1,"",MAX($Q$4:Q18)+1)</f>
        <v>15</v>
      </c>
    </row>
    <row r="20" spans="1:17" x14ac:dyDescent="0.2">
      <c r="A20" t="str">
        <f>IF($Q20="","",VLOOKUP($Q20,'Revised vs YTD acct'!$A$5:$Q$257,COUNTA('Revised vs YTD acct'!$A$4:B$4),FALSE))</f>
        <v>A</v>
      </c>
      <c r="B20">
        <f>IF($Q20="","",VLOOKUP($Q20,'Revised vs YTD acct'!$A$5:$M$500,3,FALSE))</f>
        <v>0</v>
      </c>
      <c r="C20">
        <f>IF($Q20="","",VLOOKUP($Q20,'Revised vs YTD acct'!$A$5:$M$500,4,FALSE))</f>
        <v>0</v>
      </c>
      <c r="D20">
        <f>IF($Q20="","",VLOOKUP($Q20,'Revised vs YTD acct'!$A$5:$M$500,5,FALSE))</f>
        <v>0</v>
      </c>
      <c r="E20">
        <f>IF($Q20="","",VLOOKUP($Q20,'Revised vs YTD acct'!$A$5:$M$500,6,FALSE))</f>
        <v>0</v>
      </c>
      <c r="F20">
        <f>IF($Q20="","",VLOOKUP($Q20,'Revised vs YTD acct'!$A$5:$M$500,7,FALSE))</f>
        <v>0</v>
      </c>
      <c r="G20" t="str">
        <f>IF($Q20="","",VLOOKUP($Q20,'Revised vs YTD acct'!$A$5:$Q$257,COUNTA('Revised vs YTD acct'!$A$4:H$4),FALSE))</f>
        <v>4989</v>
      </c>
      <c r="H20" t="str">
        <f>IF($Q20="","",VLOOKUP($Q20,'Revised vs YTD acct'!$A$5:$Q$257,COUNTA('Revised vs YTD acct'!$A$4:I$4),FALSE))</f>
        <v>MICRO-ENTERPRISE PROGRAM</v>
      </c>
      <c r="I20" s="9">
        <f>IF($Q20="","",VLOOKUP($Q20,'Revised vs YTD acct'!$A$5:$Q$257,COUNTA('Revised vs YTD acct'!$A$4:J$4),FALSE))</f>
        <v>200000</v>
      </c>
      <c r="J20" s="9">
        <f>IF($Q20="","",VLOOKUP($Q20,'Revised vs YTD acct'!$A$5:$Q$257,COUNTA('Revised vs YTD acct'!$A$4:K$4),FALSE))</f>
        <v>104683.28</v>
      </c>
      <c r="K20" s="9">
        <f>IF($Q20="","",VLOOKUP($Q20,'Revised vs YTD acct'!$A$5:$Q$257,COUNTA('Revised vs YTD acct'!$A$4:L$4),FALSE))</f>
        <v>24816.720000000001</v>
      </c>
      <c r="L20" s="9">
        <f>IF($Q20="","",VLOOKUP($Q20,'Revised vs YTD acct'!$A$5:$Q$257,COUNTA('Revised vs YTD acct'!$A$4:M$4),FALSE))</f>
        <v>200000</v>
      </c>
      <c r="M20" s="9">
        <f>IF($Q20="","",VLOOKUP($Q20,'Revised vs YTD acct'!$A$5:$Q$257,COUNTA('Revised vs YTD acct'!$A$4:N$4),FALSE))</f>
        <v>0</v>
      </c>
      <c r="N20" s="9">
        <f>IF($Q20="","",VLOOKUP($Q20,'Revised vs YTD acct'!$A$5:$Q$257,COUNTA('Revised vs YTD acct'!$A$4:O$4),FALSE))</f>
        <v>251699.63</v>
      </c>
      <c r="O20" s="9">
        <f>IF($Q20="","",VLOOKUP($Q20,'Revised vs YTD acct'!$A$5:$Q$257,COUNTA('Revised vs YTD acct'!$A$4:P$4),FALSE))</f>
        <v>-9471.4899999999907</v>
      </c>
      <c r="P20" s="9">
        <f t="shared" si="0"/>
        <v>771728.14</v>
      </c>
      <c r="Q20">
        <f>IF((MAX($Q$4:Q19)+1)&gt;Data!$B$1,"",MAX($Q$4:Q19)+1)</f>
        <v>16</v>
      </c>
    </row>
    <row r="21" spans="1:17" x14ac:dyDescent="0.2">
      <c r="A21" t="str">
        <f>IF($Q21="","",VLOOKUP($Q21,'Revised vs YTD acct'!$A$5:$Q$257,COUNTA('Revised vs YTD acct'!$A$4:B$4),FALSE))</f>
        <v>A</v>
      </c>
      <c r="B21">
        <f>IF($Q21="","",VLOOKUP($Q21,'Revised vs YTD acct'!$A$5:$M$500,3,FALSE))</f>
        <v>0</v>
      </c>
      <c r="C21">
        <f>IF($Q21="","",VLOOKUP($Q21,'Revised vs YTD acct'!$A$5:$M$500,4,FALSE))</f>
        <v>0</v>
      </c>
      <c r="D21">
        <f>IF($Q21="","",VLOOKUP($Q21,'Revised vs YTD acct'!$A$5:$M$500,5,FALSE))</f>
        <v>0</v>
      </c>
      <c r="E21">
        <f>IF($Q21="","",VLOOKUP($Q21,'Revised vs YTD acct'!$A$5:$M$500,6,FALSE))</f>
        <v>0</v>
      </c>
      <c r="F21">
        <f>IF($Q21="","",VLOOKUP($Q21,'Revised vs YTD acct'!$A$5:$M$500,7,FALSE))</f>
        <v>0</v>
      </c>
      <c r="G21" t="str">
        <f>IF($Q21="","",VLOOKUP($Q21,'Revised vs YTD acct'!$A$5:$Q$257,COUNTA('Revised vs YTD acct'!$A$4:H$4),FALSE))</f>
        <v>3277</v>
      </c>
      <c r="H21" t="str">
        <f>IF($Q21="","",VLOOKUP($Q21,'Revised vs YTD acct'!$A$5:$Q$257,COUNTA('Revised vs YTD acct'!$A$4:I$4),FALSE))</f>
        <v>EDUCATION FOR P.H.C.</v>
      </c>
      <c r="I21" s="9">
        <f>IF($Q21="","",VLOOKUP($Q21,'Revised vs YTD acct'!$A$5:$Q$257,COUNTA('Revised vs YTD acct'!$A$4:J$4),FALSE))</f>
        <v>511073.65</v>
      </c>
      <c r="J21" s="9">
        <f>IF($Q21="","",VLOOKUP($Q21,'Revised vs YTD acct'!$A$5:$Q$257,COUNTA('Revised vs YTD acct'!$A$4:K$4),FALSE))</f>
        <v>150913.09999999998</v>
      </c>
      <c r="K21" s="9">
        <f>IF($Q21="","",VLOOKUP($Q21,'Revised vs YTD acct'!$A$5:$Q$257,COUNTA('Revised vs YTD acct'!$A$4:L$4),FALSE))</f>
        <v>104253.33000000002</v>
      </c>
      <c r="L21" s="9">
        <f>IF($Q21="","",VLOOKUP($Q21,'Revised vs YTD acct'!$A$5:$Q$257,COUNTA('Revised vs YTD acct'!$A$4:M$4),FALSE))</f>
        <v>-190250.20999999996</v>
      </c>
      <c r="M21" s="9">
        <f>IF($Q21="","",VLOOKUP($Q21,'Revised vs YTD acct'!$A$5:$Q$257,COUNTA('Revised vs YTD acct'!$A$4:N$4),FALSE))</f>
        <v>43259.159999999974</v>
      </c>
      <c r="N21" s="9">
        <f>IF($Q21="","",VLOOKUP($Q21,'Revised vs YTD acct'!$A$5:$Q$257,COUNTA('Revised vs YTD acct'!$A$4:O$4),FALSE))</f>
        <v>-12462.049999999988</v>
      </c>
      <c r="O21" s="9">
        <f>IF($Q21="","",VLOOKUP($Q21,'Revised vs YTD acct'!$A$5:$Q$257,COUNTA('Revised vs YTD acct'!$A$4:P$4),FALSE))</f>
        <v>143660.4</v>
      </c>
      <c r="P21" s="9">
        <f t="shared" si="0"/>
        <v>750447.38</v>
      </c>
      <c r="Q21">
        <f>IF((MAX($Q$4:Q20)+1)&gt;Data!$B$1,"",MAX($Q$4:Q20)+1)</f>
        <v>17</v>
      </c>
    </row>
    <row r="22" spans="1:17" x14ac:dyDescent="0.2">
      <c r="A22" t="str">
        <f>IF($Q22="","",VLOOKUP($Q22,'Revised vs YTD acct'!$A$5:$Q$257,COUNTA('Revised vs YTD acct'!$A$4:B$4),FALSE))</f>
        <v>A</v>
      </c>
      <c r="B22">
        <f>IF($Q22="","",VLOOKUP($Q22,'Revised vs YTD acct'!$A$5:$M$500,3,FALSE))</f>
        <v>0</v>
      </c>
      <c r="C22">
        <f>IF($Q22="","",VLOOKUP($Q22,'Revised vs YTD acct'!$A$5:$M$500,4,FALSE))</f>
        <v>0</v>
      </c>
      <c r="D22">
        <f>IF($Q22="","",VLOOKUP($Q22,'Revised vs YTD acct'!$A$5:$M$500,5,FALSE))</f>
        <v>0</v>
      </c>
      <c r="E22">
        <f>IF($Q22="","",VLOOKUP($Q22,'Revised vs YTD acct'!$A$5:$M$500,6,FALSE))</f>
        <v>0</v>
      </c>
      <c r="F22">
        <f>IF($Q22="","",VLOOKUP($Q22,'Revised vs YTD acct'!$A$5:$M$500,7,FALSE))</f>
        <v>0</v>
      </c>
      <c r="G22" t="str">
        <f>IF($Q22="","",VLOOKUP($Q22,'Revised vs YTD acct'!$A$5:$Q$257,COUNTA('Revised vs YTD acct'!$A$4:H$4),FALSE))</f>
        <v>3985</v>
      </c>
      <c r="H22" t="str">
        <f>IF($Q22="","",VLOOKUP($Q22,'Revised vs YTD acct'!$A$5:$Q$257,COUNTA('Revised vs YTD acct'!$A$4:I$4),FALSE))</f>
        <v>WATERSHED REVITALIZATION</v>
      </c>
      <c r="I22" s="9">
        <f>IF($Q22="","",VLOOKUP($Q22,'Revised vs YTD acct'!$A$5:$Q$257,COUNTA('Revised vs YTD acct'!$A$4:J$4),FALSE))</f>
        <v>403685.34</v>
      </c>
      <c r="J22" s="9">
        <f>IF($Q22="","",VLOOKUP($Q22,'Revised vs YTD acct'!$A$5:$Q$257,COUNTA('Revised vs YTD acct'!$A$4:K$4),FALSE))</f>
        <v>269867.7</v>
      </c>
      <c r="K22" s="9">
        <f>IF($Q22="","",VLOOKUP($Q22,'Revised vs YTD acct'!$A$5:$Q$257,COUNTA('Revised vs YTD acct'!$A$4:L$4),FALSE))</f>
        <v>14934.470000000001</v>
      </c>
      <c r="L22" s="9">
        <f>IF($Q22="","",VLOOKUP($Q22,'Revised vs YTD acct'!$A$5:$Q$257,COUNTA('Revised vs YTD acct'!$A$4:M$4),FALSE))</f>
        <v>2.7200000000011642</v>
      </c>
      <c r="M22" s="9">
        <f>IF($Q22="","",VLOOKUP($Q22,'Revised vs YTD acct'!$A$5:$Q$257,COUNTA('Revised vs YTD acct'!$A$4:N$4),FALSE))</f>
        <v>0</v>
      </c>
      <c r="N22" s="9">
        <f>IF($Q22="","",VLOOKUP($Q22,'Revised vs YTD acct'!$A$5:$Q$257,COUNTA('Revised vs YTD acct'!$A$4:O$4),FALSE))</f>
        <v>0</v>
      </c>
      <c r="O22" s="9">
        <f>IF($Q22="","",VLOOKUP($Q22,'Revised vs YTD acct'!$A$5:$Q$257,COUNTA('Revised vs YTD acct'!$A$4:P$4),FALSE))</f>
        <v>0</v>
      </c>
      <c r="P22" s="9">
        <f t="shared" si="0"/>
        <v>688490.23</v>
      </c>
      <c r="Q22">
        <f>IF((MAX($Q$4:Q21)+1)&gt;Data!$B$1,"",MAX($Q$4:Q21)+1)</f>
        <v>18</v>
      </c>
    </row>
    <row r="23" spans="1:17" x14ac:dyDescent="0.2">
      <c r="A23" t="str">
        <f>IF($Q23="","",VLOOKUP($Q23,'Revised vs YTD acct'!$A$5:$Q$257,COUNTA('Revised vs YTD acct'!$A$4:B$4),FALSE))</f>
        <v>A</v>
      </c>
      <c r="B23">
        <f>IF($Q23="","",VLOOKUP($Q23,'Revised vs YTD acct'!$A$5:$M$500,3,FALSE))</f>
        <v>0</v>
      </c>
      <c r="C23">
        <f>IF($Q23="","",VLOOKUP($Q23,'Revised vs YTD acct'!$A$5:$M$500,4,FALSE))</f>
        <v>0</v>
      </c>
      <c r="D23">
        <f>IF($Q23="","",VLOOKUP($Q23,'Revised vs YTD acct'!$A$5:$M$500,5,FALSE))</f>
        <v>0</v>
      </c>
      <c r="E23">
        <f>IF($Q23="","",VLOOKUP($Q23,'Revised vs YTD acct'!$A$5:$M$500,6,FALSE))</f>
        <v>0</v>
      </c>
      <c r="F23">
        <f>IF($Q23="","",VLOOKUP($Q23,'Revised vs YTD acct'!$A$5:$M$500,7,FALSE))</f>
        <v>0</v>
      </c>
      <c r="G23" t="str">
        <f>IF($Q23="","",VLOOKUP($Q23,'Revised vs YTD acct'!$A$5:$Q$257,COUNTA('Revised vs YTD acct'!$A$4:H$4),FALSE))</f>
        <v>3401</v>
      </c>
      <c r="H23" t="str">
        <f>IF($Q23="","",VLOOKUP($Q23,'Revised vs YTD acct'!$A$5:$Q$257,COUNTA('Revised vs YTD acct'!$A$4:I$4),FALSE))</f>
        <v>PUBLIC HEALTH WORK</v>
      </c>
      <c r="I23" s="9">
        <f>IF($Q23="","",VLOOKUP($Q23,'Revised vs YTD acct'!$A$5:$Q$257,COUNTA('Revised vs YTD acct'!$A$4:J$4),FALSE))</f>
        <v>110722.90999999997</v>
      </c>
      <c r="J23" s="9">
        <f>IF($Q23="","",VLOOKUP($Q23,'Revised vs YTD acct'!$A$5:$Q$257,COUNTA('Revised vs YTD acct'!$A$4:K$4),FALSE))</f>
        <v>134823.18</v>
      </c>
      <c r="K23" s="9">
        <f>IF($Q23="","",VLOOKUP($Q23,'Revised vs YTD acct'!$A$5:$Q$257,COUNTA('Revised vs YTD acct'!$A$4:L$4),FALSE))</f>
        <v>115972.78000000003</v>
      </c>
      <c r="L23" s="9">
        <f>IF($Q23="","",VLOOKUP($Q23,'Revised vs YTD acct'!$A$5:$Q$257,COUNTA('Revised vs YTD acct'!$A$4:M$4),FALSE))</f>
        <v>127110.32</v>
      </c>
      <c r="M23" s="9">
        <f>IF($Q23="","",VLOOKUP($Q23,'Revised vs YTD acct'!$A$5:$Q$257,COUNTA('Revised vs YTD acct'!$A$4:N$4),FALSE))</f>
        <v>39102.780000000028</v>
      </c>
      <c r="N23" s="9">
        <f>IF($Q23="","",VLOOKUP($Q23,'Revised vs YTD acct'!$A$5:$Q$257,COUNTA('Revised vs YTD acct'!$A$4:O$4),FALSE))</f>
        <v>27146.790000000037</v>
      </c>
      <c r="O23" s="9">
        <f>IF($Q23="","",VLOOKUP($Q23,'Revised vs YTD acct'!$A$5:$Q$257,COUNTA('Revised vs YTD acct'!$A$4:P$4),FALSE))</f>
        <v>116736.34999999998</v>
      </c>
      <c r="P23" s="9">
        <f t="shared" si="0"/>
        <v>671615.11</v>
      </c>
      <c r="Q23">
        <f>IF((MAX($Q$4:Q22)+1)&gt;Data!$B$1,"",MAX($Q$4:Q22)+1)</f>
        <v>19</v>
      </c>
    </row>
    <row r="24" spans="1:17" x14ac:dyDescent="0.2">
      <c r="A24" t="str">
        <f>IF($Q24="","",VLOOKUP($Q24,'Revised vs YTD acct'!$A$5:$Q$257,COUNTA('Revised vs YTD acct'!$A$4:B$4),FALSE))</f>
        <v>A</v>
      </c>
      <c r="B24">
        <f>IF($Q24="","",VLOOKUP($Q24,'Revised vs YTD acct'!$A$5:$M$500,3,FALSE))</f>
        <v>0</v>
      </c>
      <c r="C24">
        <f>IF($Q24="","",VLOOKUP($Q24,'Revised vs YTD acct'!$A$5:$M$500,4,FALSE))</f>
        <v>0</v>
      </c>
      <c r="D24">
        <f>IF($Q24="","",VLOOKUP($Q24,'Revised vs YTD acct'!$A$5:$M$500,5,FALSE))</f>
        <v>0</v>
      </c>
      <c r="E24">
        <f>IF($Q24="","",VLOOKUP($Q24,'Revised vs YTD acct'!$A$5:$M$500,6,FALSE))</f>
        <v>0</v>
      </c>
      <c r="F24">
        <f>IF($Q24="","",VLOOKUP($Q24,'Revised vs YTD acct'!$A$5:$M$500,7,FALSE))</f>
        <v>0</v>
      </c>
      <c r="G24" t="str">
        <f>IF($Q24="","",VLOOKUP($Q24,'Revised vs YTD acct'!$A$5:$Q$257,COUNTA('Revised vs YTD acct'!$A$4:H$4),FALSE))</f>
        <v>3655</v>
      </c>
      <c r="H24" t="str">
        <f>IF($Q24="","",VLOOKUP($Q24,'Revised vs YTD acct'!$A$5:$Q$257,COUNTA('Revised vs YTD acct'!$A$4:I$4),FALSE))</f>
        <v>DAY CARE</v>
      </c>
      <c r="I24" s="9">
        <f>IF($Q24="","",VLOOKUP($Q24,'Revised vs YTD acct'!$A$5:$Q$257,COUNTA('Revised vs YTD acct'!$A$4:J$4),FALSE))</f>
        <v>-66905</v>
      </c>
      <c r="J24" s="9">
        <f>IF($Q24="","",VLOOKUP($Q24,'Revised vs YTD acct'!$A$5:$Q$257,COUNTA('Revised vs YTD acct'!$A$4:K$4),FALSE))</f>
        <v>93443</v>
      </c>
      <c r="K24" s="9">
        <f>IF($Q24="","",VLOOKUP($Q24,'Revised vs YTD acct'!$A$5:$Q$257,COUNTA('Revised vs YTD acct'!$A$4:L$4),FALSE))</f>
        <v>151272</v>
      </c>
      <c r="L24" s="9">
        <f>IF($Q24="","",VLOOKUP($Q24,'Revised vs YTD acct'!$A$5:$Q$257,COUNTA('Revised vs YTD acct'!$A$4:M$4),FALSE))</f>
        <v>160849</v>
      </c>
      <c r="M24" s="9">
        <f>IF($Q24="","",VLOOKUP($Q24,'Revised vs YTD acct'!$A$5:$Q$257,COUNTA('Revised vs YTD acct'!$A$4:N$4),FALSE))</f>
        <v>185021</v>
      </c>
      <c r="N24" s="9">
        <f>IF($Q24="","",VLOOKUP($Q24,'Revised vs YTD acct'!$A$5:$Q$257,COUNTA('Revised vs YTD acct'!$A$4:O$4),FALSE))</f>
        <v>79409</v>
      </c>
      <c r="O24" s="9">
        <f>IF($Q24="","",VLOOKUP($Q24,'Revised vs YTD acct'!$A$5:$Q$257,COUNTA('Revised vs YTD acct'!$A$4:P$4),FALSE))</f>
        <v>-24028</v>
      </c>
      <c r="P24" s="9">
        <f t="shared" si="0"/>
        <v>579061</v>
      </c>
      <c r="Q24">
        <f>IF((MAX($Q$4:Q23)+1)&gt;Data!$B$1,"",MAX($Q$4:Q23)+1)</f>
        <v>20</v>
      </c>
    </row>
    <row r="25" spans="1:17" x14ac:dyDescent="0.2">
      <c r="A25" t="str">
        <f>IF($Q25="","",VLOOKUP($Q25,'Revised vs YTD acct'!$A$5:$Q$257,COUNTA('Revised vs YTD acct'!$A$4:B$4),FALSE))</f>
        <v>A</v>
      </c>
      <c r="B25">
        <f>IF($Q25="","",VLOOKUP($Q25,'Revised vs YTD acct'!$A$5:$M$500,3,FALSE))</f>
        <v>0</v>
      </c>
      <c r="C25">
        <f>IF($Q25="","",VLOOKUP($Q25,'Revised vs YTD acct'!$A$5:$M$500,4,FALSE))</f>
        <v>0</v>
      </c>
      <c r="D25">
        <f>IF($Q25="","",VLOOKUP($Q25,'Revised vs YTD acct'!$A$5:$M$500,5,FALSE))</f>
        <v>0</v>
      </c>
      <c r="E25">
        <f>IF($Q25="","",VLOOKUP($Q25,'Revised vs YTD acct'!$A$5:$M$500,6,FALSE))</f>
        <v>0</v>
      </c>
      <c r="F25">
        <f>IF($Q25="","",VLOOKUP($Q25,'Revised vs YTD acct'!$A$5:$M$500,7,FALSE))</f>
        <v>0</v>
      </c>
      <c r="G25" t="str">
        <f>IF($Q25="","",VLOOKUP($Q25,'Revised vs YTD acct'!$A$5:$Q$257,COUNTA('Revised vs YTD acct'!$A$4:H$4),FALSE))</f>
        <v>3590</v>
      </c>
      <c r="H25" t="str">
        <f>IF($Q25="","",VLOOKUP($Q25,'Revised vs YTD acct'!$A$5:$Q$257,COUNTA('Revised vs YTD acct'!$A$4:I$4),FALSE))</f>
        <v>NYS GRANT, RURAL PUBLIC TRAN</v>
      </c>
      <c r="I25" s="9">
        <f>IF($Q25="","",VLOOKUP($Q25,'Revised vs YTD acct'!$A$5:$Q$257,COUNTA('Revised vs YTD acct'!$A$4:J$4),FALSE))</f>
        <v>3149.8300000000017</v>
      </c>
      <c r="J25" s="9">
        <f>IF($Q25="","",VLOOKUP($Q25,'Revised vs YTD acct'!$A$5:$Q$257,COUNTA('Revised vs YTD acct'!$A$4:K$4),FALSE))</f>
        <v>77655.19</v>
      </c>
      <c r="K25" s="9">
        <f>IF($Q25="","",VLOOKUP($Q25,'Revised vs YTD acct'!$A$5:$Q$257,COUNTA('Revised vs YTD acct'!$A$4:L$4),FALSE))</f>
        <v>24012.95</v>
      </c>
      <c r="L25" s="9">
        <f>IF($Q25="","",VLOOKUP($Q25,'Revised vs YTD acct'!$A$5:$Q$257,COUNTA('Revised vs YTD acct'!$A$4:M$4),FALSE))</f>
        <v>144541.03999999998</v>
      </c>
      <c r="M25" s="9">
        <f>IF($Q25="","",VLOOKUP($Q25,'Revised vs YTD acct'!$A$5:$Q$257,COUNTA('Revised vs YTD acct'!$A$4:N$4),FALSE))</f>
        <v>221284.98</v>
      </c>
      <c r="N25" s="9">
        <f>IF($Q25="","",VLOOKUP($Q25,'Revised vs YTD acct'!$A$5:$Q$257,COUNTA('Revised vs YTD acct'!$A$4:O$4),FALSE))</f>
        <v>-3486.429999999993</v>
      </c>
      <c r="O25" s="9">
        <f>IF($Q25="","",VLOOKUP($Q25,'Revised vs YTD acct'!$A$5:$Q$257,COUNTA('Revised vs YTD acct'!$A$4:P$4),FALSE))</f>
        <v>40544.300000000003</v>
      </c>
      <c r="P25" s="9">
        <f t="shared" si="0"/>
        <v>507701.86</v>
      </c>
      <c r="Q25">
        <f>IF((MAX($Q$4:Q24)+1)&gt;Data!$B$1,"",MAX($Q$4:Q24)+1)</f>
        <v>21</v>
      </c>
    </row>
    <row r="26" spans="1:17" x14ac:dyDescent="0.2">
      <c r="A26" t="str">
        <f>IF($Q26="","",VLOOKUP($Q26,'Revised vs YTD acct'!$A$5:$Q$257,COUNTA('Revised vs YTD acct'!$A$4:B$4),FALSE))</f>
        <v>A</v>
      </c>
      <c r="B26">
        <f>IF($Q26="","",VLOOKUP($Q26,'Revised vs YTD acct'!$A$5:$M$500,3,FALSE))</f>
        <v>0</v>
      </c>
      <c r="C26">
        <f>IF($Q26="","",VLOOKUP($Q26,'Revised vs YTD acct'!$A$5:$M$500,4,FALSE))</f>
        <v>0</v>
      </c>
      <c r="D26">
        <f>IF($Q26="","",VLOOKUP($Q26,'Revised vs YTD acct'!$A$5:$M$500,5,FALSE))</f>
        <v>0</v>
      </c>
      <c r="E26">
        <f>IF($Q26="","",VLOOKUP($Q26,'Revised vs YTD acct'!$A$5:$M$500,6,FALSE))</f>
        <v>0</v>
      </c>
      <c r="F26">
        <f>IF($Q26="","",VLOOKUP($Q26,'Revised vs YTD acct'!$A$5:$M$500,7,FALSE))</f>
        <v>0</v>
      </c>
      <c r="G26" t="str">
        <f>IF($Q26="","",VLOOKUP($Q26,'Revised vs YTD acct'!$A$5:$Q$257,COUNTA('Revised vs YTD acct'!$A$4:H$4),FALSE))</f>
        <v>4661</v>
      </c>
      <c r="H26" t="str">
        <f>IF($Q26="","",VLOOKUP($Q26,'Revised vs YTD acct'!$A$5:$Q$257,COUNTA('Revised vs YTD acct'!$A$4:I$4),FALSE))</f>
        <v>BLOCK GRANT</v>
      </c>
      <c r="I26" s="9">
        <f>IF($Q26="","",VLOOKUP($Q26,'Revised vs YTD acct'!$A$5:$Q$257,COUNTA('Revised vs YTD acct'!$A$4:J$4),FALSE))</f>
        <v>-48870</v>
      </c>
      <c r="J26" s="9">
        <f>IF($Q26="","",VLOOKUP($Q26,'Revised vs YTD acct'!$A$5:$Q$257,COUNTA('Revised vs YTD acct'!$A$4:K$4),FALSE))</f>
        <v>-25575</v>
      </c>
      <c r="K26" s="9">
        <f>IF($Q26="","",VLOOKUP($Q26,'Revised vs YTD acct'!$A$5:$Q$257,COUNTA('Revised vs YTD acct'!$A$4:L$4),FALSE))</f>
        <v>36879</v>
      </c>
      <c r="L26" s="9">
        <f>IF($Q26="","",VLOOKUP($Q26,'Revised vs YTD acct'!$A$5:$Q$257,COUNTA('Revised vs YTD acct'!$A$4:M$4),FALSE))</f>
        <v>-33270</v>
      </c>
      <c r="M26" s="9">
        <f>IF($Q26="","",VLOOKUP($Q26,'Revised vs YTD acct'!$A$5:$Q$257,COUNTA('Revised vs YTD acct'!$A$4:N$4),FALSE))</f>
        <v>151750</v>
      </c>
      <c r="N26" s="9">
        <f>IF($Q26="","",VLOOKUP($Q26,'Revised vs YTD acct'!$A$5:$Q$257,COUNTA('Revised vs YTD acct'!$A$4:O$4),FALSE))</f>
        <v>14207</v>
      </c>
      <c r="O26" s="9">
        <f>IF($Q26="","",VLOOKUP($Q26,'Revised vs YTD acct'!$A$5:$Q$257,COUNTA('Revised vs YTD acct'!$A$4:P$4),FALSE))</f>
        <v>405643</v>
      </c>
      <c r="P26" s="9">
        <f t="shared" si="0"/>
        <v>500764</v>
      </c>
      <c r="Q26">
        <f>IF((MAX($Q$4:Q25)+1)&gt;Data!$B$1,"",MAX($Q$4:Q25)+1)</f>
        <v>22</v>
      </c>
    </row>
    <row r="27" spans="1:17" x14ac:dyDescent="0.2">
      <c r="A27" t="str">
        <f>IF($Q27="","",VLOOKUP($Q27,'Revised vs YTD acct'!$A$5:$Q$257,COUNTA('Revised vs YTD acct'!$A$4:B$4),FALSE))</f>
        <v>A</v>
      </c>
      <c r="B27">
        <f>IF($Q27="","",VLOOKUP($Q27,'Revised vs YTD acct'!$A$5:$M$500,3,FALSE))</f>
        <v>0</v>
      </c>
      <c r="C27">
        <f>IF($Q27="","",VLOOKUP($Q27,'Revised vs YTD acct'!$A$5:$M$500,4,FALSE))</f>
        <v>0</v>
      </c>
      <c r="D27">
        <f>IF($Q27="","",VLOOKUP($Q27,'Revised vs YTD acct'!$A$5:$M$500,5,FALSE))</f>
        <v>0</v>
      </c>
      <c r="E27">
        <f>IF($Q27="","",VLOOKUP($Q27,'Revised vs YTD acct'!$A$5:$M$500,6,FALSE))</f>
        <v>0</v>
      </c>
      <c r="F27">
        <f>IF($Q27="","",VLOOKUP($Q27,'Revised vs YTD acct'!$A$5:$M$500,7,FALSE))</f>
        <v>0</v>
      </c>
      <c r="G27" t="str">
        <f>IF($Q27="","",VLOOKUP($Q27,'Revised vs YTD acct'!$A$5:$Q$257,COUNTA('Revised vs YTD acct'!$A$4:H$4),FALSE))</f>
        <v>3472</v>
      </c>
      <c r="H27" t="str">
        <f>IF($Q27="","",VLOOKUP($Q27,'Revised vs YTD acct'!$A$5:$Q$257,COUNTA('Revised vs YTD acct'!$A$4:I$4),FALSE))</f>
        <v>COMMUNITY SUPPORT GROUP</v>
      </c>
      <c r="I27" s="9">
        <f>IF($Q27="","",VLOOKUP($Q27,'Revised vs YTD acct'!$A$5:$Q$257,COUNTA('Revised vs YTD acct'!$A$4:J$4),FALSE))</f>
        <v>68399.179999999935</v>
      </c>
      <c r="J27" s="9">
        <f>IF($Q27="","",VLOOKUP($Q27,'Revised vs YTD acct'!$A$5:$Q$257,COUNTA('Revised vs YTD acct'!$A$4:K$4),FALSE))</f>
        <v>98300.820000000065</v>
      </c>
      <c r="K27" s="9">
        <f>IF($Q27="","",VLOOKUP($Q27,'Revised vs YTD acct'!$A$5:$Q$257,COUNTA('Revised vs YTD acct'!$A$4:L$4),FALSE))</f>
        <v>19596.5</v>
      </c>
      <c r="L27" s="9">
        <f>IF($Q27="","",VLOOKUP($Q27,'Revised vs YTD acct'!$A$5:$Q$257,COUNTA('Revised vs YTD acct'!$A$4:M$4),FALSE))</f>
        <v>18591</v>
      </c>
      <c r="M27" s="9">
        <f>IF($Q27="","",VLOOKUP($Q27,'Revised vs YTD acct'!$A$5:$Q$257,COUNTA('Revised vs YTD acct'!$A$4:N$4),FALSE))</f>
        <v>97907.840000000084</v>
      </c>
      <c r="N27" s="9">
        <f>IF($Q27="","",VLOOKUP($Q27,'Revised vs YTD acct'!$A$5:$Q$257,COUNTA('Revised vs YTD acct'!$A$4:O$4),FALSE))</f>
        <v>36702</v>
      </c>
      <c r="O27" s="9">
        <f>IF($Q27="","",VLOOKUP($Q27,'Revised vs YTD acct'!$A$5:$Q$257,COUNTA('Revised vs YTD acct'!$A$4:P$4),FALSE))</f>
        <v>50462.75</v>
      </c>
      <c r="P27" s="9">
        <f t="shared" si="0"/>
        <v>389960.09000000008</v>
      </c>
      <c r="Q27">
        <f>IF((MAX($Q$4:Q26)+1)&gt;Data!$B$1,"",MAX($Q$4:Q26)+1)</f>
        <v>23</v>
      </c>
    </row>
    <row r="28" spans="1:17" x14ac:dyDescent="0.2">
      <c r="A28" t="str">
        <f>IF($Q28="","",VLOOKUP($Q28,'Revised vs YTD acct'!$A$5:$Q$257,COUNTA('Revised vs YTD acct'!$A$4:B$4),FALSE))</f>
        <v>A</v>
      </c>
      <c r="B28">
        <f>IF($Q28="","",VLOOKUP($Q28,'Revised vs YTD acct'!$A$5:$M$500,3,FALSE))</f>
        <v>0</v>
      </c>
      <c r="C28">
        <f>IF($Q28="","",VLOOKUP($Q28,'Revised vs YTD acct'!$A$5:$M$500,4,FALSE))</f>
        <v>0</v>
      </c>
      <c r="D28">
        <f>IF($Q28="","",VLOOKUP($Q28,'Revised vs YTD acct'!$A$5:$M$500,5,FALSE))</f>
        <v>0</v>
      </c>
      <c r="E28">
        <f>IF($Q28="","",VLOOKUP($Q28,'Revised vs YTD acct'!$A$5:$M$500,6,FALSE))</f>
        <v>0</v>
      </c>
      <c r="F28">
        <f>IF($Q28="","",VLOOKUP($Q28,'Revised vs YTD acct'!$A$5:$M$500,7,FALSE))</f>
        <v>0</v>
      </c>
      <c r="G28" t="str">
        <f>IF($Q28="","",VLOOKUP($Q28,'Revised vs YTD acct'!$A$5:$Q$257,COUNTA('Revised vs YTD acct'!$A$4:H$4),FALSE))</f>
        <v>3989</v>
      </c>
      <c r="H28" t="str">
        <f>IF($Q28="","",VLOOKUP($Q28,'Revised vs YTD acct'!$A$5:$Q$257,COUNTA('Revised vs YTD acct'!$A$4:I$4),FALSE))</f>
        <v>MULTI-USE TRAIL</v>
      </c>
      <c r="I28" s="9">
        <f>IF($Q28="","",VLOOKUP($Q28,'Revised vs YTD acct'!$A$5:$Q$257,COUNTA('Revised vs YTD acct'!$A$4:J$4),FALSE))</f>
        <v>0</v>
      </c>
      <c r="J28" s="9">
        <f>IF($Q28="","",VLOOKUP($Q28,'Revised vs YTD acct'!$A$5:$Q$257,COUNTA('Revised vs YTD acct'!$A$4:K$4),FALSE))</f>
        <v>149876</v>
      </c>
      <c r="K28" s="9">
        <f>IF($Q28="","",VLOOKUP($Q28,'Revised vs YTD acct'!$A$5:$Q$257,COUNTA('Revised vs YTD acct'!$A$4:L$4),FALSE))</f>
        <v>108187.26999999999</v>
      </c>
      <c r="L28" s="9">
        <f>IF($Q28="","",VLOOKUP($Q28,'Revised vs YTD acct'!$A$5:$Q$257,COUNTA('Revised vs YTD acct'!$A$4:M$4),FALSE))</f>
        <v>82868.47</v>
      </c>
      <c r="M28" s="9">
        <f>IF($Q28="","",VLOOKUP($Q28,'Revised vs YTD acct'!$A$5:$Q$257,COUNTA('Revised vs YTD acct'!$A$4:N$4),FALSE))</f>
        <v>-21011.67</v>
      </c>
      <c r="N28" s="9">
        <f>IF($Q28="","",VLOOKUP($Q28,'Revised vs YTD acct'!$A$5:$Q$257,COUNTA('Revised vs YTD acct'!$A$4:O$4),FALSE))</f>
        <v>21066.6</v>
      </c>
      <c r="O28" s="9">
        <f>IF($Q28="","",VLOOKUP($Q28,'Revised vs YTD acct'!$A$5:$Q$257,COUNTA('Revised vs YTD acct'!$A$4:P$4),FALSE))</f>
        <v>0</v>
      </c>
      <c r="P28" s="9">
        <f t="shared" si="0"/>
        <v>340986.67</v>
      </c>
      <c r="Q28">
        <f>IF((MAX($Q$4:Q27)+1)&gt;Data!$B$1,"",MAX($Q$4:Q27)+1)</f>
        <v>24</v>
      </c>
    </row>
    <row r="29" spans="1:17" x14ac:dyDescent="0.2">
      <c r="A29" t="str">
        <f>IF($Q29="","",VLOOKUP($Q29,'Revised vs YTD acct'!$A$5:$Q$257,COUNTA('Revised vs YTD acct'!$A$4:B$4),FALSE))</f>
        <v>A</v>
      </c>
      <c r="B29">
        <f>IF($Q29="","",VLOOKUP($Q29,'Revised vs YTD acct'!$A$5:$M$500,3,FALSE))</f>
        <v>0</v>
      </c>
      <c r="C29">
        <f>IF($Q29="","",VLOOKUP($Q29,'Revised vs YTD acct'!$A$5:$M$500,4,FALSE))</f>
        <v>0</v>
      </c>
      <c r="D29">
        <f>IF($Q29="","",VLOOKUP($Q29,'Revised vs YTD acct'!$A$5:$M$500,5,FALSE))</f>
        <v>0</v>
      </c>
      <c r="E29">
        <f>IF($Q29="","",VLOOKUP($Q29,'Revised vs YTD acct'!$A$5:$M$500,6,FALSE))</f>
        <v>0</v>
      </c>
      <c r="F29">
        <f>IF($Q29="","",VLOOKUP($Q29,'Revised vs YTD acct'!$A$5:$M$500,7,FALSE))</f>
        <v>0</v>
      </c>
      <c r="G29" t="str">
        <f>IF($Q29="","",VLOOKUP($Q29,'Revised vs YTD acct'!$A$5:$Q$257,COUNTA('Revised vs YTD acct'!$A$4:H$4),FALSE))</f>
        <v>3640</v>
      </c>
      <c r="H29" t="str">
        <f>IF($Q29="","",VLOOKUP($Q29,'Revised vs YTD acct'!$A$5:$Q$257,COUNTA('Revised vs YTD acct'!$A$4:I$4),FALSE))</f>
        <v>SAFETY NET PROGRAM</v>
      </c>
      <c r="I29" s="9">
        <f>IF($Q29="","",VLOOKUP($Q29,'Revised vs YTD acct'!$A$5:$Q$257,COUNTA('Revised vs YTD acct'!$A$4:J$4),FALSE))</f>
        <v>124814</v>
      </c>
      <c r="J29" s="9">
        <f>IF($Q29="","",VLOOKUP($Q29,'Revised vs YTD acct'!$A$5:$Q$257,COUNTA('Revised vs YTD acct'!$A$4:K$4),FALSE))</f>
        <v>33493</v>
      </c>
      <c r="K29" s="9">
        <f>IF($Q29="","",VLOOKUP($Q29,'Revised vs YTD acct'!$A$5:$Q$257,COUNTA('Revised vs YTD acct'!$A$4:L$4),FALSE))</f>
        <v>54526</v>
      </c>
      <c r="L29" s="9">
        <f>IF($Q29="","",VLOOKUP($Q29,'Revised vs YTD acct'!$A$5:$Q$257,COUNTA('Revised vs YTD acct'!$A$4:M$4),FALSE))</f>
        <v>72511</v>
      </c>
      <c r="M29" s="9">
        <f>IF($Q29="","",VLOOKUP($Q29,'Revised vs YTD acct'!$A$5:$Q$257,COUNTA('Revised vs YTD acct'!$A$4:N$4),FALSE))</f>
        <v>18677</v>
      </c>
      <c r="N29" s="9">
        <f>IF($Q29="","",VLOOKUP($Q29,'Revised vs YTD acct'!$A$5:$Q$257,COUNTA('Revised vs YTD acct'!$A$4:O$4),FALSE))</f>
        <v>1225</v>
      </c>
      <c r="O29" s="9">
        <f>IF($Q29="","",VLOOKUP($Q29,'Revised vs YTD acct'!$A$5:$Q$257,COUNTA('Revised vs YTD acct'!$A$4:P$4),FALSE))</f>
        <v>13191</v>
      </c>
      <c r="P29" s="9">
        <f t="shared" si="0"/>
        <v>318437</v>
      </c>
      <c r="Q29">
        <f>IF((MAX($Q$4:Q28)+1)&gt;Data!$B$1,"",MAX($Q$4:Q28)+1)</f>
        <v>25</v>
      </c>
    </row>
    <row r="30" spans="1:17" x14ac:dyDescent="0.2">
      <c r="A30" t="str">
        <f>IF($Q30="","",VLOOKUP($Q30,'Revised vs YTD acct'!$A$5:$Q$257,COUNTA('Revised vs YTD acct'!$A$4:B$4),FALSE))</f>
        <v>A</v>
      </c>
      <c r="B30">
        <f>IF($Q30="","",VLOOKUP($Q30,'Revised vs YTD acct'!$A$5:$M$500,3,FALSE))</f>
        <v>0</v>
      </c>
      <c r="C30">
        <f>IF($Q30="","",VLOOKUP($Q30,'Revised vs YTD acct'!$A$5:$M$500,4,FALSE))</f>
        <v>0</v>
      </c>
      <c r="D30">
        <f>IF($Q30="","",VLOOKUP($Q30,'Revised vs YTD acct'!$A$5:$M$500,5,FALSE))</f>
        <v>0</v>
      </c>
      <c r="E30">
        <f>IF($Q30="","",VLOOKUP($Q30,'Revised vs YTD acct'!$A$5:$M$500,6,FALSE))</f>
        <v>0</v>
      </c>
      <c r="F30">
        <f>IF($Q30="","",VLOOKUP($Q30,'Revised vs YTD acct'!$A$5:$M$500,7,FALSE))</f>
        <v>0</v>
      </c>
      <c r="G30" t="str">
        <f>IF($Q30="","",VLOOKUP($Q30,'Revised vs YTD acct'!$A$5:$Q$257,COUNTA('Revised vs YTD acct'!$A$4:H$4),FALSE))</f>
        <v>1790</v>
      </c>
      <c r="H30" t="str">
        <f>IF($Q30="","",VLOOKUP($Q30,'Revised vs YTD acct'!$A$5:$Q$257,COUNTA('Revised vs YTD acct'!$A$4:I$4),FALSE))</f>
        <v>MEDICAID TRANSPORT SEDANS</v>
      </c>
      <c r="I30" s="9">
        <f>IF($Q30="","",VLOOKUP($Q30,'Revised vs YTD acct'!$A$5:$Q$257,COUNTA('Revised vs YTD acct'!$A$4:J$4),FALSE))</f>
        <v>15312.229999999981</v>
      </c>
      <c r="J30" s="9">
        <f>IF($Q30="","",VLOOKUP($Q30,'Revised vs YTD acct'!$A$5:$Q$257,COUNTA('Revised vs YTD acct'!$A$4:K$4),FALSE))</f>
        <v>20588.130000000005</v>
      </c>
      <c r="K30" s="9">
        <f>IF($Q30="","",VLOOKUP($Q30,'Revised vs YTD acct'!$A$5:$Q$257,COUNTA('Revised vs YTD acct'!$A$4:L$4),FALSE))</f>
        <v>30748.760000000009</v>
      </c>
      <c r="L30" s="9">
        <f>IF($Q30="","",VLOOKUP($Q30,'Revised vs YTD acct'!$A$5:$Q$257,COUNTA('Revised vs YTD acct'!$A$4:M$4),FALSE))</f>
        <v>-4535.2700000000186</v>
      </c>
      <c r="M30" s="9">
        <f>IF($Q30="","",VLOOKUP($Q30,'Revised vs YTD acct'!$A$5:$Q$257,COUNTA('Revised vs YTD acct'!$A$4:N$4),FALSE))</f>
        <v>10731.369999999995</v>
      </c>
      <c r="N30" s="9">
        <f>IF($Q30="","",VLOOKUP($Q30,'Revised vs YTD acct'!$A$5:$Q$257,COUNTA('Revised vs YTD acct'!$A$4:O$4),FALSE))</f>
        <v>183071.81</v>
      </c>
      <c r="O30" s="9">
        <f>IF($Q30="","",VLOOKUP($Q30,'Revised vs YTD acct'!$A$5:$Q$257,COUNTA('Revised vs YTD acct'!$A$4:P$4),FALSE))</f>
        <v>33826.299999999988</v>
      </c>
      <c r="P30" s="9">
        <f t="shared" si="0"/>
        <v>289743.32999999996</v>
      </c>
      <c r="Q30">
        <f>IF((MAX($Q$4:Q29)+1)&gt;Data!$B$1,"",MAX($Q$4:Q29)+1)</f>
        <v>26</v>
      </c>
    </row>
    <row r="31" spans="1:17" x14ac:dyDescent="0.2">
      <c r="A31" t="str">
        <f>IF($Q31="","",VLOOKUP($Q31,'Revised vs YTD acct'!$A$5:$Q$257,COUNTA('Revised vs YTD acct'!$A$4:B$4),FALSE))</f>
        <v>A</v>
      </c>
      <c r="B31">
        <f>IF($Q31="","",VLOOKUP($Q31,'Revised vs YTD acct'!$A$5:$M$500,3,FALSE))</f>
        <v>0</v>
      </c>
      <c r="C31">
        <f>IF($Q31="","",VLOOKUP($Q31,'Revised vs YTD acct'!$A$5:$M$500,4,FALSE))</f>
        <v>0</v>
      </c>
      <c r="D31">
        <f>IF($Q31="","",VLOOKUP($Q31,'Revised vs YTD acct'!$A$5:$M$500,5,FALSE))</f>
        <v>0</v>
      </c>
      <c r="E31">
        <f>IF($Q31="","",VLOOKUP($Q31,'Revised vs YTD acct'!$A$5:$M$500,6,FALSE))</f>
        <v>0</v>
      </c>
      <c r="F31">
        <f>IF($Q31="","",VLOOKUP($Q31,'Revised vs YTD acct'!$A$5:$M$500,7,FALSE))</f>
        <v>0</v>
      </c>
      <c r="G31" t="str">
        <f>IF($Q31="","",VLOOKUP($Q31,'Revised vs YTD acct'!$A$5:$Q$257,COUNTA('Revised vs YTD acct'!$A$4:H$4),FALSE))</f>
        <v>4784</v>
      </c>
      <c r="H31" t="str">
        <f>IF($Q31="","",VLOOKUP($Q31,'Revised vs YTD acct'!$A$5:$Q$257,COUNTA('Revised vs YTD acct'!$A$4:I$4),FALSE))</f>
        <v>FEMA/JAIL ASSISTANCE</v>
      </c>
      <c r="I31" s="9">
        <f>IF($Q31="","",VLOOKUP($Q31,'Revised vs YTD acct'!$A$5:$Q$257,COUNTA('Revised vs YTD acct'!$A$4:J$4),FALSE))</f>
        <v>15876</v>
      </c>
      <c r="J31" s="9">
        <f>IF($Q31="","",VLOOKUP($Q31,'Revised vs YTD acct'!$A$5:$Q$257,COUNTA('Revised vs YTD acct'!$A$4:K$4),FALSE))</f>
        <v>19194</v>
      </c>
      <c r="K31" s="9">
        <f>IF($Q31="","",VLOOKUP($Q31,'Revised vs YTD acct'!$A$5:$Q$257,COUNTA('Revised vs YTD acct'!$A$4:L$4),FALSE))</f>
        <v>48168.590000000026</v>
      </c>
      <c r="L31" s="9">
        <f>IF($Q31="","",VLOOKUP($Q31,'Revised vs YTD acct'!$A$5:$Q$257,COUNTA('Revised vs YTD acct'!$A$4:M$4),FALSE))</f>
        <v>194988.83000000002</v>
      </c>
      <c r="M31" s="9">
        <f>IF($Q31="","",VLOOKUP($Q31,'Revised vs YTD acct'!$A$5:$Q$257,COUNTA('Revised vs YTD acct'!$A$4:N$4),FALSE))</f>
        <v>181566</v>
      </c>
      <c r="N31" s="9">
        <f>IF($Q31="","",VLOOKUP($Q31,'Revised vs YTD acct'!$A$5:$Q$257,COUNTA('Revised vs YTD acct'!$A$4:O$4),FALSE))</f>
        <v>-19803</v>
      </c>
      <c r="O31" s="9">
        <f>IF($Q31="","",VLOOKUP($Q31,'Revised vs YTD acct'!$A$5:$Q$257,COUNTA('Revised vs YTD acct'!$A$4:P$4),FALSE))</f>
        <v>-157417.35999999999</v>
      </c>
      <c r="P31" s="9">
        <f t="shared" si="0"/>
        <v>282573.06000000006</v>
      </c>
      <c r="Q31">
        <f>IF((MAX($Q$4:Q30)+1)&gt;Data!$B$1,"",MAX($Q$4:Q30)+1)</f>
        <v>27</v>
      </c>
    </row>
    <row r="32" spans="1:17" x14ac:dyDescent="0.2">
      <c r="A32" t="str">
        <f>IF($Q32="","",VLOOKUP($Q32,'Revised vs YTD acct'!$A$5:$Q$257,COUNTA('Revised vs YTD acct'!$A$4:B$4),FALSE))</f>
        <v>A</v>
      </c>
      <c r="B32">
        <f>IF($Q32="","",VLOOKUP($Q32,'Revised vs YTD acct'!$A$5:$M$500,3,FALSE))</f>
        <v>0</v>
      </c>
      <c r="C32">
        <f>IF($Q32="","",VLOOKUP($Q32,'Revised vs YTD acct'!$A$5:$M$500,4,FALSE))</f>
        <v>0</v>
      </c>
      <c r="D32">
        <f>IF($Q32="","",VLOOKUP($Q32,'Revised vs YTD acct'!$A$5:$M$500,5,FALSE))</f>
        <v>0</v>
      </c>
      <c r="E32">
        <f>IF($Q32="","",VLOOKUP($Q32,'Revised vs YTD acct'!$A$5:$M$500,6,FALSE))</f>
        <v>0</v>
      </c>
      <c r="F32">
        <f>IF($Q32="","",VLOOKUP($Q32,'Revised vs YTD acct'!$A$5:$M$500,7,FALSE))</f>
        <v>0</v>
      </c>
      <c r="G32" t="str">
        <f>IF($Q32="","",VLOOKUP($Q32,'Revised vs YTD acct'!$A$5:$Q$257,COUNTA('Revised vs YTD acct'!$A$4:H$4),FALSE))</f>
        <v>4325</v>
      </c>
      <c r="H32" t="str">
        <f>IF($Q32="","",VLOOKUP($Q32,'Revised vs YTD acct'!$A$5:$Q$257,COUNTA('Revised vs YTD acct'!$A$4:I$4),FALSE))</f>
        <v>LETPP GRANT</v>
      </c>
      <c r="I32" s="9">
        <f>IF($Q32="","",VLOOKUP($Q32,'Revised vs YTD acct'!$A$5:$Q$257,COUNTA('Revised vs YTD acct'!$A$4:J$4),FALSE))</f>
        <v>45052.899999999994</v>
      </c>
      <c r="J32" s="9">
        <f>IF($Q32="","",VLOOKUP($Q32,'Revised vs YTD acct'!$A$5:$Q$257,COUNTA('Revised vs YTD acct'!$A$4:K$4),FALSE))</f>
        <v>19408.48</v>
      </c>
      <c r="K32" s="9">
        <f>IF($Q32="","",VLOOKUP($Q32,'Revised vs YTD acct'!$A$5:$Q$257,COUNTA('Revised vs YTD acct'!$A$4:L$4),FALSE))</f>
        <v>47500</v>
      </c>
      <c r="L32" s="9">
        <f>IF($Q32="","",VLOOKUP($Q32,'Revised vs YTD acct'!$A$5:$Q$257,COUNTA('Revised vs YTD acct'!$A$4:M$4),FALSE))</f>
        <v>48321.25</v>
      </c>
      <c r="M32" s="9">
        <f>IF($Q32="","",VLOOKUP($Q32,'Revised vs YTD acct'!$A$5:$Q$257,COUNTA('Revised vs YTD acct'!$A$4:N$4),FALSE))</f>
        <v>13489.019999999997</v>
      </c>
      <c r="N32" s="9">
        <f>IF($Q32="","",VLOOKUP($Q32,'Revised vs YTD acct'!$A$5:$Q$257,COUNTA('Revised vs YTD acct'!$A$4:O$4),FALSE))</f>
        <v>27403.47</v>
      </c>
      <c r="O32" s="9">
        <f>IF($Q32="","",VLOOKUP($Q32,'Revised vs YTD acct'!$A$5:$Q$257,COUNTA('Revised vs YTD acct'!$A$4:P$4),FALSE))</f>
        <v>67498.95</v>
      </c>
      <c r="P32" s="9">
        <f t="shared" si="0"/>
        <v>268674.07</v>
      </c>
      <c r="Q32">
        <f>IF((MAX($Q$4:Q31)+1)&gt;Data!$B$1,"",MAX($Q$4:Q31)+1)</f>
        <v>28</v>
      </c>
    </row>
    <row r="33" spans="1:17" x14ac:dyDescent="0.2">
      <c r="A33" t="str">
        <f>IF($Q33="","",VLOOKUP($Q33,'Revised vs YTD acct'!$A$5:$Q$257,COUNTA('Revised vs YTD acct'!$A$4:B$4),FALSE))</f>
        <v>A</v>
      </c>
      <c r="B33">
        <f>IF($Q33="","",VLOOKUP($Q33,'Revised vs YTD acct'!$A$5:$M$500,3,FALSE))</f>
        <v>0</v>
      </c>
      <c r="C33">
        <f>IF($Q33="","",VLOOKUP($Q33,'Revised vs YTD acct'!$A$5:$M$500,4,FALSE))</f>
        <v>0</v>
      </c>
      <c r="D33">
        <f>IF($Q33="","",VLOOKUP($Q33,'Revised vs YTD acct'!$A$5:$M$500,5,FALSE))</f>
        <v>0</v>
      </c>
      <c r="E33">
        <f>IF($Q33="","",VLOOKUP($Q33,'Revised vs YTD acct'!$A$5:$M$500,6,FALSE))</f>
        <v>0</v>
      </c>
      <c r="F33">
        <f>IF($Q33="","",VLOOKUP($Q33,'Revised vs YTD acct'!$A$5:$M$500,7,FALSE))</f>
        <v>0</v>
      </c>
      <c r="G33" t="str">
        <f>IF($Q33="","",VLOOKUP($Q33,'Revised vs YTD acct'!$A$5:$Q$257,COUNTA('Revised vs YTD acct'!$A$4:H$4),FALSE))</f>
        <v>1751</v>
      </c>
      <c r="H33" t="str">
        <f>IF($Q33="","",VLOOKUP($Q33,'Revised vs YTD acct'!$A$5:$Q$257,COUNTA('Revised vs YTD acct'!$A$4:I$4),FALSE))</f>
        <v>BUS FARES</v>
      </c>
      <c r="I33" s="9">
        <f>IF($Q33="","",VLOOKUP($Q33,'Revised vs YTD acct'!$A$5:$Q$257,COUNTA('Revised vs YTD acct'!$A$4:J$4),FALSE))</f>
        <v>27235.700000000012</v>
      </c>
      <c r="J33" s="9">
        <f>IF($Q33="","",VLOOKUP($Q33,'Revised vs YTD acct'!$A$5:$Q$257,COUNTA('Revised vs YTD acct'!$A$4:K$4),FALSE))</f>
        <v>49498.710000000021</v>
      </c>
      <c r="K33" s="9">
        <f>IF($Q33="","",VLOOKUP($Q33,'Revised vs YTD acct'!$A$5:$Q$257,COUNTA('Revised vs YTD acct'!$A$4:L$4),FALSE))</f>
        <v>27712.25</v>
      </c>
      <c r="L33" s="9">
        <f>IF($Q33="","",VLOOKUP($Q33,'Revised vs YTD acct'!$A$5:$Q$257,COUNTA('Revised vs YTD acct'!$A$4:M$4),FALSE))</f>
        <v>-21391.200000000012</v>
      </c>
      <c r="M33" s="9">
        <f>IF($Q33="","",VLOOKUP($Q33,'Revised vs YTD acct'!$A$5:$Q$257,COUNTA('Revised vs YTD acct'!$A$4:N$4),FALSE))</f>
        <v>-26297.849999999977</v>
      </c>
      <c r="N33" s="9">
        <f>IF($Q33="","",VLOOKUP($Q33,'Revised vs YTD acct'!$A$5:$Q$257,COUNTA('Revised vs YTD acct'!$A$4:O$4),FALSE))</f>
        <v>161634.99</v>
      </c>
      <c r="O33" s="9">
        <f>IF($Q33="","",VLOOKUP($Q33,'Revised vs YTD acct'!$A$5:$Q$257,COUNTA('Revised vs YTD acct'!$A$4:P$4),FALSE))</f>
        <v>8666.3699999999953</v>
      </c>
      <c r="P33" s="9">
        <f t="shared" si="0"/>
        <v>227058.97000000003</v>
      </c>
      <c r="Q33">
        <f>IF((MAX($Q$4:Q32)+1)&gt;Data!$B$1,"",MAX($Q$4:Q32)+1)</f>
        <v>29</v>
      </c>
    </row>
    <row r="34" spans="1:17" x14ac:dyDescent="0.2">
      <c r="A34" t="str">
        <f>IF($Q34="","",VLOOKUP($Q34,'Revised vs YTD acct'!$A$5:$Q$257,COUNTA('Revised vs YTD acct'!$A$4:B$4),FALSE))</f>
        <v>A</v>
      </c>
      <c r="B34">
        <f>IF($Q34="","",VLOOKUP($Q34,'Revised vs YTD acct'!$A$5:$M$500,3,FALSE))</f>
        <v>0</v>
      </c>
      <c r="C34">
        <f>IF($Q34="","",VLOOKUP($Q34,'Revised vs YTD acct'!$A$5:$M$500,4,FALSE))</f>
        <v>0</v>
      </c>
      <c r="D34">
        <f>IF($Q34="","",VLOOKUP($Q34,'Revised vs YTD acct'!$A$5:$M$500,5,FALSE))</f>
        <v>0</v>
      </c>
      <c r="E34">
        <f>IF($Q34="","",VLOOKUP($Q34,'Revised vs YTD acct'!$A$5:$M$500,6,FALSE))</f>
        <v>0</v>
      </c>
      <c r="F34">
        <f>IF($Q34="","",VLOOKUP($Q34,'Revised vs YTD acct'!$A$5:$M$500,7,FALSE))</f>
        <v>0</v>
      </c>
      <c r="G34" t="str">
        <f>IF($Q34="","",VLOOKUP($Q34,'Revised vs YTD acct'!$A$5:$Q$257,COUNTA('Revised vs YTD acct'!$A$4:H$4),FALSE))</f>
        <v>3089</v>
      </c>
      <c r="H34" t="str">
        <f>IF($Q34="","",VLOOKUP($Q34,'Revised vs YTD acct'!$A$5:$Q$257,COUNTA('Revised vs YTD acct'!$A$4:I$4),FALSE))</f>
        <v>UNCLASSIFIED STATE AID-GEN</v>
      </c>
      <c r="I34" s="9">
        <f>IF($Q34="","",VLOOKUP($Q34,'Revised vs YTD acct'!$A$5:$Q$257,COUNTA('Revised vs YTD acct'!$A$4:J$4),FALSE))</f>
        <v>3254</v>
      </c>
      <c r="J34" s="9">
        <f>IF($Q34="","",VLOOKUP($Q34,'Revised vs YTD acct'!$A$5:$Q$257,COUNTA('Revised vs YTD acct'!$A$4:K$4),FALSE))</f>
        <v>0</v>
      </c>
      <c r="K34" s="9">
        <f>IF($Q34="","",VLOOKUP($Q34,'Revised vs YTD acct'!$A$5:$Q$257,COUNTA('Revised vs YTD acct'!$A$4:L$4),FALSE))</f>
        <v>-297.51</v>
      </c>
      <c r="L34" s="9">
        <f>IF($Q34="","",VLOOKUP($Q34,'Revised vs YTD acct'!$A$5:$Q$257,COUNTA('Revised vs YTD acct'!$A$4:M$4),FALSE))</f>
        <v>0</v>
      </c>
      <c r="M34" s="9">
        <f>IF($Q34="","",VLOOKUP($Q34,'Revised vs YTD acct'!$A$5:$Q$257,COUNTA('Revised vs YTD acct'!$A$4:N$4),FALSE))</f>
        <v>34982.89</v>
      </c>
      <c r="N34" s="9">
        <f>IF($Q34="","",VLOOKUP($Q34,'Revised vs YTD acct'!$A$5:$Q$257,COUNTA('Revised vs YTD acct'!$A$4:O$4),FALSE))</f>
        <v>85749.589999999982</v>
      </c>
      <c r="O34" s="9">
        <f>IF($Q34="","",VLOOKUP($Q34,'Revised vs YTD acct'!$A$5:$Q$257,COUNTA('Revised vs YTD acct'!$A$4:P$4),FALSE))</f>
        <v>72687.760000000009</v>
      </c>
      <c r="P34" s="9">
        <f t="shared" si="0"/>
        <v>196376.72999999998</v>
      </c>
      <c r="Q34">
        <f>IF((MAX($Q$4:Q33)+1)&gt;Data!$B$1,"",MAX($Q$4:Q33)+1)</f>
        <v>30</v>
      </c>
    </row>
    <row r="35" spans="1:17" x14ac:dyDescent="0.2">
      <c r="A35" t="str">
        <f>IF($Q35="","",VLOOKUP($Q35,'Revised vs YTD acct'!$A$5:$Q$257,COUNTA('Revised vs YTD acct'!$A$4:B$4),FALSE))</f>
        <v>A</v>
      </c>
      <c r="B35">
        <f>IF($Q35="","",VLOOKUP($Q35,'Revised vs YTD acct'!$A$5:$M$500,3,FALSE))</f>
        <v>0</v>
      </c>
      <c r="C35">
        <f>IF($Q35="","",VLOOKUP($Q35,'Revised vs YTD acct'!$A$5:$M$500,4,FALSE))</f>
        <v>0</v>
      </c>
      <c r="D35">
        <f>IF($Q35="","",VLOOKUP($Q35,'Revised vs YTD acct'!$A$5:$M$500,5,FALSE))</f>
        <v>0</v>
      </c>
      <c r="E35">
        <f>IF($Q35="","",VLOOKUP($Q35,'Revised vs YTD acct'!$A$5:$M$500,6,FALSE))</f>
        <v>0</v>
      </c>
      <c r="F35">
        <f>IF($Q35="","",VLOOKUP($Q35,'Revised vs YTD acct'!$A$5:$M$500,7,FALSE))</f>
        <v>0</v>
      </c>
      <c r="G35" t="str">
        <f>IF($Q35="","",VLOOKUP($Q35,'Revised vs YTD acct'!$A$5:$Q$257,COUNTA('Revised vs YTD acct'!$A$4:H$4),FALSE))</f>
        <v>3642</v>
      </c>
      <c r="H35" t="str">
        <f>IF($Q35="","",VLOOKUP($Q35,'Revised vs YTD acct'!$A$5:$Q$257,COUNTA('Revised vs YTD acct'!$A$4:I$4),FALSE))</f>
        <v>EMERGENCY AID FOR ADULTS</v>
      </c>
      <c r="I35" s="9">
        <f>IF($Q35="","",VLOOKUP($Q35,'Revised vs YTD acct'!$A$5:$Q$257,COUNTA('Revised vs YTD acct'!$A$4:J$4),FALSE))</f>
        <v>22190</v>
      </c>
      <c r="J35" s="9">
        <f>IF($Q35="","",VLOOKUP($Q35,'Revised vs YTD acct'!$A$5:$Q$257,COUNTA('Revised vs YTD acct'!$A$4:K$4),FALSE))</f>
        <v>23952</v>
      </c>
      <c r="K35" s="9">
        <f>IF($Q35="","",VLOOKUP($Q35,'Revised vs YTD acct'!$A$5:$Q$257,COUNTA('Revised vs YTD acct'!$A$4:L$4),FALSE))</f>
        <v>17664</v>
      </c>
      <c r="L35" s="9">
        <f>IF($Q35="","",VLOOKUP($Q35,'Revised vs YTD acct'!$A$5:$Q$257,COUNTA('Revised vs YTD acct'!$A$4:M$4),FALSE))</f>
        <v>25215</v>
      </c>
      <c r="M35" s="9">
        <f>IF($Q35="","",VLOOKUP($Q35,'Revised vs YTD acct'!$A$5:$Q$257,COUNTA('Revised vs YTD acct'!$A$4:N$4),FALSE))</f>
        <v>98334</v>
      </c>
      <c r="N35" s="9">
        <f>IF($Q35="","",VLOOKUP($Q35,'Revised vs YTD acct'!$A$5:$Q$257,COUNTA('Revised vs YTD acct'!$A$4:O$4),FALSE))</f>
        <v>5539</v>
      </c>
      <c r="O35" s="9">
        <f>IF($Q35="","",VLOOKUP($Q35,'Revised vs YTD acct'!$A$5:$Q$257,COUNTA('Revised vs YTD acct'!$A$4:P$4),FALSE))</f>
        <v>3299</v>
      </c>
      <c r="P35" s="9">
        <f t="shared" si="0"/>
        <v>196193</v>
      </c>
      <c r="Q35">
        <f>IF((MAX($Q$4:Q34)+1)&gt;Data!$B$1,"",MAX($Q$4:Q34)+1)</f>
        <v>31</v>
      </c>
    </row>
    <row r="36" spans="1:17" x14ac:dyDescent="0.2">
      <c r="A36" t="str">
        <f>IF($Q36="","",VLOOKUP($Q36,'Revised vs YTD acct'!$A$5:$Q$257,COUNTA('Revised vs YTD acct'!$A$4:B$4),FALSE))</f>
        <v>A</v>
      </c>
      <c r="B36">
        <f>IF($Q36="","",VLOOKUP($Q36,'Revised vs YTD acct'!$A$5:$M$500,3,FALSE))</f>
        <v>0</v>
      </c>
      <c r="C36">
        <f>IF($Q36="","",VLOOKUP($Q36,'Revised vs YTD acct'!$A$5:$M$500,4,FALSE))</f>
        <v>0</v>
      </c>
      <c r="D36">
        <f>IF($Q36="","",VLOOKUP($Q36,'Revised vs YTD acct'!$A$5:$M$500,5,FALSE))</f>
        <v>0</v>
      </c>
      <c r="E36">
        <f>IF($Q36="","",VLOOKUP($Q36,'Revised vs YTD acct'!$A$5:$M$500,6,FALSE))</f>
        <v>0</v>
      </c>
      <c r="F36">
        <f>IF($Q36="","",VLOOKUP($Q36,'Revised vs YTD acct'!$A$5:$M$500,7,FALSE))</f>
        <v>0</v>
      </c>
      <c r="G36" t="str">
        <f>IF($Q36="","",VLOOKUP($Q36,'Revised vs YTD acct'!$A$5:$Q$257,COUNTA('Revised vs YTD acct'!$A$4:H$4),FALSE))</f>
        <v>4789</v>
      </c>
      <c r="H36" t="str">
        <f>IF($Q36="","",VLOOKUP($Q36,'Revised vs YTD acct'!$A$5:$Q$257,COUNTA('Revised vs YTD acct'!$A$4:I$4),FALSE))</f>
        <v>CDBG-DR (OES)</v>
      </c>
      <c r="I36" s="9">
        <f>IF($Q36="","",VLOOKUP($Q36,'Revised vs YTD acct'!$A$5:$Q$257,COUNTA('Revised vs YTD acct'!$A$4:J$4),FALSE))</f>
        <v>0</v>
      </c>
      <c r="J36" s="9">
        <f>IF($Q36="","",VLOOKUP($Q36,'Revised vs YTD acct'!$A$5:$Q$257,COUNTA('Revised vs YTD acct'!$A$4:K$4),FALSE))</f>
        <v>0</v>
      </c>
      <c r="K36" s="9">
        <f>IF($Q36="","",VLOOKUP($Q36,'Revised vs YTD acct'!$A$5:$Q$257,COUNTA('Revised vs YTD acct'!$A$4:L$4),FALSE))</f>
        <v>0</v>
      </c>
      <c r="L36" s="9">
        <f>IF($Q36="","",VLOOKUP($Q36,'Revised vs YTD acct'!$A$5:$Q$257,COUNTA('Revised vs YTD acct'!$A$4:M$4),FALSE))</f>
        <v>145000</v>
      </c>
      <c r="M36" s="9">
        <f>IF($Q36="","",VLOOKUP($Q36,'Revised vs YTD acct'!$A$5:$Q$257,COUNTA('Revised vs YTD acct'!$A$4:N$4),FALSE))</f>
        <v>103761.60000000001</v>
      </c>
      <c r="N36" s="9">
        <f>IF($Q36="","",VLOOKUP($Q36,'Revised vs YTD acct'!$A$5:$Q$257,COUNTA('Revised vs YTD acct'!$A$4:O$4),FALSE))</f>
        <v>-67563.990000000005</v>
      </c>
      <c r="O36" s="9">
        <f>IF($Q36="","",VLOOKUP($Q36,'Revised vs YTD acct'!$A$5:$Q$257,COUNTA('Revised vs YTD acct'!$A$4:P$4),FALSE))</f>
        <v>0</v>
      </c>
      <c r="P36" s="9">
        <f t="shared" si="0"/>
        <v>181197.61</v>
      </c>
      <c r="Q36">
        <f>IF((MAX($Q$4:Q35)+1)&gt;Data!$B$1,"",MAX($Q$4:Q35)+1)</f>
        <v>32</v>
      </c>
    </row>
    <row r="37" spans="1:17" x14ac:dyDescent="0.2">
      <c r="A37" t="str">
        <f>IF($Q37="","",VLOOKUP($Q37,'Revised vs YTD acct'!$A$5:$Q$257,COUNTA('Revised vs YTD acct'!$A$4:B$4),FALSE))</f>
        <v>A</v>
      </c>
      <c r="B37">
        <f>IF($Q37="","",VLOOKUP($Q37,'Revised vs YTD acct'!$A$5:$M$500,3,FALSE))</f>
        <v>0</v>
      </c>
      <c r="C37">
        <f>IF($Q37="","",VLOOKUP($Q37,'Revised vs YTD acct'!$A$5:$M$500,4,FALSE))</f>
        <v>0</v>
      </c>
      <c r="D37">
        <f>IF($Q37="","",VLOOKUP($Q37,'Revised vs YTD acct'!$A$5:$M$500,5,FALSE))</f>
        <v>0</v>
      </c>
      <c r="E37">
        <f>IF($Q37="","",VLOOKUP($Q37,'Revised vs YTD acct'!$A$5:$M$500,6,FALSE))</f>
        <v>0</v>
      </c>
      <c r="F37">
        <f>IF($Q37="","",VLOOKUP($Q37,'Revised vs YTD acct'!$A$5:$M$500,7,FALSE))</f>
        <v>0</v>
      </c>
      <c r="G37" t="str">
        <f>IF($Q37="","",VLOOKUP($Q37,'Revised vs YTD acct'!$A$5:$Q$257,COUNTA('Revised vs YTD acct'!$A$4:H$4),FALSE))</f>
        <v>1256</v>
      </c>
      <c r="H37" t="str">
        <f>IF($Q37="","",VLOOKUP($Q37,'Revised vs YTD acct'!$A$5:$Q$257,COUNTA('Revised vs YTD acct'!$A$4:I$4),FALSE))</f>
        <v>CLERK DMV FEES</v>
      </c>
      <c r="I37" s="9">
        <f>IF($Q37="","",VLOOKUP($Q37,'Revised vs YTD acct'!$A$5:$Q$257,COUNTA('Revised vs YTD acct'!$A$4:J$4),FALSE))</f>
        <v>1652.4799999999814</v>
      </c>
      <c r="J37" s="9">
        <f>IF($Q37="","",VLOOKUP($Q37,'Revised vs YTD acct'!$A$5:$Q$257,COUNTA('Revised vs YTD acct'!$A$4:K$4),FALSE))</f>
        <v>18485.369999999995</v>
      </c>
      <c r="K37" s="9">
        <f>IF($Q37="","",VLOOKUP($Q37,'Revised vs YTD acct'!$A$5:$Q$257,COUNTA('Revised vs YTD acct'!$A$4:L$4),FALSE))</f>
        <v>-12537.770000000019</v>
      </c>
      <c r="L37" s="9">
        <f>IF($Q37="","",VLOOKUP($Q37,'Revised vs YTD acct'!$A$5:$Q$257,COUNTA('Revised vs YTD acct'!$A$4:M$4),FALSE))</f>
        <v>-31066.390000000014</v>
      </c>
      <c r="M37" s="9">
        <f>IF($Q37="","",VLOOKUP($Q37,'Revised vs YTD acct'!$A$5:$Q$257,COUNTA('Revised vs YTD acct'!$A$4:N$4),FALSE))</f>
        <v>-35248.590000000026</v>
      </c>
      <c r="N37" s="9">
        <f>IF($Q37="","",VLOOKUP($Q37,'Revised vs YTD acct'!$A$5:$Q$257,COUNTA('Revised vs YTD acct'!$A$4:O$4),FALSE))</f>
        <v>118039.44</v>
      </c>
      <c r="O37" s="9">
        <f>IF($Q37="","",VLOOKUP($Q37,'Revised vs YTD acct'!$A$5:$Q$257,COUNTA('Revised vs YTD acct'!$A$4:P$4),FALSE))</f>
        <v>113663.15000000002</v>
      </c>
      <c r="P37" s="9">
        <f t="shared" si="0"/>
        <v>172987.68999999994</v>
      </c>
      <c r="Q37">
        <f>IF((MAX($Q$4:Q36)+1)&gt;Data!$B$1,"",MAX($Q$4:Q36)+1)</f>
        <v>33</v>
      </c>
    </row>
    <row r="38" spans="1:17" x14ac:dyDescent="0.2">
      <c r="A38" t="str">
        <f>IF($Q38="","",VLOOKUP($Q38,'Revised vs YTD acct'!$A$5:$Q$257,COUNTA('Revised vs YTD acct'!$A$4:B$4),FALSE))</f>
        <v>A</v>
      </c>
      <c r="B38">
        <f>IF($Q38="","",VLOOKUP($Q38,'Revised vs YTD acct'!$A$5:$M$500,3,FALSE))</f>
        <v>0</v>
      </c>
      <c r="C38">
        <f>IF($Q38="","",VLOOKUP($Q38,'Revised vs YTD acct'!$A$5:$M$500,4,FALSE))</f>
        <v>0</v>
      </c>
      <c r="D38">
        <f>IF($Q38="","",VLOOKUP($Q38,'Revised vs YTD acct'!$A$5:$M$500,5,FALSE))</f>
        <v>0</v>
      </c>
      <c r="E38">
        <f>IF($Q38="","",VLOOKUP($Q38,'Revised vs YTD acct'!$A$5:$M$500,6,FALSE))</f>
        <v>0</v>
      </c>
      <c r="F38">
        <f>IF($Q38="","",VLOOKUP($Q38,'Revised vs YTD acct'!$A$5:$M$500,7,FALSE))</f>
        <v>0</v>
      </c>
      <c r="G38" t="str">
        <f>IF($Q38="","",VLOOKUP($Q38,'Revised vs YTD acct'!$A$5:$Q$257,COUNTA('Revised vs YTD acct'!$A$4:H$4),FALSE))</f>
        <v>4670</v>
      </c>
      <c r="H38" t="str">
        <f>IF($Q38="","",VLOOKUP($Q38,'Revised vs YTD acct'!$A$5:$Q$257,COUNTA('Revised vs YTD acct'!$A$4:I$4),FALSE))</f>
        <v>SERV FOR RECIP TITLE XX</v>
      </c>
      <c r="I38" s="9">
        <f>IF($Q38="","",VLOOKUP($Q38,'Revised vs YTD acct'!$A$5:$Q$257,COUNTA('Revised vs YTD acct'!$A$4:J$4),FALSE))</f>
        <v>-92623</v>
      </c>
      <c r="J38" s="9">
        <f>IF($Q38="","",VLOOKUP($Q38,'Revised vs YTD acct'!$A$5:$Q$257,COUNTA('Revised vs YTD acct'!$A$4:K$4),FALSE))</f>
        <v>47398</v>
      </c>
      <c r="K38" s="9">
        <f>IF($Q38="","",VLOOKUP($Q38,'Revised vs YTD acct'!$A$5:$Q$257,COUNTA('Revised vs YTD acct'!$A$4:L$4),FALSE))</f>
        <v>33232</v>
      </c>
      <c r="L38" s="9">
        <f>IF($Q38="","",VLOOKUP($Q38,'Revised vs YTD acct'!$A$5:$Q$257,COUNTA('Revised vs YTD acct'!$A$4:M$4),FALSE))</f>
        <v>177369</v>
      </c>
      <c r="M38" s="9">
        <f>IF($Q38="","",VLOOKUP($Q38,'Revised vs YTD acct'!$A$5:$Q$257,COUNTA('Revised vs YTD acct'!$A$4:N$4),FALSE))</f>
        <v>36750</v>
      </c>
      <c r="N38" s="9">
        <f>IF($Q38="","",VLOOKUP($Q38,'Revised vs YTD acct'!$A$5:$Q$257,COUNTA('Revised vs YTD acct'!$A$4:O$4),FALSE))</f>
        <v>-418209</v>
      </c>
      <c r="O38" s="9">
        <f>IF($Q38="","",VLOOKUP($Q38,'Revised vs YTD acct'!$A$5:$Q$257,COUNTA('Revised vs YTD acct'!$A$4:P$4),FALSE))</f>
        <v>380075</v>
      </c>
      <c r="P38" s="9">
        <f t="shared" si="0"/>
        <v>163992</v>
      </c>
      <c r="Q38">
        <f>IF((MAX($Q$4:Q37)+1)&gt;Data!$B$1,"",MAX($Q$4:Q37)+1)</f>
        <v>34</v>
      </c>
    </row>
    <row r="39" spans="1:17" x14ac:dyDescent="0.2">
      <c r="A39" t="str">
        <f>IF($Q39="","",VLOOKUP($Q39,'Revised vs YTD acct'!$A$5:$Q$257,COUNTA('Revised vs YTD acct'!$A$4:B$4),FALSE))</f>
        <v>A</v>
      </c>
      <c r="B39">
        <f>IF($Q39="","",VLOOKUP($Q39,'Revised vs YTD acct'!$A$5:$M$500,3,FALSE))</f>
        <v>0</v>
      </c>
      <c r="C39">
        <f>IF($Q39="","",VLOOKUP($Q39,'Revised vs YTD acct'!$A$5:$M$500,4,FALSE))</f>
        <v>0</v>
      </c>
      <c r="D39">
        <f>IF($Q39="","",VLOOKUP($Q39,'Revised vs YTD acct'!$A$5:$M$500,5,FALSE))</f>
        <v>0</v>
      </c>
      <c r="E39">
        <f>IF($Q39="","",VLOOKUP($Q39,'Revised vs YTD acct'!$A$5:$M$500,6,FALSE))</f>
        <v>0</v>
      </c>
      <c r="F39">
        <f>IF($Q39="","",VLOOKUP($Q39,'Revised vs YTD acct'!$A$5:$M$500,7,FALSE))</f>
        <v>0</v>
      </c>
      <c r="G39" t="str">
        <f>IF($Q39="","",VLOOKUP($Q39,'Revised vs YTD acct'!$A$5:$Q$257,COUNTA('Revised vs YTD acct'!$A$4:H$4),FALSE))</f>
        <v>3330</v>
      </c>
      <c r="H39" t="str">
        <f>IF($Q39="","",VLOOKUP($Q39,'Revised vs YTD acct'!$A$5:$Q$257,COUNTA('Revised vs YTD acct'!$A$4:I$4),FALSE))</f>
        <v>SECURITY COSTS-COURT</v>
      </c>
      <c r="I39" s="9">
        <f>IF($Q39="","",VLOOKUP($Q39,'Revised vs YTD acct'!$A$5:$Q$257,COUNTA('Revised vs YTD acct'!$A$4:J$4),FALSE))</f>
        <v>2612.7399999999907</v>
      </c>
      <c r="J39" s="9">
        <f>IF($Q39="","",VLOOKUP($Q39,'Revised vs YTD acct'!$A$5:$Q$257,COUNTA('Revised vs YTD acct'!$A$4:K$4),FALSE))</f>
        <v>-13541.099999999977</v>
      </c>
      <c r="K39" s="9">
        <f>IF($Q39="","",VLOOKUP($Q39,'Revised vs YTD acct'!$A$5:$Q$257,COUNTA('Revised vs YTD acct'!$A$4:L$4),FALSE))</f>
        <v>-10860.690000000002</v>
      </c>
      <c r="L39" s="9">
        <f>IF($Q39="","",VLOOKUP($Q39,'Revised vs YTD acct'!$A$5:$Q$257,COUNTA('Revised vs YTD acct'!$A$4:M$4),FALSE))</f>
        <v>-31807.880000000005</v>
      </c>
      <c r="M39" s="9">
        <f>IF($Q39="","",VLOOKUP($Q39,'Revised vs YTD acct'!$A$5:$Q$257,COUNTA('Revised vs YTD acct'!$A$4:N$4),FALSE))</f>
        <v>36802.299999999988</v>
      </c>
      <c r="N39" s="9">
        <f>IF($Q39="","",VLOOKUP($Q39,'Revised vs YTD acct'!$A$5:$Q$257,COUNTA('Revised vs YTD acct'!$A$4:O$4),FALSE))</f>
        <v>49993.169999999984</v>
      </c>
      <c r="O39" s="9">
        <f>IF($Q39="","",VLOOKUP($Q39,'Revised vs YTD acct'!$A$5:$Q$257,COUNTA('Revised vs YTD acct'!$A$4:P$4),FALSE))</f>
        <v>106598.18</v>
      </c>
      <c r="P39" s="9">
        <f t="shared" si="0"/>
        <v>139796.71999999997</v>
      </c>
      <c r="Q39">
        <f>IF((MAX($Q$4:Q38)+1)&gt;Data!$B$1,"",MAX($Q$4:Q38)+1)</f>
        <v>35</v>
      </c>
    </row>
    <row r="40" spans="1:17" x14ac:dyDescent="0.2">
      <c r="A40" t="str">
        <f>IF($Q40="","",VLOOKUP($Q40,'Revised vs YTD acct'!$A$5:$Q$257,COUNTA('Revised vs YTD acct'!$A$4:B$4),FALSE))</f>
        <v>A</v>
      </c>
      <c r="B40">
        <f>IF($Q40="","",VLOOKUP($Q40,'Revised vs YTD acct'!$A$5:$M$500,3,FALSE))</f>
        <v>0</v>
      </c>
      <c r="C40">
        <f>IF($Q40="","",VLOOKUP($Q40,'Revised vs YTD acct'!$A$5:$M$500,4,FALSE))</f>
        <v>0</v>
      </c>
      <c r="D40">
        <f>IF($Q40="","",VLOOKUP($Q40,'Revised vs YTD acct'!$A$5:$M$500,5,FALSE))</f>
        <v>0</v>
      </c>
      <c r="E40">
        <f>IF($Q40="","",VLOOKUP($Q40,'Revised vs YTD acct'!$A$5:$M$500,6,FALSE))</f>
        <v>0</v>
      </c>
      <c r="F40">
        <f>IF($Q40="","",VLOOKUP($Q40,'Revised vs YTD acct'!$A$5:$M$500,7,FALSE))</f>
        <v>0</v>
      </c>
      <c r="G40" t="str">
        <f>IF($Q40="","",VLOOKUP($Q40,'Revised vs YTD acct'!$A$5:$Q$257,COUNTA('Revised vs YTD acct'!$A$4:H$4),FALSE))</f>
        <v>2675</v>
      </c>
      <c r="H40" t="str">
        <f>IF($Q40="","",VLOOKUP($Q40,'Revised vs YTD acct'!$A$5:$Q$257,COUNTA('Revised vs YTD acct'!$A$4:I$4),FALSE))</f>
        <v>GAIN ON DISPOSITION OF ASSET</v>
      </c>
      <c r="I40" s="9">
        <f>IF($Q40="","",VLOOKUP($Q40,'Revised vs YTD acct'!$A$5:$Q$257,COUNTA('Revised vs YTD acct'!$A$4:J$4),FALSE))</f>
        <v>0</v>
      </c>
      <c r="J40" s="9">
        <f>IF($Q40="","",VLOOKUP($Q40,'Revised vs YTD acct'!$A$5:$Q$257,COUNTA('Revised vs YTD acct'!$A$4:K$4),FALSE))</f>
        <v>125000</v>
      </c>
      <c r="K40" s="9">
        <f>IF($Q40="","",VLOOKUP($Q40,'Revised vs YTD acct'!$A$5:$Q$257,COUNTA('Revised vs YTD acct'!$A$4:L$4),FALSE))</f>
        <v>0</v>
      </c>
      <c r="L40" s="9">
        <f>IF($Q40="","",VLOOKUP($Q40,'Revised vs YTD acct'!$A$5:$Q$257,COUNTA('Revised vs YTD acct'!$A$4:M$4),FALSE))</f>
        <v>0</v>
      </c>
      <c r="M40" s="9">
        <f>IF($Q40="","",VLOOKUP($Q40,'Revised vs YTD acct'!$A$5:$Q$257,COUNTA('Revised vs YTD acct'!$A$4:N$4),FALSE))</f>
        <v>0</v>
      </c>
      <c r="N40" s="9">
        <f>IF($Q40="","",VLOOKUP($Q40,'Revised vs YTD acct'!$A$5:$Q$257,COUNTA('Revised vs YTD acct'!$A$4:O$4),FALSE))</f>
        <v>0</v>
      </c>
      <c r="O40" s="9">
        <f>IF($Q40="","",VLOOKUP($Q40,'Revised vs YTD acct'!$A$5:$Q$257,COUNTA('Revised vs YTD acct'!$A$4:P$4),FALSE))</f>
        <v>0</v>
      </c>
      <c r="P40" s="9">
        <f t="shared" si="0"/>
        <v>125000</v>
      </c>
      <c r="Q40">
        <f>IF((MAX($Q$4:Q39)+1)&gt;Data!$B$1,"",MAX($Q$4:Q39)+1)</f>
        <v>36</v>
      </c>
    </row>
    <row r="41" spans="1:17" x14ac:dyDescent="0.2">
      <c r="A41" t="str">
        <f>IF($Q41="","",VLOOKUP($Q41,'Revised vs YTD acct'!$A$5:$Q$257,COUNTA('Revised vs YTD acct'!$A$4:B$4),FALSE))</f>
        <v>A</v>
      </c>
      <c r="B41">
        <f>IF($Q41="","",VLOOKUP($Q41,'Revised vs YTD acct'!$A$5:$M$500,3,FALSE))</f>
        <v>0</v>
      </c>
      <c r="C41">
        <f>IF($Q41="","",VLOOKUP($Q41,'Revised vs YTD acct'!$A$5:$M$500,4,FALSE))</f>
        <v>0</v>
      </c>
      <c r="D41">
        <f>IF($Q41="","",VLOOKUP($Q41,'Revised vs YTD acct'!$A$5:$M$500,5,FALSE))</f>
        <v>0</v>
      </c>
      <c r="E41">
        <f>IF($Q41="","",VLOOKUP($Q41,'Revised vs YTD acct'!$A$5:$M$500,6,FALSE))</f>
        <v>0</v>
      </c>
      <c r="F41">
        <f>IF($Q41="","",VLOOKUP($Q41,'Revised vs YTD acct'!$A$5:$M$500,7,FALSE))</f>
        <v>0</v>
      </c>
      <c r="G41" t="str">
        <f>IF($Q41="","",VLOOKUP($Q41,'Revised vs YTD acct'!$A$5:$Q$257,COUNTA('Revised vs YTD acct'!$A$4:H$4),FALSE))</f>
        <v>3393</v>
      </c>
      <c r="H41" t="str">
        <f>IF($Q41="","",VLOOKUP($Q41,'Revised vs YTD acct'!$A$5:$Q$257,COUNTA('Revised vs YTD acct'!$A$4:I$4),FALSE))</f>
        <v>FIRE PREVENTION</v>
      </c>
      <c r="I41" s="9">
        <f>IF($Q41="","",VLOOKUP($Q41,'Revised vs YTD acct'!$A$5:$Q$257,COUNTA('Revised vs YTD acct'!$A$4:J$4),FALSE))</f>
        <v>0</v>
      </c>
      <c r="J41" s="9">
        <f>IF($Q41="","",VLOOKUP($Q41,'Revised vs YTD acct'!$A$5:$Q$257,COUNTA('Revised vs YTD acct'!$A$4:K$4),FALSE))</f>
        <v>0</v>
      </c>
      <c r="K41" s="9">
        <f>IF($Q41="","",VLOOKUP($Q41,'Revised vs YTD acct'!$A$5:$Q$257,COUNTA('Revised vs YTD acct'!$A$4:L$4),FALSE))</f>
        <v>0</v>
      </c>
      <c r="L41" s="9">
        <f>IF($Q41="","",VLOOKUP($Q41,'Revised vs YTD acct'!$A$5:$Q$257,COUNTA('Revised vs YTD acct'!$A$4:M$4),FALSE))</f>
        <v>0</v>
      </c>
      <c r="M41" s="9">
        <f>IF($Q41="","",VLOOKUP($Q41,'Revised vs YTD acct'!$A$5:$Q$257,COUNTA('Revised vs YTD acct'!$A$4:N$4),FALSE))</f>
        <v>120000</v>
      </c>
      <c r="N41" s="9">
        <f>IF($Q41="","",VLOOKUP($Q41,'Revised vs YTD acct'!$A$5:$Q$257,COUNTA('Revised vs YTD acct'!$A$4:O$4),FALSE))</f>
        <v>0</v>
      </c>
      <c r="O41" s="9">
        <f>IF($Q41="","",VLOOKUP($Q41,'Revised vs YTD acct'!$A$5:$Q$257,COUNTA('Revised vs YTD acct'!$A$4:P$4),FALSE))</f>
        <v>0</v>
      </c>
      <c r="P41" s="9">
        <f t="shared" si="0"/>
        <v>120000</v>
      </c>
      <c r="Q41">
        <f>IF((MAX($Q$4:Q40)+1)&gt;Data!$B$1,"",MAX($Q$4:Q40)+1)</f>
        <v>37</v>
      </c>
    </row>
    <row r="42" spans="1:17" x14ac:dyDescent="0.2">
      <c r="A42" t="str">
        <f>IF($Q42="","",VLOOKUP($Q42,'Revised vs YTD acct'!$A$5:$Q$257,COUNTA('Revised vs YTD acct'!$A$4:B$4),FALSE))</f>
        <v>A</v>
      </c>
      <c r="B42">
        <f>IF($Q42="","",VLOOKUP($Q42,'Revised vs YTD acct'!$A$5:$M$500,3,FALSE))</f>
        <v>0</v>
      </c>
      <c r="C42">
        <f>IF($Q42="","",VLOOKUP($Q42,'Revised vs YTD acct'!$A$5:$M$500,4,FALSE))</f>
        <v>0</v>
      </c>
      <c r="D42">
        <f>IF($Q42="","",VLOOKUP($Q42,'Revised vs YTD acct'!$A$5:$M$500,5,FALSE))</f>
        <v>0</v>
      </c>
      <c r="E42">
        <f>IF($Q42="","",VLOOKUP($Q42,'Revised vs YTD acct'!$A$5:$M$500,6,FALSE))</f>
        <v>0</v>
      </c>
      <c r="F42">
        <f>IF($Q42="","",VLOOKUP($Q42,'Revised vs YTD acct'!$A$5:$M$500,7,FALSE))</f>
        <v>0</v>
      </c>
      <c r="G42" t="str">
        <f>IF($Q42="","",VLOOKUP($Q42,'Revised vs YTD acct'!$A$5:$Q$257,COUNTA('Revised vs YTD acct'!$A$4:H$4),FALSE))</f>
        <v>2770</v>
      </c>
      <c r="H42" t="str">
        <f>IF($Q42="","",VLOOKUP($Q42,'Revised vs YTD acct'!$A$5:$Q$257,COUNTA('Revised vs YTD acct'!$A$4:I$4),FALSE))</f>
        <v>UNCLASSIFIED REVENUE</v>
      </c>
      <c r="I42" s="9">
        <f>IF($Q42="","",VLOOKUP($Q42,'Revised vs YTD acct'!$A$5:$Q$257,COUNTA('Revised vs YTD acct'!$A$4:J$4),FALSE))</f>
        <v>-2451.1399999999994</v>
      </c>
      <c r="J42" s="9">
        <f>IF($Q42="","",VLOOKUP($Q42,'Revised vs YTD acct'!$A$5:$Q$257,COUNTA('Revised vs YTD acct'!$A$4:K$4),FALSE))</f>
        <v>1563.0299999999988</v>
      </c>
      <c r="K42" s="9">
        <f>IF($Q42="","",VLOOKUP($Q42,'Revised vs YTD acct'!$A$5:$Q$257,COUNTA('Revised vs YTD acct'!$A$4:L$4),FALSE))</f>
        <v>92551.17</v>
      </c>
      <c r="L42" s="9">
        <f>IF($Q42="","",VLOOKUP($Q42,'Revised vs YTD acct'!$A$5:$Q$257,COUNTA('Revised vs YTD acct'!$A$4:M$4),FALSE))</f>
        <v>-3123.01</v>
      </c>
      <c r="M42" s="9">
        <f>IF($Q42="","",VLOOKUP($Q42,'Revised vs YTD acct'!$A$5:$Q$257,COUNTA('Revised vs YTD acct'!$A$4:N$4),FALSE))</f>
        <v>33454.28</v>
      </c>
      <c r="N42" s="9">
        <f>IF($Q42="","",VLOOKUP($Q42,'Revised vs YTD acct'!$A$5:$Q$257,COUNTA('Revised vs YTD acct'!$A$4:O$4),FALSE))</f>
        <v>31700.89</v>
      </c>
      <c r="O42" s="9">
        <f>IF($Q42="","",VLOOKUP($Q42,'Revised vs YTD acct'!$A$5:$Q$257,COUNTA('Revised vs YTD acct'!$A$4:P$4),FALSE))</f>
        <v>-44644.7</v>
      </c>
      <c r="P42" s="9">
        <f t="shared" si="0"/>
        <v>109050.52</v>
      </c>
      <c r="Q42">
        <f>IF((MAX($Q$4:Q41)+1)&gt;Data!$B$1,"",MAX($Q$4:Q41)+1)</f>
        <v>38</v>
      </c>
    </row>
    <row r="43" spans="1:17" x14ac:dyDescent="0.2">
      <c r="A43" t="str">
        <f>IF($Q43="","",VLOOKUP($Q43,'Revised vs YTD acct'!$A$5:$Q$257,COUNTA('Revised vs YTD acct'!$A$4:B$4),FALSE))</f>
        <v>A</v>
      </c>
      <c r="B43">
        <f>IF($Q43="","",VLOOKUP($Q43,'Revised vs YTD acct'!$A$5:$M$500,3,FALSE))</f>
        <v>0</v>
      </c>
      <c r="C43">
        <f>IF($Q43="","",VLOOKUP($Q43,'Revised vs YTD acct'!$A$5:$M$500,4,FALSE))</f>
        <v>0</v>
      </c>
      <c r="D43">
        <f>IF($Q43="","",VLOOKUP($Q43,'Revised vs YTD acct'!$A$5:$M$500,5,FALSE))</f>
        <v>0</v>
      </c>
      <c r="E43">
        <f>IF($Q43="","",VLOOKUP($Q43,'Revised vs YTD acct'!$A$5:$M$500,6,FALSE))</f>
        <v>0</v>
      </c>
      <c r="F43">
        <f>IF($Q43="","",VLOOKUP($Q43,'Revised vs YTD acct'!$A$5:$M$500,7,FALSE))</f>
        <v>0</v>
      </c>
      <c r="G43" t="str">
        <f>IF($Q43="","",VLOOKUP($Q43,'Revised vs YTD acct'!$A$5:$Q$257,COUNTA('Revised vs YTD acct'!$A$4:H$4),FALSE))</f>
        <v>3623</v>
      </c>
      <c r="H43" t="str">
        <f>IF($Q43="","",VLOOKUP($Q43,'Revised vs YTD acct'!$A$5:$Q$257,COUNTA('Revised vs YTD acct'!$A$4:I$4),FALSE))</f>
        <v>JUVENILE DELINQUENT CARE</v>
      </c>
      <c r="I43" s="9">
        <f>IF($Q43="","",VLOOKUP($Q43,'Revised vs YTD acct'!$A$5:$Q$257,COUNTA('Revised vs YTD acct'!$A$4:J$4),FALSE))</f>
        <v>472</v>
      </c>
      <c r="J43" s="9">
        <f>IF($Q43="","",VLOOKUP($Q43,'Revised vs YTD acct'!$A$5:$Q$257,COUNTA('Revised vs YTD acct'!$A$4:K$4),FALSE))</f>
        <v>472</v>
      </c>
      <c r="K43" s="9">
        <f>IF($Q43="","",VLOOKUP($Q43,'Revised vs YTD acct'!$A$5:$Q$257,COUNTA('Revised vs YTD acct'!$A$4:L$4),FALSE))</f>
        <v>473</v>
      </c>
      <c r="L43" s="9">
        <f>IF($Q43="","",VLOOKUP($Q43,'Revised vs YTD acct'!$A$5:$Q$257,COUNTA('Revised vs YTD acct'!$A$4:M$4),FALSE))</f>
        <v>8852</v>
      </c>
      <c r="M43" s="9">
        <f>IF($Q43="","",VLOOKUP($Q43,'Revised vs YTD acct'!$A$5:$Q$257,COUNTA('Revised vs YTD acct'!$A$4:N$4),FALSE))</f>
        <v>48500</v>
      </c>
      <c r="N43" s="9">
        <f>IF($Q43="","",VLOOKUP($Q43,'Revised vs YTD acct'!$A$5:$Q$257,COUNTA('Revised vs YTD acct'!$A$4:O$4),FALSE))</f>
        <v>15451</v>
      </c>
      <c r="O43" s="9">
        <f>IF($Q43="","",VLOOKUP($Q43,'Revised vs YTD acct'!$A$5:$Q$257,COUNTA('Revised vs YTD acct'!$A$4:P$4),FALSE))</f>
        <v>33600</v>
      </c>
      <c r="P43" s="9">
        <f t="shared" si="0"/>
        <v>107820</v>
      </c>
      <c r="Q43">
        <f>IF((MAX($Q$4:Q42)+1)&gt;Data!$B$1,"",MAX($Q$4:Q42)+1)</f>
        <v>39</v>
      </c>
    </row>
    <row r="44" spans="1:17" x14ac:dyDescent="0.2">
      <c r="A44" t="str">
        <f>IF($Q44="","",VLOOKUP($Q44,'Revised vs YTD acct'!$A$5:$Q$257,COUNTA('Revised vs YTD acct'!$A$4:B$4),FALSE))</f>
        <v>A</v>
      </c>
      <c r="B44">
        <f>IF($Q44="","",VLOOKUP($Q44,'Revised vs YTD acct'!$A$5:$M$500,3,FALSE))</f>
        <v>0</v>
      </c>
      <c r="C44">
        <f>IF($Q44="","",VLOOKUP($Q44,'Revised vs YTD acct'!$A$5:$M$500,4,FALSE))</f>
        <v>0</v>
      </c>
      <c r="D44">
        <f>IF($Q44="","",VLOOKUP($Q44,'Revised vs YTD acct'!$A$5:$M$500,5,FALSE))</f>
        <v>0</v>
      </c>
      <c r="E44">
        <f>IF($Q44="","",VLOOKUP($Q44,'Revised vs YTD acct'!$A$5:$M$500,6,FALSE))</f>
        <v>0</v>
      </c>
      <c r="F44">
        <f>IF($Q44="","",VLOOKUP($Q44,'Revised vs YTD acct'!$A$5:$M$500,7,FALSE))</f>
        <v>0</v>
      </c>
      <c r="G44" t="str">
        <f>IF($Q44="","",VLOOKUP($Q44,'Revised vs YTD acct'!$A$5:$Q$257,COUNTA('Revised vs YTD acct'!$A$4:H$4),FALSE))</f>
        <v>3784</v>
      </c>
      <c r="H44" t="str">
        <f>IF($Q44="","",VLOOKUP($Q44,'Revised vs YTD acct'!$A$5:$Q$257,COUNTA('Revised vs YTD acct'!$A$4:I$4),FALSE))</f>
        <v>SEMO/JAIL ASSISTANCE</v>
      </c>
      <c r="I44" s="9">
        <f>IF($Q44="","",VLOOKUP($Q44,'Revised vs YTD acct'!$A$5:$Q$257,COUNTA('Revised vs YTD acct'!$A$4:J$4),FALSE))</f>
        <v>5292</v>
      </c>
      <c r="J44" s="9">
        <f>IF($Q44="","",VLOOKUP($Q44,'Revised vs YTD acct'!$A$5:$Q$257,COUNTA('Revised vs YTD acct'!$A$4:K$4),FALSE))</f>
        <v>6398</v>
      </c>
      <c r="K44" s="9">
        <f>IF($Q44="","",VLOOKUP($Q44,'Revised vs YTD acct'!$A$5:$Q$257,COUNTA('Revised vs YTD acct'!$A$4:L$4),FALSE))</f>
        <v>16056.200000000012</v>
      </c>
      <c r="L44" s="9">
        <f>IF($Q44="","",VLOOKUP($Q44,'Revised vs YTD acct'!$A$5:$Q$257,COUNTA('Revised vs YTD acct'!$A$4:M$4),FALSE))</f>
        <v>64996.28</v>
      </c>
      <c r="M44" s="9">
        <f>IF($Q44="","",VLOOKUP($Q44,'Revised vs YTD acct'!$A$5:$Q$257,COUNTA('Revised vs YTD acct'!$A$4:N$4),FALSE))</f>
        <v>60522</v>
      </c>
      <c r="N44" s="9">
        <f>IF($Q44="","",VLOOKUP($Q44,'Revised vs YTD acct'!$A$5:$Q$257,COUNTA('Revised vs YTD acct'!$A$4:O$4),FALSE))</f>
        <v>-6601</v>
      </c>
      <c r="O44" s="9">
        <f>IF($Q44="","",VLOOKUP($Q44,'Revised vs YTD acct'!$A$5:$Q$257,COUNTA('Revised vs YTD acct'!$A$4:P$4),FALSE))</f>
        <v>-52472.45</v>
      </c>
      <c r="P44" s="9">
        <f t="shared" si="0"/>
        <v>94191.030000000013</v>
      </c>
      <c r="Q44">
        <f>IF((MAX($Q$4:Q43)+1)&gt;Data!$B$1,"",MAX($Q$4:Q43)+1)</f>
        <v>40</v>
      </c>
    </row>
    <row r="45" spans="1:17" x14ac:dyDescent="0.2">
      <c r="A45" t="str">
        <f>IF($Q45="","",VLOOKUP($Q45,'Revised vs YTD acct'!$A$5:$Q$257,COUNTA('Revised vs YTD acct'!$A$4:B$4),FALSE))</f>
        <v>A</v>
      </c>
      <c r="B45">
        <f>IF($Q45="","",VLOOKUP($Q45,'Revised vs YTD acct'!$A$5:$M$500,3,FALSE))</f>
        <v>0</v>
      </c>
      <c r="C45">
        <f>IF($Q45="","",VLOOKUP($Q45,'Revised vs YTD acct'!$A$5:$M$500,4,FALSE))</f>
        <v>0</v>
      </c>
      <c r="D45">
        <f>IF($Q45="","",VLOOKUP($Q45,'Revised vs YTD acct'!$A$5:$M$500,5,FALSE))</f>
        <v>0</v>
      </c>
      <c r="E45">
        <f>IF($Q45="","",VLOOKUP($Q45,'Revised vs YTD acct'!$A$5:$M$500,6,FALSE))</f>
        <v>0</v>
      </c>
      <c r="F45">
        <f>IF($Q45="","",VLOOKUP($Q45,'Revised vs YTD acct'!$A$5:$M$500,7,FALSE))</f>
        <v>0</v>
      </c>
      <c r="G45" t="str">
        <f>IF($Q45="","",VLOOKUP($Q45,'Revised vs YTD acct'!$A$5:$Q$257,COUNTA('Revised vs YTD acct'!$A$4:H$4),FALSE))</f>
        <v>3450</v>
      </c>
      <c r="H45" t="str">
        <f>IF($Q45="","",VLOOKUP($Q45,'Revised vs YTD acct'!$A$5:$Q$257,COUNTA('Revised vs YTD acct'!$A$4:I$4),FALSE))</f>
        <v>PUBLIC WATER SUPPLY</v>
      </c>
      <c r="I45" s="9">
        <f>IF($Q45="","",VLOOKUP($Q45,'Revised vs YTD acct'!$A$5:$Q$257,COUNTA('Revised vs YTD acct'!$A$4:J$4),FALSE))</f>
        <v>-2215.3800000000047</v>
      </c>
      <c r="J45" s="9">
        <f>IF($Q45="","",VLOOKUP($Q45,'Revised vs YTD acct'!$A$5:$Q$257,COUNTA('Revised vs YTD acct'!$A$4:K$4),FALSE))</f>
        <v>11125.25</v>
      </c>
      <c r="K45" s="9">
        <f>IF($Q45="","",VLOOKUP($Q45,'Revised vs YTD acct'!$A$5:$Q$257,COUNTA('Revised vs YTD acct'!$A$4:L$4),FALSE))</f>
        <v>-551.41000000000349</v>
      </c>
      <c r="L45" s="9">
        <f>IF($Q45="","",VLOOKUP($Q45,'Revised vs YTD acct'!$A$5:$Q$257,COUNTA('Revised vs YTD acct'!$A$4:M$4),FALSE))</f>
        <v>13573.479999999996</v>
      </c>
      <c r="M45" s="9">
        <f>IF($Q45="","",VLOOKUP($Q45,'Revised vs YTD acct'!$A$5:$Q$257,COUNTA('Revised vs YTD acct'!$A$4:N$4),FALSE))</f>
        <v>7004.1100000000006</v>
      </c>
      <c r="N45" s="9">
        <f>IF($Q45="","",VLOOKUP($Q45,'Revised vs YTD acct'!$A$5:$Q$257,COUNTA('Revised vs YTD acct'!$A$4:O$4),FALSE))</f>
        <v>31924.130000000005</v>
      </c>
      <c r="O45" s="9">
        <f>IF($Q45="","",VLOOKUP($Q45,'Revised vs YTD acct'!$A$5:$Q$257,COUNTA('Revised vs YTD acct'!$A$4:P$4),FALSE))</f>
        <v>31195.29</v>
      </c>
      <c r="P45" s="9">
        <f t="shared" si="0"/>
        <v>92055.47</v>
      </c>
      <c r="Q45">
        <f>IF((MAX($Q$4:Q44)+1)&gt;Data!$B$1,"",MAX($Q$4:Q44)+1)</f>
        <v>41</v>
      </c>
    </row>
    <row r="46" spans="1:17" x14ac:dyDescent="0.2">
      <c r="A46" t="str">
        <f>IF($Q46="","",VLOOKUP($Q46,'Revised vs YTD acct'!$A$5:$Q$257,COUNTA('Revised vs YTD acct'!$A$4:B$4),FALSE))</f>
        <v>A</v>
      </c>
      <c r="B46">
        <f>IF($Q46="","",VLOOKUP($Q46,'Revised vs YTD acct'!$A$5:$M$500,3,FALSE))</f>
        <v>0</v>
      </c>
      <c r="C46">
        <f>IF($Q46="","",VLOOKUP($Q46,'Revised vs YTD acct'!$A$5:$M$500,4,FALSE))</f>
        <v>0</v>
      </c>
      <c r="D46">
        <f>IF($Q46="","",VLOOKUP($Q46,'Revised vs YTD acct'!$A$5:$M$500,5,FALSE))</f>
        <v>0</v>
      </c>
      <c r="E46">
        <f>IF($Q46="","",VLOOKUP($Q46,'Revised vs YTD acct'!$A$5:$M$500,6,FALSE))</f>
        <v>0</v>
      </c>
      <c r="F46">
        <f>IF($Q46="","",VLOOKUP($Q46,'Revised vs YTD acct'!$A$5:$M$500,7,FALSE))</f>
        <v>0</v>
      </c>
      <c r="G46" t="str">
        <f>IF($Q46="","",VLOOKUP($Q46,'Revised vs YTD acct'!$A$5:$Q$257,COUNTA('Revised vs YTD acct'!$A$4:H$4),FALSE))</f>
        <v>3399</v>
      </c>
      <c r="H46" t="str">
        <f>IF($Q46="","",VLOOKUP($Q46,'Revised vs YTD acct'!$A$5:$Q$257,COUNTA('Revised vs YTD acct'!$A$4:I$4),FALSE))</f>
        <v>P.S.A.P. GRANT</v>
      </c>
      <c r="I46" s="9">
        <f>IF($Q46="","",VLOOKUP($Q46,'Revised vs YTD acct'!$A$5:$Q$257,COUNTA('Revised vs YTD acct'!$A$4:J$4),FALSE))</f>
        <v>47.619999999995343</v>
      </c>
      <c r="J46" s="9">
        <f>IF($Q46="","",VLOOKUP($Q46,'Revised vs YTD acct'!$A$5:$Q$257,COUNTA('Revised vs YTD acct'!$A$4:K$4),FALSE))</f>
        <v>0.57999999998719431</v>
      </c>
      <c r="K46" s="9">
        <f>IF($Q46="","",VLOOKUP($Q46,'Revised vs YTD acct'!$A$5:$Q$257,COUNTA('Revised vs YTD acct'!$A$4:L$4),FALSE))</f>
        <v>59030.58</v>
      </c>
      <c r="L46" s="9">
        <f>IF($Q46="","",VLOOKUP($Q46,'Revised vs YTD acct'!$A$5:$Q$257,COUNTA('Revised vs YTD acct'!$A$4:M$4),FALSE))</f>
        <v>0</v>
      </c>
      <c r="M46" s="9">
        <f>IF($Q46="","",VLOOKUP($Q46,'Revised vs YTD acct'!$A$5:$Q$257,COUNTA('Revised vs YTD acct'!$A$4:N$4),FALSE))</f>
        <v>0</v>
      </c>
      <c r="N46" s="9">
        <f>IF($Q46="","",VLOOKUP($Q46,'Revised vs YTD acct'!$A$5:$Q$257,COUNTA('Revised vs YTD acct'!$A$4:O$4),FALSE))</f>
        <v>10110</v>
      </c>
      <c r="O46" s="9">
        <f>IF($Q46="","",VLOOKUP($Q46,'Revised vs YTD acct'!$A$5:$Q$257,COUNTA('Revised vs YTD acct'!$A$4:P$4),FALSE))</f>
        <v>19700</v>
      </c>
      <c r="P46" s="9">
        <f t="shared" si="0"/>
        <v>88888.779999999984</v>
      </c>
      <c r="Q46">
        <f>IF((MAX($Q$4:Q45)+1)&gt;Data!$B$1,"",MAX($Q$4:Q45)+1)</f>
        <v>42</v>
      </c>
    </row>
    <row r="47" spans="1:17" x14ac:dyDescent="0.2">
      <c r="A47" t="str">
        <f>IF($Q47="","",VLOOKUP($Q47,'Revised vs YTD acct'!$A$5:$Q$257,COUNTA('Revised vs YTD acct'!$A$4:B$4),FALSE))</f>
        <v>A</v>
      </c>
      <c r="B47">
        <f>IF($Q47="","",VLOOKUP($Q47,'Revised vs YTD acct'!$A$5:$M$500,3,FALSE))</f>
        <v>0</v>
      </c>
      <c r="C47">
        <f>IF($Q47="","",VLOOKUP($Q47,'Revised vs YTD acct'!$A$5:$M$500,4,FALSE))</f>
        <v>0</v>
      </c>
      <c r="D47">
        <f>IF($Q47="","",VLOOKUP($Q47,'Revised vs YTD acct'!$A$5:$M$500,5,FALSE))</f>
        <v>0</v>
      </c>
      <c r="E47">
        <f>IF($Q47="","",VLOOKUP($Q47,'Revised vs YTD acct'!$A$5:$M$500,6,FALSE))</f>
        <v>0</v>
      </c>
      <c r="F47">
        <f>IF($Q47="","",VLOOKUP($Q47,'Revised vs YTD acct'!$A$5:$M$500,7,FALSE))</f>
        <v>0</v>
      </c>
      <c r="G47" t="str">
        <f>IF($Q47="","",VLOOKUP($Q47,'Revised vs YTD acct'!$A$5:$Q$257,COUNTA('Revised vs YTD acct'!$A$4:H$4),FALSE))</f>
        <v>4457</v>
      </c>
      <c r="H47" t="str">
        <f>IF($Q47="","",VLOOKUP($Q47,'Revised vs YTD acct'!$A$5:$Q$257,COUNTA('Revised vs YTD acct'!$A$4:I$4),FALSE))</f>
        <v>BIOTERRISM</v>
      </c>
      <c r="I47" s="9">
        <f>IF($Q47="","",VLOOKUP($Q47,'Revised vs YTD acct'!$A$5:$Q$257,COUNTA('Revised vs YTD acct'!$A$4:J$4),FALSE))</f>
        <v>9573.0399999999936</v>
      </c>
      <c r="J47" s="9">
        <f>IF($Q47="","",VLOOKUP($Q47,'Revised vs YTD acct'!$A$5:$Q$257,COUNTA('Revised vs YTD acct'!$A$4:K$4),FALSE))</f>
        <v>-5862.6199999999953</v>
      </c>
      <c r="K47" s="9">
        <f>IF($Q47="","",VLOOKUP($Q47,'Revised vs YTD acct'!$A$5:$Q$257,COUNTA('Revised vs YTD acct'!$A$4:L$4),FALSE))</f>
        <v>11878.470000000001</v>
      </c>
      <c r="L47" s="9">
        <f>IF($Q47="","",VLOOKUP($Q47,'Revised vs YTD acct'!$A$5:$Q$257,COUNTA('Revised vs YTD acct'!$A$4:M$4),FALSE))</f>
        <v>4426.6999999999971</v>
      </c>
      <c r="M47" s="9">
        <f>IF($Q47="","",VLOOKUP($Q47,'Revised vs YTD acct'!$A$5:$Q$257,COUNTA('Revised vs YTD acct'!$A$4:N$4),FALSE))</f>
        <v>4830.6699999999983</v>
      </c>
      <c r="N47" s="9">
        <f>IF($Q47="","",VLOOKUP($Q47,'Revised vs YTD acct'!$A$5:$Q$257,COUNTA('Revised vs YTD acct'!$A$4:O$4),FALSE))</f>
        <v>25528.22</v>
      </c>
      <c r="O47" s="9">
        <f>IF($Q47="","",VLOOKUP($Q47,'Revised vs YTD acct'!$A$5:$Q$257,COUNTA('Revised vs YTD acct'!$A$4:P$4),FALSE))</f>
        <v>29153.350000000006</v>
      </c>
      <c r="P47" s="9">
        <f t="shared" si="0"/>
        <v>79527.83</v>
      </c>
      <c r="Q47">
        <f>IF((MAX($Q$4:Q46)+1)&gt;Data!$B$1,"",MAX($Q$4:Q46)+1)</f>
        <v>43</v>
      </c>
    </row>
    <row r="48" spans="1:17" x14ac:dyDescent="0.2">
      <c r="A48" t="str">
        <f>IF($Q48="","",VLOOKUP($Q48,'Revised vs YTD acct'!$A$5:$Q$257,COUNTA('Revised vs YTD acct'!$A$4:B$4),FALSE))</f>
        <v>A</v>
      </c>
      <c r="B48">
        <f>IF($Q48="","",VLOOKUP($Q48,'Revised vs YTD acct'!$A$5:$M$500,3,FALSE))</f>
        <v>0</v>
      </c>
      <c r="C48">
        <f>IF($Q48="","",VLOOKUP($Q48,'Revised vs YTD acct'!$A$5:$M$500,4,FALSE))</f>
        <v>0</v>
      </c>
      <c r="D48">
        <f>IF($Q48="","",VLOOKUP($Q48,'Revised vs YTD acct'!$A$5:$M$500,5,FALSE))</f>
        <v>0</v>
      </c>
      <c r="E48">
        <f>IF($Q48="","",VLOOKUP($Q48,'Revised vs YTD acct'!$A$5:$M$500,6,FALSE))</f>
        <v>0</v>
      </c>
      <c r="F48">
        <f>IF($Q48="","",VLOOKUP($Q48,'Revised vs YTD acct'!$A$5:$M$500,7,FALSE))</f>
        <v>0</v>
      </c>
      <c r="G48" t="str">
        <f>IF($Q48="","",VLOOKUP($Q48,'Revised vs YTD acct'!$A$5:$Q$257,COUNTA('Revised vs YTD acct'!$A$4:H$4),FALSE))</f>
        <v>4772</v>
      </c>
      <c r="H48" t="str">
        <f>IF($Q48="","",VLOOKUP($Q48,'Revised vs YTD acct'!$A$5:$Q$257,COUNTA('Revised vs YTD acct'!$A$4:I$4),FALSE))</f>
        <v>OFFICE FOR THE AGING</v>
      </c>
      <c r="I48" s="9">
        <f>IF($Q48="","",VLOOKUP($Q48,'Revised vs YTD acct'!$A$5:$Q$257,COUNTA('Revised vs YTD acct'!$A$4:J$4),FALSE))</f>
        <v>89918.18</v>
      </c>
      <c r="J48" s="9">
        <f>IF($Q48="","",VLOOKUP($Q48,'Revised vs YTD acct'!$A$5:$Q$257,COUNTA('Revised vs YTD acct'!$A$4:K$4),FALSE))</f>
        <v>29033.760000000009</v>
      </c>
      <c r="K48" s="9">
        <f>IF($Q48="","",VLOOKUP($Q48,'Revised vs YTD acct'!$A$5:$Q$257,COUNTA('Revised vs YTD acct'!$A$4:L$4),FALSE))</f>
        <v>2416.75</v>
      </c>
      <c r="L48" s="9">
        <f>IF($Q48="","",VLOOKUP($Q48,'Revised vs YTD acct'!$A$5:$Q$257,COUNTA('Revised vs YTD acct'!$A$4:M$4),FALSE))</f>
        <v>-11291.470000000001</v>
      </c>
      <c r="M48" s="9">
        <f>IF($Q48="","",VLOOKUP($Q48,'Revised vs YTD acct'!$A$5:$Q$257,COUNTA('Revised vs YTD acct'!$A$4:N$4),FALSE))</f>
        <v>7025.5799999999872</v>
      </c>
      <c r="N48" s="9">
        <f>IF($Q48="","",VLOOKUP($Q48,'Revised vs YTD acct'!$A$5:$Q$257,COUNTA('Revised vs YTD acct'!$A$4:O$4),FALSE))</f>
        <v>9941.4800000000105</v>
      </c>
      <c r="O48" s="9">
        <f>IF($Q48="","",VLOOKUP($Q48,'Revised vs YTD acct'!$A$5:$Q$257,COUNTA('Revised vs YTD acct'!$A$4:P$4),FALSE))</f>
        <v>-49426.630000000005</v>
      </c>
      <c r="P48" s="9">
        <f t="shared" si="0"/>
        <v>77617.649999999994</v>
      </c>
      <c r="Q48">
        <f>IF((MAX($Q$4:Q47)+1)&gt;Data!$B$1,"",MAX($Q$4:Q47)+1)</f>
        <v>44</v>
      </c>
    </row>
    <row r="49" spans="1:17" x14ac:dyDescent="0.2">
      <c r="A49" t="str">
        <f>IF($Q49="","",VLOOKUP($Q49,'Revised vs YTD acct'!$A$5:$Q$257,COUNTA('Revised vs YTD acct'!$A$4:B$4),FALSE))</f>
        <v>A</v>
      </c>
      <c r="B49">
        <f>IF($Q49="","",VLOOKUP($Q49,'Revised vs YTD acct'!$A$5:$M$500,3,FALSE))</f>
        <v>0</v>
      </c>
      <c r="C49">
        <f>IF($Q49="","",VLOOKUP($Q49,'Revised vs YTD acct'!$A$5:$M$500,4,FALSE))</f>
        <v>0</v>
      </c>
      <c r="D49">
        <f>IF($Q49="","",VLOOKUP($Q49,'Revised vs YTD acct'!$A$5:$M$500,5,FALSE))</f>
        <v>0</v>
      </c>
      <c r="E49">
        <f>IF($Q49="","",VLOOKUP($Q49,'Revised vs YTD acct'!$A$5:$M$500,6,FALSE))</f>
        <v>0</v>
      </c>
      <c r="F49">
        <f>IF($Q49="","",VLOOKUP($Q49,'Revised vs YTD acct'!$A$5:$M$500,7,FALSE))</f>
        <v>0</v>
      </c>
      <c r="G49" t="str">
        <f>IF($Q49="","",VLOOKUP($Q49,'Revised vs YTD acct'!$A$5:$Q$257,COUNTA('Revised vs YTD acct'!$A$4:H$4),FALSE))</f>
        <v>3902</v>
      </c>
      <c r="H49" t="str">
        <f>IF($Q49="","",VLOOKUP($Q49,'Revised vs YTD acct'!$A$5:$Q$257,COUNTA('Revised vs YTD acct'!$A$4:I$4),FALSE))</f>
        <v>PLANNING STUDIES</v>
      </c>
      <c r="I49" s="9">
        <f>IF($Q49="","",VLOOKUP($Q49,'Revised vs YTD acct'!$A$5:$Q$257,COUNTA('Revised vs YTD acct'!$A$4:J$4),FALSE))</f>
        <v>0</v>
      </c>
      <c r="J49" s="9">
        <f>IF($Q49="","",VLOOKUP($Q49,'Revised vs YTD acct'!$A$5:$Q$257,COUNTA('Revised vs YTD acct'!$A$4:K$4),FALSE))</f>
        <v>25000</v>
      </c>
      <c r="K49" s="9">
        <f>IF($Q49="","",VLOOKUP($Q49,'Revised vs YTD acct'!$A$5:$Q$257,COUNTA('Revised vs YTD acct'!$A$4:L$4),FALSE))</f>
        <v>50000</v>
      </c>
      <c r="L49" s="9">
        <f>IF($Q49="","",VLOOKUP($Q49,'Revised vs YTD acct'!$A$5:$Q$257,COUNTA('Revised vs YTD acct'!$A$4:M$4),FALSE))</f>
        <v>0</v>
      </c>
      <c r="M49" s="9">
        <f>IF($Q49="","",VLOOKUP($Q49,'Revised vs YTD acct'!$A$5:$Q$257,COUNTA('Revised vs YTD acct'!$A$4:N$4),FALSE))</f>
        <v>0</v>
      </c>
      <c r="N49" s="9">
        <f>IF($Q49="","",VLOOKUP($Q49,'Revised vs YTD acct'!$A$5:$Q$257,COUNTA('Revised vs YTD acct'!$A$4:O$4),FALSE))</f>
        <v>0</v>
      </c>
      <c r="O49" s="9">
        <f>IF($Q49="","",VLOOKUP($Q49,'Revised vs YTD acct'!$A$5:$Q$257,COUNTA('Revised vs YTD acct'!$A$4:P$4),FALSE))</f>
        <v>0</v>
      </c>
      <c r="P49" s="9">
        <f t="shared" si="0"/>
        <v>75000</v>
      </c>
      <c r="Q49">
        <f>IF((MAX($Q$4:Q48)+1)&gt;Data!$B$1,"",MAX($Q$4:Q48)+1)</f>
        <v>45</v>
      </c>
    </row>
    <row r="50" spans="1:17" x14ac:dyDescent="0.2">
      <c r="A50" t="str">
        <f>IF($Q50="","",VLOOKUP($Q50,'Revised vs YTD acct'!$A$5:$Q$257,COUNTA('Revised vs YTD acct'!$A$4:B$4),FALSE))</f>
        <v>A</v>
      </c>
      <c r="B50">
        <f>IF($Q50="","",VLOOKUP($Q50,'Revised vs YTD acct'!$A$5:$M$500,3,FALSE))</f>
        <v>0</v>
      </c>
      <c r="C50">
        <f>IF($Q50="","",VLOOKUP($Q50,'Revised vs YTD acct'!$A$5:$M$500,4,FALSE))</f>
        <v>0</v>
      </c>
      <c r="D50">
        <f>IF($Q50="","",VLOOKUP($Q50,'Revised vs YTD acct'!$A$5:$M$500,5,FALSE))</f>
        <v>0</v>
      </c>
      <c r="E50">
        <f>IF($Q50="","",VLOOKUP($Q50,'Revised vs YTD acct'!$A$5:$M$500,6,FALSE))</f>
        <v>0</v>
      </c>
      <c r="F50">
        <f>IF($Q50="","",VLOOKUP($Q50,'Revised vs YTD acct'!$A$5:$M$500,7,FALSE))</f>
        <v>0</v>
      </c>
      <c r="G50" t="str">
        <f>IF($Q50="","",VLOOKUP($Q50,'Revised vs YTD acct'!$A$5:$Q$257,COUNTA('Revised vs YTD acct'!$A$4:H$4),FALSE))</f>
        <v>2228</v>
      </c>
      <c r="H50" t="str">
        <f>IF($Q50="","",VLOOKUP($Q50,'Revised vs YTD acct'!$A$5:$Q$257,COUNTA('Revised vs YTD acct'!$A$4:I$4),FALSE))</f>
        <v>DATA PROCESSING SERVICES</v>
      </c>
      <c r="I50" s="9">
        <f>IF($Q50="","",VLOOKUP($Q50,'Revised vs YTD acct'!$A$5:$Q$257,COUNTA('Revised vs YTD acct'!$A$4:J$4),FALSE))</f>
        <v>25194.75</v>
      </c>
      <c r="J50" s="9">
        <f>IF($Q50="","",VLOOKUP($Q50,'Revised vs YTD acct'!$A$5:$Q$257,COUNTA('Revised vs YTD acct'!$A$4:K$4),FALSE))</f>
        <v>-1842.2700000000041</v>
      </c>
      <c r="K50" s="9">
        <f>IF($Q50="","",VLOOKUP($Q50,'Revised vs YTD acct'!$A$5:$Q$257,COUNTA('Revised vs YTD acct'!$A$4:L$4),FALSE))</f>
        <v>24382.21</v>
      </c>
      <c r="L50" s="9">
        <f>IF($Q50="","",VLOOKUP($Q50,'Revised vs YTD acct'!$A$5:$Q$257,COUNTA('Revised vs YTD acct'!$A$4:M$4),FALSE))</f>
        <v>6294.4000000000015</v>
      </c>
      <c r="M50" s="9">
        <f>IF($Q50="","",VLOOKUP($Q50,'Revised vs YTD acct'!$A$5:$Q$257,COUNTA('Revised vs YTD acct'!$A$4:N$4),FALSE))</f>
        <v>-16743.210000000006</v>
      </c>
      <c r="N50" s="9">
        <f>IF($Q50="","",VLOOKUP($Q50,'Revised vs YTD acct'!$A$5:$Q$257,COUNTA('Revised vs YTD acct'!$A$4:O$4),FALSE))</f>
        <v>12000.849999999999</v>
      </c>
      <c r="O50" s="9">
        <f>IF($Q50="","",VLOOKUP($Q50,'Revised vs YTD acct'!$A$5:$Q$257,COUNTA('Revised vs YTD acct'!$A$4:P$4),FALSE))</f>
        <v>18220.830000000002</v>
      </c>
      <c r="P50" s="9">
        <f t="shared" si="0"/>
        <v>67507.56</v>
      </c>
      <c r="Q50">
        <f>IF((MAX($Q$4:Q49)+1)&gt;Data!$B$1,"",MAX($Q$4:Q49)+1)</f>
        <v>46</v>
      </c>
    </row>
    <row r="51" spans="1:17" x14ac:dyDescent="0.2">
      <c r="A51" t="str">
        <f>IF($Q51="","",VLOOKUP($Q51,'Revised vs YTD acct'!$A$5:$Q$257,COUNTA('Revised vs YTD acct'!$A$4:B$4),FALSE))</f>
        <v>A</v>
      </c>
      <c r="B51">
        <f>IF($Q51="","",VLOOKUP($Q51,'Revised vs YTD acct'!$A$5:$M$500,3,FALSE))</f>
        <v>0</v>
      </c>
      <c r="C51">
        <f>IF($Q51="","",VLOOKUP($Q51,'Revised vs YTD acct'!$A$5:$M$500,4,FALSE))</f>
        <v>0</v>
      </c>
      <c r="D51">
        <f>IF($Q51="","",VLOOKUP($Q51,'Revised vs YTD acct'!$A$5:$M$500,5,FALSE))</f>
        <v>0</v>
      </c>
      <c r="E51">
        <f>IF($Q51="","",VLOOKUP($Q51,'Revised vs YTD acct'!$A$5:$M$500,6,FALSE))</f>
        <v>0</v>
      </c>
      <c r="F51">
        <f>IF($Q51="","",VLOOKUP($Q51,'Revised vs YTD acct'!$A$5:$M$500,7,FALSE))</f>
        <v>0</v>
      </c>
      <c r="G51" t="str">
        <f>IF($Q51="","",VLOOKUP($Q51,'Revised vs YTD acct'!$A$5:$Q$257,COUNTA('Revised vs YTD acct'!$A$4:H$4),FALSE))</f>
        <v>3314</v>
      </c>
      <c r="H51" t="str">
        <f>IF($Q51="","",VLOOKUP($Q51,'Revised vs YTD acct'!$A$5:$Q$257,COUNTA('Revised vs YTD acct'!$A$4:I$4),FALSE))</f>
        <v>RAISE THE AGE</v>
      </c>
      <c r="I51" s="9">
        <f>IF($Q51="","",VLOOKUP($Q51,'Revised vs YTD acct'!$A$5:$Q$257,COUNTA('Revised vs YTD acct'!$A$4:J$4),FALSE))</f>
        <v>0</v>
      </c>
      <c r="J51" s="9">
        <f>IF($Q51="","",VLOOKUP($Q51,'Revised vs YTD acct'!$A$5:$Q$257,COUNTA('Revised vs YTD acct'!$A$4:K$4),FALSE))</f>
        <v>0</v>
      </c>
      <c r="K51" s="9">
        <f>IF($Q51="","",VLOOKUP($Q51,'Revised vs YTD acct'!$A$5:$Q$257,COUNTA('Revised vs YTD acct'!$A$4:L$4),FALSE))</f>
        <v>0</v>
      </c>
      <c r="L51" s="9">
        <f>IF($Q51="","",VLOOKUP($Q51,'Revised vs YTD acct'!$A$5:$Q$257,COUNTA('Revised vs YTD acct'!$A$4:M$4),FALSE))</f>
        <v>46358</v>
      </c>
      <c r="M51" s="9">
        <f>IF($Q51="","",VLOOKUP($Q51,'Revised vs YTD acct'!$A$5:$Q$257,COUNTA('Revised vs YTD acct'!$A$4:N$4),FALSE))</f>
        <v>10000</v>
      </c>
      <c r="N51" s="9">
        <f>IF($Q51="","",VLOOKUP($Q51,'Revised vs YTD acct'!$A$5:$Q$257,COUNTA('Revised vs YTD acct'!$A$4:O$4),FALSE))</f>
        <v>800</v>
      </c>
      <c r="O51" s="9">
        <f>IF($Q51="","",VLOOKUP($Q51,'Revised vs YTD acct'!$A$5:$Q$257,COUNTA('Revised vs YTD acct'!$A$4:P$4),FALSE))</f>
        <v>0</v>
      </c>
      <c r="P51" s="9">
        <f t="shared" si="0"/>
        <v>57158</v>
      </c>
      <c r="Q51">
        <f>IF((MAX($Q$4:Q50)+1)&gt;Data!$B$1,"",MAX($Q$4:Q50)+1)</f>
        <v>47</v>
      </c>
    </row>
    <row r="52" spans="1:17" x14ac:dyDescent="0.2">
      <c r="A52" t="str">
        <f>IF($Q52="","",VLOOKUP($Q52,'Revised vs YTD acct'!$A$5:$Q$257,COUNTA('Revised vs YTD acct'!$A$4:B$4),FALSE))</f>
        <v>A</v>
      </c>
      <c r="B52">
        <f>IF($Q52="","",VLOOKUP($Q52,'Revised vs YTD acct'!$A$5:$M$500,3,FALSE))</f>
        <v>0</v>
      </c>
      <c r="C52">
        <f>IF($Q52="","",VLOOKUP($Q52,'Revised vs YTD acct'!$A$5:$M$500,4,FALSE))</f>
        <v>0</v>
      </c>
      <c r="D52">
        <f>IF($Q52="","",VLOOKUP($Q52,'Revised vs YTD acct'!$A$5:$M$500,5,FALSE))</f>
        <v>0</v>
      </c>
      <c r="E52">
        <f>IF($Q52="","",VLOOKUP($Q52,'Revised vs YTD acct'!$A$5:$M$500,6,FALSE))</f>
        <v>0</v>
      </c>
      <c r="F52">
        <f>IF($Q52="","",VLOOKUP($Q52,'Revised vs YTD acct'!$A$5:$M$500,7,FALSE))</f>
        <v>0</v>
      </c>
      <c r="G52" t="str">
        <f>IF($Q52="","",VLOOKUP($Q52,'Revised vs YTD acct'!$A$5:$Q$257,COUNTA('Revised vs YTD acct'!$A$4:H$4),FALSE))</f>
        <v>4456</v>
      </c>
      <c r="H52" t="str">
        <f>IF($Q52="","",VLOOKUP($Q52,'Revised vs YTD acct'!$A$5:$Q$257,COUNTA('Revised vs YTD acct'!$A$4:I$4),FALSE))</f>
        <v>CHILD W/SPEC HEALTH NEEDS</v>
      </c>
      <c r="I52" s="9">
        <f>IF($Q52="","",VLOOKUP($Q52,'Revised vs YTD acct'!$A$5:$Q$257,COUNTA('Revised vs YTD acct'!$A$4:J$4),FALSE))</f>
        <v>16919</v>
      </c>
      <c r="J52" s="9">
        <f>IF($Q52="","",VLOOKUP($Q52,'Revised vs YTD acct'!$A$5:$Q$257,COUNTA('Revised vs YTD acct'!$A$4:K$4),FALSE))</f>
        <v>0</v>
      </c>
      <c r="K52" s="9">
        <f>IF($Q52="","",VLOOKUP($Q52,'Revised vs YTD acct'!$A$5:$Q$257,COUNTA('Revised vs YTD acct'!$A$4:L$4),FALSE))</f>
        <v>0</v>
      </c>
      <c r="L52" s="9">
        <f>IF($Q52="","",VLOOKUP($Q52,'Revised vs YTD acct'!$A$5:$Q$257,COUNTA('Revised vs YTD acct'!$A$4:M$4),FALSE))</f>
        <v>0</v>
      </c>
      <c r="M52" s="9">
        <f>IF($Q52="","",VLOOKUP($Q52,'Revised vs YTD acct'!$A$5:$Q$257,COUNTA('Revised vs YTD acct'!$A$4:N$4),FALSE))</f>
        <v>0</v>
      </c>
      <c r="N52" s="9">
        <f>IF($Q52="","",VLOOKUP($Q52,'Revised vs YTD acct'!$A$5:$Q$257,COUNTA('Revised vs YTD acct'!$A$4:O$4),FALSE))</f>
        <v>21174.66</v>
      </c>
      <c r="O52" s="9">
        <f>IF($Q52="","",VLOOKUP($Q52,'Revised vs YTD acct'!$A$5:$Q$257,COUNTA('Revised vs YTD acct'!$A$4:P$4),FALSE))</f>
        <v>17440.080000000002</v>
      </c>
      <c r="P52" s="9">
        <f t="shared" si="0"/>
        <v>55533.740000000005</v>
      </c>
      <c r="Q52">
        <f>IF((MAX($Q$4:Q51)+1)&gt;Data!$B$1,"",MAX($Q$4:Q51)+1)</f>
        <v>48</v>
      </c>
    </row>
    <row r="53" spans="1:17" x14ac:dyDescent="0.2">
      <c r="A53" t="str">
        <f>IF($Q53="","",VLOOKUP($Q53,'Revised vs YTD acct'!$A$5:$Q$257,COUNTA('Revised vs YTD acct'!$A$4:B$4),FALSE))</f>
        <v>A</v>
      </c>
      <c r="B53">
        <f>IF($Q53="","",VLOOKUP($Q53,'Revised vs YTD acct'!$A$5:$M$500,3,FALSE))</f>
        <v>0</v>
      </c>
      <c r="C53">
        <f>IF($Q53="","",VLOOKUP($Q53,'Revised vs YTD acct'!$A$5:$M$500,4,FALSE))</f>
        <v>0</v>
      </c>
      <c r="D53">
        <f>IF($Q53="","",VLOOKUP($Q53,'Revised vs YTD acct'!$A$5:$M$500,5,FALSE))</f>
        <v>0</v>
      </c>
      <c r="E53">
        <f>IF($Q53="","",VLOOKUP($Q53,'Revised vs YTD acct'!$A$5:$M$500,6,FALSE))</f>
        <v>0</v>
      </c>
      <c r="F53">
        <f>IF($Q53="","",VLOOKUP($Q53,'Revised vs YTD acct'!$A$5:$M$500,7,FALSE))</f>
        <v>0</v>
      </c>
      <c r="G53" t="str">
        <f>IF($Q53="","",VLOOKUP($Q53,'Revised vs YTD acct'!$A$5:$Q$257,COUNTA('Revised vs YTD acct'!$A$4:H$4),FALSE))</f>
        <v>4615</v>
      </c>
      <c r="H53" t="str">
        <f>IF($Q53="","",VLOOKUP($Q53,'Revised vs YTD acct'!$A$5:$Q$257,COUNTA('Revised vs YTD acct'!$A$4:I$4),FALSE))</f>
        <v>FLEXIBLE FAMILY FUND SERVICE</v>
      </c>
      <c r="I53" s="9">
        <f>IF($Q53="","",VLOOKUP($Q53,'Revised vs YTD acct'!$A$5:$Q$257,COUNTA('Revised vs YTD acct'!$A$4:J$4),FALSE))</f>
        <v>-5858</v>
      </c>
      <c r="J53" s="9">
        <f>IF($Q53="","",VLOOKUP($Q53,'Revised vs YTD acct'!$A$5:$Q$257,COUNTA('Revised vs YTD acct'!$A$4:K$4),FALSE))</f>
        <v>87154</v>
      </c>
      <c r="K53" s="9">
        <f>IF($Q53="","",VLOOKUP($Q53,'Revised vs YTD acct'!$A$5:$Q$257,COUNTA('Revised vs YTD acct'!$A$4:L$4),FALSE))</f>
        <v>-378366</v>
      </c>
      <c r="L53" s="9">
        <f>IF($Q53="","",VLOOKUP($Q53,'Revised vs YTD acct'!$A$5:$Q$257,COUNTA('Revised vs YTD acct'!$A$4:M$4),FALSE))</f>
        <v>-331645</v>
      </c>
      <c r="M53" s="9">
        <f>IF($Q53="","",VLOOKUP($Q53,'Revised vs YTD acct'!$A$5:$Q$257,COUNTA('Revised vs YTD acct'!$A$4:N$4),FALSE))</f>
        <v>546096</v>
      </c>
      <c r="N53" s="9">
        <f>IF($Q53="","",VLOOKUP($Q53,'Revised vs YTD acct'!$A$5:$Q$257,COUNTA('Revised vs YTD acct'!$A$4:O$4),FALSE))</f>
        <v>76407</v>
      </c>
      <c r="O53" s="9">
        <f>IF($Q53="","",VLOOKUP($Q53,'Revised vs YTD acct'!$A$5:$Q$257,COUNTA('Revised vs YTD acct'!$A$4:P$4),FALSE))</f>
        <v>61114</v>
      </c>
      <c r="P53" s="9">
        <f t="shared" si="0"/>
        <v>54902</v>
      </c>
      <c r="Q53">
        <f>IF((MAX($Q$4:Q52)+1)&gt;Data!$B$1,"",MAX($Q$4:Q52)+1)</f>
        <v>49</v>
      </c>
    </row>
    <row r="54" spans="1:17" x14ac:dyDescent="0.2">
      <c r="A54" t="str">
        <f>IF($Q54="","",VLOOKUP($Q54,'Revised vs YTD acct'!$A$5:$Q$257,COUNTA('Revised vs YTD acct'!$A$4:B$4),FALSE))</f>
        <v>A</v>
      </c>
      <c r="B54">
        <f>IF($Q54="","",VLOOKUP($Q54,'Revised vs YTD acct'!$A$5:$M$500,3,FALSE))</f>
        <v>0</v>
      </c>
      <c r="C54">
        <f>IF($Q54="","",VLOOKUP($Q54,'Revised vs YTD acct'!$A$5:$M$500,4,FALSE))</f>
        <v>0</v>
      </c>
      <c r="D54">
        <f>IF($Q54="","",VLOOKUP($Q54,'Revised vs YTD acct'!$A$5:$M$500,5,FALSE))</f>
        <v>0</v>
      </c>
      <c r="E54">
        <f>IF($Q54="","",VLOOKUP($Q54,'Revised vs YTD acct'!$A$5:$M$500,6,FALSE))</f>
        <v>0</v>
      </c>
      <c r="F54">
        <f>IF($Q54="","",VLOOKUP($Q54,'Revised vs YTD acct'!$A$5:$M$500,7,FALSE))</f>
        <v>0</v>
      </c>
      <c r="G54" t="str">
        <f>IF($Q54="","",VLOOKUP($Q54,'Revised vs YTD acct'!$A$5:$Q$257,COUNTA('Revised vs YTD acct'!$A$4:H$4),FALSE))</f>
        <v>1640</v>
      </c>
      <c r="H54" t="str">
        <f>IF($Q54="","",VLOOKUP($Q54,'Revised vs YTD acct'!$A$5:$Q$257,COUNTA('Revised vs YTD acct'!$A$4:I$4),FALSE))</f>
        <v>EMS FEES</v>
      </c>
      <c r="I54" s="9">
        <f>IF($Q54="","",VLOOKUP($Q54,'Revised vs YTD acct'!$A$5:$Q$257,COUNTA('Revised vs YTD acct'!$A$4:J$4),FALSE))</f>
        <v>12166.990000000005</v>
      </c>
      <c r="J54" s="9">
        <f>IF($Q54="","",VLOOKUP($Q54,'Revised vs YTD acct'!$A$5:$Q$257,COUNTA('Revised vs YTD acct'!$A$4:K$4),FALSE))</f>
        <v>17315.28</v>
      </c>
      <c r="K54" s="9">
        <f>IF($Q54="","",VLOOKUP($Q54,'Revised vs YTD acct'!$A$5:$Q$257,COUNTA('Revised vs YTD acct'!$A$4:L$4),FALSE))</f>
        <v>42491.360000000001</v>
      </c>
      <c r="L54" s="9">
        <f>IF($Q54="","",VLOOKUP($Q54,'Revised vs YTD acct'!$A$5:$Q$257,COUNTA('Revised vs YTD acct'!$A$4:M$4),FALSE))</f>
        <v>37313.149999999994</v>
      </c>
      <c r="M54" s="9">
        <f>IF($Q54="","",VLOOKUP($Q54,'Revised vs YTD acct'!$A$5:$Q$257,COUNTA('Revised vs YTD acct'!$A$4:N$4),FALSE))</f>
        <v>-14301.079999999987</v>
      </c>
      <c r="N54" s="9">
        <f>IF($Q54="","",VLOOKUP($Q54,'Revised vs YTD acct'!$A$5:$Q$257,COUNTA('Revised vs YTD acct'!$A$4:O$4),FALSE))</f>
        <v>-33210.25</v>
      </c>
      <c r="O54" s="9">
        <f>IF($Q54="","",VLOOKUP($Q54,'Revised vs YTD acct'!$A$5:$Q$257,COUNTA('Revised vs YTD acct'!$A$4:P$4),FALSE))</f>
        <v>-8986.3099999999977</v>
      </c>
      <c r="P54" s="9">
        <f t="shared" si="0"/>
        <v>52789.140000000014</v>
      </c>
      <c r="Q54">
        <f>IF((MAX($Q$4:Q53)+1)&gt;Data!$B$1,"",MAX($Q$4:Q53)+1)</f>
        <v>50</v>
      </c>
    </row>
    <row r="55" spans="1:17" x14ac:dyDescent="0.2">
      <c r="A55" t="str">
        <f>IF($Q55="","",VLOOKUP($Q55,'Revised vs YTD acct'!$A$5:$Q$257,COUNTA('Revised vs YTD acct'!$A$4:B$4),FALSE))</f>
        <v>A</v>
      </c>
      <c r="B55">
        <f>IF($Q55="","",VLOOKUP($Q55,'Revised vs YTD acct'!$A$5:$M$500,3,FALSE))</f>
        <v>0</v>
      </c>
      <c r="C55">
        <f>IF($Q55="","",VLOOKUP($Q55,'Revised vs YTD acct'!$A$5:$M$500,4,FALSE))</f>
        <v>0</v>
      </c>
      <c r="D55">
        <f>IF($Q55="","",VLOOKUP($Q55,'Revised vs YTD acct'!$A$5:$M$500,5,FALSE))</f>
        <v>0</v>
      </c>
      <c r="E55">
        <f>IF($Q55="","",VLOOKUP($Q55,'Revised vs YTD acct'!$A$5:$M$500,6,FALSE))</f>
        <v>0</v>
      </c>
      <c r="F55">
        <f>IF($Q55="","",VLOOKUP($Q55,'Revised vs YTD acct'!$A$5:$M$500,7,FALSE))</f>
        <v>0</v>
      </c>
      <c r="G55" t="str">
        <f>IF($Q55="","",VLOOKUP($Q55,'Revised vs YTD acct'!$A$5:$Q$257,COUNTA('Revised vs YTD acct'!$A$4:H$4),FALSE))</f>
        <v>3770</v>
      </c>
      <c r="H55" t="str">
        <f>IF($Q55="","",VLOOKUP($Q55,'Revised vs YTD acct'!$A$5:$Q$257,COUNTA('Revised vs YTD acct'!$A$4:I$4),FALSE))</f>
        <v>UNCLASSIFIED STATE AID</v>
      </c>
      <c r="I55" s="9">
        <f>IF($Q55="","",VLOOKUP($Q55,'Revised vs YTD acct'!$A$5:$Q$257,COUNTA('Revised vs YTD acct'!$A$4:J$4),FALSE))</f>
        <v>0</v>
      </c>
      <c r="J55" s="9">
        <f>IF($Q55="","",VLOOKUP($Q55,'Revised vs YTD acct'!$A$5:$Q$257,COUNTA('Revised vs YTD acct'!$A$4:K$4),FALSE))</f>
        <v>-0.01</v>
      </c>
      <c r="K55" s="9">
        <f>IF($Q55="","",VLOOKUP($Q55,'Revised vs YTD acct'!$A$5:$Q$257,COUNTA('Revised vs YTD acct'!$A$4:L$4),FALSE))</f>
        <v>0</v>
      </c>
      <c r="L55" s="9">
        <f>IF($Q55="","",VLOOKUP($Q55,'Revised vs YTD acct'!$A$5:$Q$257,COUNTA('Revised vs YTD acct'!$A$4:M$4),FALSE))</f>
        <v>0</v>
      </c>
      <c r="M55" s="9">
        <f>IF($Q55="","",VLOOKUP($Q55,'Revised vs YTD acct'!$A$5:$Q$257,COUNTA('Revised vs YTD acct'!$A$4:N$4),FALSE))</f>
        <v>0</v>
      </c>
      <c r="N55" s="9">
        <f>IF($Q55="","",VLOOKUP($Q55,'Revised vs YTD acct'!$A$5:$Q$257,COUNTA('Revised vs YTD acct'!$A$4:O$4),FALSE))</f>
        <v>0</v>
      </c>
      <c r="O55" s="9">
        <f>IF($Q55="","",VLOOKUP($Q55,'Revised vs YTD acct'!$A$5:$Q$257,COUNTA('Revised vs YTD acct'!$A$4:P$4),FALSE))</f>
        <v>50000</v>
      </c>
      <c r="P55" s="9">
        <f t="shared" si="0"/>
        <v>49999.99</v>
      </c>
      <c r="Q55">
        <f>IF((MAX($Q$4:Q54)+1)&gt;Data!$B$1,"",MAX($Q$4:Q54)+1)</f>
        <v>51</v>
      </c>
    </row>
    <row r="56" spans="1:17" x14ac:dyDescent="0.2">
      <c r="A56" t="str">
        <f>IF($Q56="","",VLOOKUP($Q56,'Revised vs YTD acct'!$A$5:$Q$257,COUNTA('Revised vs YTD acct'!$A$4:B$4),FALSE))</f>
        <v>A</v>
      </c>
      <c r="B56">
        <f>IF($Q56="","",VLOOKUP($Q56,'Revised vs YTD acct'!$A$5:$M$500,3,FALSE))</f>
        <v>0</v>
      </c>
      <c r="C56">
        <f>IF($Q56="","",VLOOKUP($Q56,'Revised vs YTD acct'!$A$5:$M$500,4,FALSE))</f>
        <v>0</v>
      </c>
      <c r="D56">
        <f>IF($Q56="","",VLOOKUP($Q56,'Revised vs YTD acct'!$A$5:$M$500,5,FALSE))</f>
        <v>0</v>
      </c>
      <c r="E56">
        <f>IF($Q56="","",VLOOKUP($Q56,'Revised vs YTD acct'!$A$5:$M$500,6,FALSE))</f>
        <v>0</v>
      </c>
      <c r="F56">
        <f>IF($Q56="","",VLOOKUP($Q56,'Revised vs YTD acct'!$A$5:$M$500,7,FALSE))</f>
        <v>0</v>
      </c>
      <c r="G56" t="str">
        <f>IF($Q56="","",VLOOKUP($Q56,'Revised vs YTD acct'!$A$5:$Q$257,COUNTA('Revised vs YTD acct'!$A$4:H$4),FALSE))</f>
        <v>3983</v>
      </c>
      <c r="H56" t="str">
        <f>IF($Q56="","",VLOOKUP($Q56,'Revised vs YTD acct'!$A$5:$Q$257,COUNTA('Revised vs YTD acct'!$A$4:I$4),FALSE))</f>
        <v>ECONOMIC DEV PLAN GRANT</v>
      </c>
      <c r="I56" s="9">
        <f>IF($Q56="","",VLOOKUP($Q56,'Revised vs YTD acct'!$A$5:$Q$257,COUNTA('Revised vs YTD acct'!$A$4:J$4),FALSE))</f>
        <v>0</v>
      </c>
      <c r="J56" s="9">
        <f>IF($Q56="","",VLOOKUP($Q56,'Revised vs YTD acct'!$A$5:$Q$257,COUNTA('Revised vs YTD acct'!$A$4:K$4),FALSE))</f>
        <v>0</v>
      </c>
      <c r="K56" s="9">
        <f>IF($Q56="","",VLOOKUP($Q56,'Revised vs YTD acct'!$A$5:$Q$257,COUNTA('Revised vs YTD acct'!$A$4:L$4),FALSE))</f>
        <v>50000</v>
      </c>
      <c r="L56" s="9">
        <f>IF($Q56="","",VLOOKUP($Q56,'Revised vs YTD acct'!$A$5:$Q$257,COUNTA('Revised vs YTD acct'!$A$4:M$4),FALSE))</f>
        <v>47690</v>
      </c>
      <c r="M56" s="9">
        <f>IF($Q56="","",VLOOKUP($Q56,'Revised vs YTD acct'!$A$5:$Q$257,COUNTA('Revised vs YTD acct'!$A$4:N$4),FALSE))</f>
        <v>0</v>
      </c>
      <c r="N56" s="9">
        <f>IF($Q56="","",VLOOKUP($Q56,'Revised vs YTD acct'!$A$5:$Q$257,COUNTA('Revised vs YTD acct'!$A$4:O$4),FALSE))</f>
        <v>-48145</v>
      </c>
      <c r="O56" s="9">
        <f>IF($Q56="","",VLOOKUP($Q56,'Revised vs YTD acct'!$A$5:$Q$257,COUNTA('Revised vs YTD acct'!$A$4:P$4),FALSE))</f>
        <v>0</v>
      </c>
      <c r="P56" s="9">
        <f t="shared" si="0"/>
        <v>49545</v>
      </c>
      <c r="Q56">
        <f>IF((MAX($Q$4:Q55)+1)&gt;Data!$B$1,"",MAX($Q$4:Q55)+1)</f>
        <v>52</v>
      </c>
    </row>
    <row r="57" spans="1:17" x14ac:dyDescent="0.2">
      <c r="A57" t="str">
        <f>IF($Q57="","",VLOOKUP($Q57,'Revised vs YTD acct'!$A$5:$Q$257,COUNTA('Revised vs YTD acct'!$A$4:B$4),FALSE))</f>
        <v>A</v>
      </c>
      <c r="B57">
        <f>IF($Q57="","",VLOOKUP($Q57,'Revised vs YTD acct'!$A$5:$M$500,3,FALSE))</f>
        <v>0</v>
      </c>
      <c r="C57">
        <f>IF($Q57="","",VLOOKUP($Q57,'Revised vs YTD acct'!$A$5:$M$500,4,FALSE))</f>
        <v>0</v>
      </c>
      <c r="D57">
        <f>IF($Q57="","",VLOOKUP($Q57,'Revised vs YTD acct'!$A$5:$M$500,5,FALSE))</f>
        <v>0</v>
      </c>
      <c r="E57">
        <f>IF($Q57="","",VLOOKUP($Q57,'Revised vs YTD acct'!$A$5:$M$500,6,FALSE))</f>
        <v>0</v>
      </c>
      <c r="F57">
        <f>IF($Q57="","",VLOOKUP($Q57,'Revised vs YTD acct'!$A$5:$M$500,7,FALSE))</f>
        <v>0</v>
      </c>
      <c r="G57" t="str">
        <f>IF($Q57="","",VLOOKUP($Q57,'Revised vs YTD acct'!$A$5:$Q$257,COUNTA('Revised vs YTD acct'!$A$4:H$4),FALSE))</f>
        <v>4786</v>
      </c>
      <c r="H57" t="str">
        <f>IF($Q57="","",VLOOKUP($Q57,'Revised vs YTD acct'!$A$5:$Q$257,COUNTA('Revised vs YTD acct'!$A$4:I$4),FALSE))</f>
        <v>HAZARD MITIGATION GRANT</v>
      </c>
      <c r="I57" s="9">
        <f>IF($Q57="","",VLOOKUP($Q57,'Revised vs YTD acct'!$A$5:$Q$257,COUNTA('Revised vs YTD acct'!$A$4:J$4),FALSE))</f>
        <v>0</v>
      </c>
      <c r="J57" s="9">
        <f>IF($Q57="","",VLOOKUP($Q57,'Revised vs YTD acct'!$A$5:$Q$257,COUNTA('Revised vs YTD acct'!$A$4:K$4),FALSE))</f>
        <v>0</v>
      </c>
      <c r="K57" s="9">
        <f>IF($Q57="","",VLOOKUP($Q57,'Revised vs YTD acct'!$A$5:$Q$257,COUNTA('Revised vs YTD acct'!$A$4:L$4),FALSE))</f>
        <v>45000</v>
      </c>
      <c r="L57" s="9">
        <f>IF($Q57="","",VLOOKUP($Q57,'Revised vs YTD acct'!$A$5:$Q$257,COUNTA('Revised vs YTD acct'!$A$4:M$4),FALSE))</f>
        <v>45000</v>
      </c>
      <c r="M57" s="9">
        <f>IF($Q57="","",VLOOKUP($Q57,'Revised vs YTD acct'!$A$5:$Q$257,COUNTA('Revised vs YTD acct'!$A$4:N$4),FALSE))</f>
        <v>-40500</v>
      </c>
      <c r="N57" s="9">
        <f>IF($Q57="","",VLOOKUP($Q57,'Revised vs YTD acct'!$A$5:$Q$257,COUNTA('Revised vs YTD acct'!$A$4:O$4),FALSE))</f>
        <v>0</v>
      </c>
      <c r="O57" s="9">
        <f>IF($Q57="","",VLOOKUP($Q57,'Revised vs YTD acct'!$A$5:$Q$257,COUNTA('Revised vs YTD acct'!$A$4:P$4),FALSE))</f>
        <v>0</v>
      </c>
      <c r="P57" s="9">
        <f t="shared" si="0"/>
        <v>49500</v>
      </c>
      <c r="Q57">
        <f>IF((MAX($Q$4:Q56)+1)&gt;Data!$B$1,"",MAX($Q$4:Q56)+1)</f>
        <v>53</v>
      </c>
    </row>
    <row r="58" spans="1:17" x14ac:dyDescent="0.2">
      <c r="A58" t="str">
        <f>IF($Q58="","",VLOOKUP($Q58,'Revised vs YTD acct'!$A$5:$Q$257,COUNTA('Revised vs YTD acct'!$A$4:B$4),FALSE))</f>
        <v>A</v>
      </c>
      <c r="B58">
        <f>IF($Q58="","",VLOOKUP($Q58,'Revised vs YTD acct'!$A$5:$M$500,3,FALSE))</f>
        <v>0</v>
      </c>
      <c r="C58">
        <f>IF($Q58="","",VLOOKUP($Q58,'Revised vs YTD acct'!$A$5:$M$500,4,FALSE))</f>
        <v>0</v>
      </c>
      <c r="D58">
        <f>IF($Q58="","",VLOOKUP($Q58,'Revised vs YTD acct'!$A$5:$M$500,5,FALSE))</f>
        <v>0</v>
      </c>
      <c r="E58">
        <f>IF($Q58="","",VLOOKUP($Q58,'Revised vs YTD acct'!$A$5:$M$500,6,FALSE))</f>
        <v>0</v>
      </c>
      <c r="F58">
        <f>IF($Q58="","",VLOOKUP($Q58,'Revised vs YTD acct'!$A$5:$M$500,7,FALSE))</f>
        <v>0</v>
      </c>
      <c r="G58" t="str">
        <f>IF($Q58="","",VLOOKUP($Q58,'Revised vs YTD acct'!$A$5:$Q$257,COUNTA('Revised vs YTD acct'!$A$4:H$4),FALSE))</f>
        <v>3810</v>
      </c>
      <c r="H58" t="str">
        <f>IF($Q58="","",VLOOKUP($Q58,'Revised vs YTD acct'!$A$5:$Q$257,COUNTA('Revised vs YTD acct'!$A$4:I$4),FALSE))</f>
        <v>YOUTH PROGRAMS</v>
      </c>
      <c r="I58" s="9">
        <f>IF($Q58="","",VLOOKUP($Q58,'Revised vs YTD acct'!$A$5:$Q$257,COUNTA('Revised vs YTD acct'!$A$4:J$4),FALSE))</f>
        <v>0</v>
      </c>
      <c r="J58" s="9">
        <f>IF($Q58="","",VLOOKUP($Q58,'Revised vs YTD acct'!$A$5:$Q$257,COUNTA('Revised vs YTD acct'!$A$4:K$4),FALSE))</f>
        <v>0</v>
      </c>
      <c r="K58" s="9">
        <f>IF($Q58="","",VLOOKUP($Q58,'Revised vs YTD acct'!$A$5:$Q$257,COUNTA('Revised vs YTD acct'!$A$4:L$4),FALSE))</f>
        <v>385</v>
      </c>
      <c r="L58" s="9">
        <f>IF($Q58="","",VLOOKUP($Q58,'Revised vs YTD acct'!$A$5:$Q$257,COUNTA('Revised vs YTD acct'!$A$4:M$4),FALSE))</f>
        <v>-2</v>
      </c>
      <c r="M58" s="9">
        <f>IF($Q58="","",VLOOKUP($Q58,'Revised vs YTD acct'!$A$5:$Q$257,COUNTA('Revised vs YTD acct'!$A$4:N$4),FALSE))</f>
        <v>-2</v>
      </c>
      <c r="N58" s="9">
        <f>IF($Q58="","",VLOOKUP($Q58,'Revised vs YTD acct'!$A$5:$Q$257,COUNTA('Revised vs YTD acct'!$A$4:O$4),FALSE))</f>
        <v>18769.510000000002</v>
      </c>
      <c r="O58" s="9">
        <f>IF($Q58="","",VLOOKUP($Q58,'Revised vs YTD acct'!$A$5:$Q$257,COUNTA('Revised vs YTD acct'!$A$4:P$4),FALSE))</f>
        <v>27944.54</v>
      </c>
      <c r="P58" s="9">
        <f t="shared" si="0"/>
        <v>47095.05</v>
      </c>
      <c r="Q58">
        <f>IF((MAX($Q$4:Q57)+1)&gt;Data!$B$1,"",MAX($Q$4:Q57)+1)</f>
        <v>54</v>
      </c>
    </row>
    <row r="59" spans="1:17" x14ac:dyDescent="0.2">
      <c r="A59" t="str">
        <f>IF($Q59="","",VLOOKUP($Q59,'Revised vs YTD acct'!$A$5:$Q$257,COUNTA('Revised vs YTD acct'!$A$4:B$4),FALSE))</f>
        <v>A</v>
      </c>
      <c r="B59">
        <f>IF($Q59="","",VLOOKUP($Q59,'Revised vs YTD acct'!$A$5:$M$500,3,FALSE))</f>
        <v>0</v>
      </c>
      <c r="C59">
        <f>IF($Q59="","",VLOOKUP($Q59,'Revised vs YTD acct'!$A$5:$M$500,4,FALSE))</f>
        <v>0</v>
      </c>
      <c r="D59">
        <f>IF($Q59="","",VLOOKUP($Q59,'Revised vs YTD acct'!$A$5:$M$500,5,FALSE))</f>
        <v>0</v>
      </c>
      <c r="E59">
        <f>IF($Q59="","",VLOOKUP($Q59,'Revised vs YTD acct'!$A$5:$M$500,6,FALSE))</f>
        <v>0</v>
      </c>
      <c r="F59">
        <f>IF($Q59="","",VLOOKUP($Q59,'Revised vs YTD acct'!$A$5:$M$500,7,FALSE))</f>
        <v>0</v>
      </c>
      <c r="G59" t="str">
        <f>IF($Q59="","",VLOOKUP($Q59,'Revised vs YTD acct'!$A$5:$Q$257,COUNTA('Revised vs YTD acct'!$A$4:H$4),FALSE))</f>
        <v>3025</v>
      </c>
      <c r="H59" t="str">
        <f>IF($Q59="","",VLOOKUP($Q59,'Revised vs YTD acct'!$A$5:$Q$257,COUNTA('Revised vs YTD acct'!$A$4:I$4),FALSE))</f>
        <v>SPECIAL RECREATIONAL FACIL.</v>
      </c>
      <c r="I59" s="9">
        <f>IF($Q59="","",VLOOKUP($Q59,'Revised vs YTD acct'!$A$5:$Q$257,COUNTA('Revised vs YTD acct'!$A$4:J$4),FALSE))</f>
        <v>0.19000000000232831</v>
      </c>
      <c r="J59" s="9">
        <f>IF($Q59="","",VLOOKUP($Q59,'Revised vs YTD acct'!$A$5:$Q$257,COUNTA('Revised vs YTD acct'!$A$4:K$4),FALSE))</f>
        <v>7003.8399999999965</v>
      </c>
      <c r="K59" s="9">
        <f>IF($Q59="","",VLOOKUP($Q59,'Revised vs YTD acct'!$A$5:$Q$257,COUNTA('Revised vs YTD acct'!$A$4:L$4),FALSE))</f>
        <v>3002.1500000000015</v>
      </c>
      <c r="L59" s="9">
        <f>IF($Q59="","",VLOOKUP($Q59,'Revised vs YTD acct'!$A$5:$Q$257,COUNTA('Revised vs YTD acct'!$A$4:M$4),FALSE))</f>
        <v>2432.489999999998</v>
      </c>
      <c r="M59" s="9">
        <f>IF($Q59="","",VLOOKUP($Q59,'Revised vs YTD acct'!$A$5:$Q$257,COUNTA('Revised vs YTD acct'!$A$4:N$4),FALSE))</f>
        <v>10470.279999999999</v>
      </c>
      <c r="N59" s="9">
        <f>IF($Q59="","",VLOOKUP($Q59,'Revised vs YTD acct'!$A$5:$Q$257,COUNTA('Revised vs YTD acct'!$A$4:O$4),FALSE))</f>
        <v>13233.720000000001</v>
      </c>
      <c r="O59" s="9">
        <f>IF($Q59="","",VLOOKUP($Q59,'Revised vs YTD acct'!$A$5:$Q$257,COUNTA('Revised vs YTD acct'!$A$4:P$4),FALSE))</f>
        <v>7777.239999999998</v>
      </c>
      <c r="P59" s="9">
        <f t="shared" si="0"/>
        <v>43919.909999999996</v>
      </c>
      <c r="Q59">
        <f>IF((MAX($Q$4:Q58)+1)&gt;Data!$B$1,"",MAX($Q$4:Q58)+1)</f>
        <v>55</v>
      </c>
    </row>
    <row r="60" spans="1:17" x14ac:dyDescent="0.2">
      <c r="A60" t="str">
        <f>IF($Q60="","",VLOOKUP($Q60,'Revised vs YTD acct'!$A$5:$Q$257,COUNTA('Revised vs YTD acct'!$A$4:B$4),FALSE))</f>
        <v>A</v>
      </c>
      <c r="B60">
        <f>IF($Q60="","",VLOOKUP($Q60,'Revised vs YTD acct'!$A$5:$M$500,3,FALSE))</f>
        <v>0</v>
      </c>
      <c r="C60">
        <f>IF($Q60="","",VLOOKUP($Q60,'Revised vs YTD acct'!$A$5:$M$500,4,FALSE))</f>
        <v>0</v>
      </c>
      <c r="D60">
        <f>IF($Q60="","",VLOOKUP($Q60,'Revised vs YTD acct'!$A$5:$M$500,5,FALSE))</f>
        <v>0</v>
      </c>
      <c r="E60">
        <f>IF($Q60="","",VLOOKUP($Q60,'Revised vs YTD acct'!$A$5:$M$500,6,FALSE))</f>
        <v>0</v>
      </c>
      <c r="F60">
        <f>IF($Q60="","",VLOOKUP($Q60,'Revised vs YTD acct'!$A$5:$M$500,7,FALSE))</f>
        <v>0</v>
      </c>
      <c r="G60" t="str">
        <f>IF($Q60="","",VLOOKUP($Q60,'Revised vs YTD acct'!$A$5:$Q$257,COUNTA('Revised vs YTD acct'!$A$4:H$4),FALSE))</f>
        <v>4306</v>
      </c>
      <c r="H60" t="str">
        <f>IF($Q60="","",VLOOKUP($Q60,'Revised vs YTD acct'!$A$5:$Q$257,COUNTA('Revised vs YTD acct'!$A$4:I$4),FALSE))</f>
        <v>HMEP PLANNING GRANT</v>
      </c>
      <c r="I60" s="9">
        <f>IF($Q60="","",VLOOKUP($Q60,'Revised vs YTD acct'!$A$5:$Q$257,COUNTA('Revised vs YTD acct'!$A$4:J$4),FALSE))</f>
        <v>6870</v>
      </c>
      <c r="J60" s="9">
        <f>IF($Q60="","",VLOOKUP($Q60,'Revised vs YTD acct'!$A$5:$Q$257,COUNTA('Revised vs YTD acct'!$A$4:K$4),FALSE))</f>
        <v>3917</v>
      </c>
      <c r="K60" s="9">
        <f>IF($Q60="","",VLOOKUP($Q60,'Revised vs YTD acct'!$A$5:$Q$257,COUNTA('Revised vs YTD acct'!$A$4:L$4),FALSE))</f>
        <v>15516</v>
      </c>
      <c r="L60" s="9">
        <f>IF($Q60="","",VLOOKUP($Q60,'Revised vs YTD acct'!$A$5:$Q$257,COUNTA('Revised vs YTD acct'!$A$4:M$4),FALSE))</f>
        <v>15516</v>
      </c>
      <c r="M60" s="9">
        <f>IF($Q60="","",VLOOKUP($Q60,'Revised vs YTD acct'!$A$5:$Q$257,COUNTA('Revised vs YTD acct'!$A$4:N$4),FALSE))</f>
        <v>0</v>
      </c>
      <c r="N60" s="9">
        <f>IF($Q60="","",VLOOKUP($Q60,'Revised vs YTD acct'!$A$5:$Q$257,COUNTA('Revised vs YTD acct'!$A$4:O$4),FALSE))</f>
        <v>0</v>
      </c>
      <c r="O60" s="9">
        <f>IF($Q60="","",VLOOKUP($Q60,'Revised vs YTD acct'!$A$5:$Q$257,COUNTA('Revised vs YTD acct'!$A$4:P$4),FALSE))</f>
        <v>0</v>
      </c>
      <c r="P60" s="9">
        <f t="shared" si="0"/>
        <v>41819</v>
      </c>
      <c r="Q60">
        <f>IF((MAX($Q$4:Q59)+1)&gt;Data!$B$1,"",MAX($Q$4:Q59)+1)</f>
        <v>56</v>
      </c>
    </row>
    <row r="61" spans="1:17" x14ac:dyDescent="0.2">
      <c r="A61" t="str">
        <f>IF($Q61="","",VLOOKUP($Q61,'Revised vs YTD acct'!$A$5:$Q$257,COUNTA('Revised vs YTD acct'!$A$4:B$4),FALSE))</f>
        <v>A</v>
      </c>
      <c r="B61">
        <f>IF($Q61="","",VLOOKUP($Q61,'Revised vs YTD acct'!$A$5:$M$500,3,FALSE))</f>
        <v>0</v>
      </c>
      <c r="C61">
        <f>IF($Q61="","",VLOOKUP($Q61,'Revised vs YTD acct'!$A$5:$M$500,4,FALSE))</f>
        <v>0</v>
      </c>
      <c r="D61">
        <f>IF($Q61="","",VLOOKUP($Q61,'Revised vs YTD acct'!$A$5:$M$500,5,FALSE))</f>
        <v>0</v>
      </c>
      <c r="E61">
        <f>IF($Q61="","",VLOOKUP($Q61,'Revised vs YTD acct'!$A$5:$M$500,6,FALSE))</f>
        <v>0</v>
      </c>
      <c r="F61">
        <f>IF($Q61="","",VLOOKUP($Q61,'Revised vs YTD acct'!$A$5:$M$500,7,FALSE))</f>
        <v>0</v>
      </c>
      <c r="G61" t="str">
        <f>IF($Q61="","",VLOOKUP($Q61,'Revised vs YTD acct'!$A$5:$Q$257,COUNTA('Revised vs YTD acct'!$A$4:H$4),FALSE))</f>
        <v>4671</v>
      </c>
      <c r="H61" t="str">
        <f>IF($Q61="","",VLOOKUP($Q61,'Revised vs YTD acct'!$A$5:$Q$257,COUNTA('Revised vs YTD acct'!$A$4:I$4),FALSE))</f>
        <v>ECAP-HEAP</v>
      </c>
      <c r="I61" s="9">
        <f>IF($Q61="","",VLOOKUP($Q61,'Revised vs YTD acct'!$A$5:$Q$257,COUNTA('Revised vs YTD acct'!$A$4:J$4),FALSE))</f>
        <v>-3815</v>
      </c>
      <c r="J61" s="9">
        <f>IF($Q61="","",VLOOKUP($Q61,'Revised vs YTD acct'!$A$5:$Q$257,COUNTA('Revised vs YTD acct'!$A$4:K$4),FALSE))</f>
        <v>2205</v>
      </c>
      <c r="K61" s="9">
        <f>IF($Q61="","",VLOOKUP($Q61,'Revised vs YTD acct'!$A$5:$Q$257,COUNTA('Revised vs YTD acct'!$A$4:L$4),FALSE))</f>
        <v>10713</v>
      </c>
      <c r="L61" s="9">
        <f>IF($Q61="","",VLOOKUP($Q61,'Revised vs YTD acct'!$A$5:$Q$257,COUNTA('Revised vs YTD acct'!$A$4:M$4),FALSE))</f>
        <v>-8194</v>
      </c>
      <c r="M61" s="9">
        <f>IF($Q61="","",VLOOKUP($Q61,'Revised vs YTD acct'!$A$5:$Q$257,COUNTA('Revised vs YTD acct'!$A$4:N$4),FALSE))</f>
        <v>-56967</v>
      </c>
      <c r="N61" s="9">
        <f>IF($Q61="","",VLOOKUP($Q61,'Revised vs YTD acct'!$A$5:$Q$257,COUNTA('Revised vs YTD acct'!$A$4:O$4),FALSE))</f>
        <v>-79338</v>
      </c>
      <c r="O61" s="9">
        <f>IF($Q61="","",VLOOKUP($Q61,'Revised vs YTD acct'!$A$5:$Q$257,COUNTA('Revised vs YTD acct'!$A$4:P$4),FALSE))</f>
        <v>172406</v>
      </c>
      <c r="P61" s="9">
        <f t="shared" si="0"/>
        <v>37010</v>
      </c>
      <c r="Q61">
        <f>IF((MAX($Q$4:Q60)+1)&gt;Data!$B$1,"",MAX($Q$4:Q60)+1)</f>
        <v>57</v>
      </c>
    </row>
    <row r="62" spans="1:17" x14ac:dyDescent="0.2">
      <c r="A62" t="str">
        <f>IF($Q62="","",VLOOKUP($Q62,'Revised vs YTD acct'!$A$5:$Q$257,COUNTA('Revised vs YTD acct'!$A$4:B$4),FALSE))</f>
        <v>A</v>
      </c>
      <c r="B62">
        <f>IF($Q62="","",VLOOKUP($Q62,'Revised vs YTD acct'!$A$5:$M$500,3,FALSE))</f>
        <v>0</v>
      </c>
      <c r="C62">
        <f>IF($Q62="","",VLOOKUP($Q62,'Revised vs YTD acct'!$A$5:$M$500,4,FALSE))</f>
        <v>0</v>
      </c>
      <c r="D62">
        <f>IF($Q62="","",VLOOKUP($Q62,'Revised vs YTD acct'!$A$5:$M$500,5,FALSE))</f>
        <v>0</v>
      </c>
      <c r="E62">
        <f>IF($Q62="","",VLOOKUP($Q62,'Revised vs YTD acct'!$A$5:$M$500,6,FALSE))</f>
        <v>0</v>
      </c>
      <c r="F62">
        <f>IF($Q62="","",VLOOKUP($Q62,'Revised vs YTD acct'!$A$5:$M$500,7,FALSE))</f>
        <v>0</v>
      </c>
      <c r="G62" t="str">
        <f>IF($Q62="","",VLOOKUP($Q62,'Revised vs YTD acct'!$A$5:$Q$257,COUNTA('Revised vs YTD acct'!$A$4:H$4),FALSE))</f>
        <v>3984</v>
      </c>
      <c r="H62" t="str">
        <f>IF($Q62="","",VLOOKUP($Q62,'Revised vs YTD acct'!$A$5:$Q$257,COUNTA('Revised vs YTD acct'!$A$4:I$4),FALSE))</f>
        <v>HHW EXPENSES</v>
      </c>
      <c r="I62" s="9">
        <f>IF($Q62="","",VLOOKUP($Q62,'Revised vs YTD acct'!$A$5:$Q$257,COUNTA('Revised vs YTD acct'!$A$4:J$4),FALSE))</f>
        <v>129.7199999999998</v>
      </c>
      <c r="J62" s="9">
        <f>IF($Q62="","",VLOOKUP($Q62,'Revised vs YTD acct'!$A$5:$Q$257,COUNTA('Revised vs YTD acct'!$A$4:K$4),FALSE))</f>
        <v>455</v>
      </c>
      <c r="K62" s="9">
        <f>IF($Q62="","",VLOOKUP($Q62,'Revised vs YTD acct'!$A$5:$Q$257,COUNTA('Revised vs YTD acct'!$A$4:L$4),FALSE))</f>
        <v>543.75</v>
      </c>
      <c r="L62" s="9">
        <f>IF($Q62="","",VLOOKUP($Q62,'Revised vs YTD acct'!$A$5:$Q$257,COUNTA('Revised vs YTD acct'!$A$4:M$4),FALSE))</f>
        <v>6300</v>
      </c>
      <c r="M62" s="9">
        <f>IF($Q62="","",VLOOKUP($Q62,'Revised vs YTD acct'!$A$5:$Q$257,COUNTA('Revised vs YTD acct'!$A$4:N$4),FALSE))</f>
        <v>-152</v>
      </c>
      <c r="N62" s="9">
        <f>IF($Q62="","",VLOOKUP($Q62,'Revised vs YTD acct'!$A$5:$Q$257,COUNTA('Revised vs YTD acct'!$A$4:O$4),FALSE))</f>
        <v>15500</v>
      </c>
      <c r="O62" s="9">
        <f>IF($Q62="","",VLOOKUP($Q62,'Revised vs YTD acct'!$A$5:$Q$257,COUNTA('Revised vs YTD acct'!$A$4:P$4),FALSE))</f>
        <v>10491.82</v>
      </c>
      <c r="P62" s="9">
        <f t="shared" si="0"/>
        <v>33268.29</v>
      </c>
      <c r="Q62">
        <f>IF((MAX($Q$4:Q61)+1)&gt;Data!$B$1,"",MAX($Q$4:Q61)+1)</f>
        <v>58</v>
      </c>
    </row>
    <row r="63" spans="1:17" x14ac:dyDescent="0.2">
      <c r="A63" t="str">
        <f>IF($Q63="","",VLOOKUP($Q63,'Revised vs YTD acct'!$A$5:$Q$257,COUNTA('Revised vs YTD acct'!$A$4:B$4),FALSE))</f>
        <v>A</v>
      </c>
      <c r="B63">
        <f>IF($Q63="","",VLOOKUP($Q63,'Revised vs YTD acct'!$A$5:$M$500,3,FALSE))</f>
        <v>0</v>
      </c>
      <c r="C63">
        <f>IF($Q63="","",VLOOKUP($Q63,'Revised vs YTD acct'!$A$5:$M$500,4,FALSE))</f>
        <v>0</v>
      </c>
      <c r="D63">
        <f>IF($Q63="","",VLOOKUP($Q63,'Revised vs YTD acct'!$A$5:$M$500,5,FALSE))</f>
        <v>0</v>
      </c>
      <c r="E63">
        <f>IF($Q63="","",VLOOKUP($Q63,'Revised vs YTD acct'!$A$5:$M$500,6,FALSE))</f>
        <v>0</v>
      </c>
      <c r="F63">
        <f>IF($Q63="","",VLOOKUP($Q63,'Revised vs YTD acct'!$A$5:$M$500,7,FALSE))</f>
        <v>0</v>
      </c>
      <c r="G63" t="str">
        <f>IF($Q63="","",VLOOKUP($Q63,'Revised vs YTD acct'!$A$5:$Q$257,COUNTA('Revised vs YTD acct'!$A$4:H$4),FALSE))</f>
        <v>2372</v>
      </c>
      <c r="H63" t="str">
        <f>IF($Q63="","",VLOOKUP($Q63,'Revised vs YTD acct'!$A$5:$Q$257,COUNTA('Revised vs YTD acct'!$A$4:I$4),FALSE))</f>
        <v>PLANNING SERVICES</v>
      </c>
      <c r="I63" s="9">
        <f>IF($Q63="","",VLOOKUP($Q63,'Revised vs YTD acct'!$A$5:$Q$257,COUNTA('Revised vs YTD acct'!$A$4:J$4),FALSE))</f>
        <v>0</v>
      </c>
      <c r="J63" s="9">
        <f>IF($Q63="","",VLOOKUP($Q63,'Revised vs YTD acct'!$A$5:$Q$257,COUNTA('Revised vs YTD acct'!$A$4:K$4),FALSE))</f>
        <v>0</v>
      </c>
      <c r="K63" s="9">
        <f>IF($Q63="","",VLOOKUP($Q63,'Revised vs YTD acct'!$A$5:$Q$257,COUNTA('Revised vs YTD acct'!$A$4:L$4),FALSE))</f>
        <v>0</v>
      </c>
      <c r="L63" s="9">
        <f>IF($Q63="","",VLOOKUP($Q63,'Revised vs YTD acct'!$A$5:$Q$257,COUNTA('Revised vs YTD acct'!$A$4:M$4),FALSE))</f>
        <v>-80</v>
      </c>
      <c r="M63" s="9">
        <f>IF($Q63="","",VLOOKUP($Q63,'Revised vs YTD acct'!$A$5:$Q$257,COUNTA('Revised vs YTD acct'!$A$4:N$4),FALSE))</f>
        <v>-2675.09</v>
      </c>
      <c r="N63" s="9">
        <f>IF($Q63="","",VLOOKUP($Q63,'Revised vs YTD acct'!$A$5:$Q$257,COUNTA('Revised vs YTD acct'!$A$4:O$4),FALSE))</f>
        <v>34000</v>
      </c>
      <c r="O63" s="9">
        <f>IF($Q63="","",VLOOKUP($Q63,'Revised vs YTD acct'!$A$5:$Q$257,COUNTA('Revised vs YTD acct'!$A$4:P$4),FALSE))</f>
        <v>0</v>
      </c>
      <c r="P63" s="9">
        <f t="shared" si="0"/>
        <v>31244.91</v>
      </c>
      <c r="Q63">
        <f>IF((MAX($Q$4:Q62)+1)&gt;Data!$B$1,"",MAX($Q$4:Q62)+1)</f>
        <v>59</v>
      </c>
    </row>
    <row r="64" spans="1:17" x14ac:dyDescent="0.2">
      <c r="A64" t="str">
        <f>IF($Q64="","",VLOOKUP($Q64,'Revised vs YTD acct'!$A$5:$Q$257,COUNTA('Revised vs YTD acct'!$A$4:B$4),FALSE))</f>
        <v>A</v>
      </c>
      <c r="B64">
        <f>IF($Q64="","",VLOOKUP($Q64,'Revised vs YTD acct'!$A$5:$M$500,3,FALSE))</f>
        <v>0</v>
      </c>
      <c r="C64">
        <f>IF($Q64="","",VLOOKUP($Q64,'Revised vs YTD acct'!$A$5:$M$500,4,FALSE))</f>
        <v>0</v>
      </c>
      <c r="D64">
        <f>IF($Q64="","",VLOOKUP($Q64,'Revised vs YTD acct'!$A$5:$M$500,5,FALSE))</f>
        <v>0</v>
      </c>
      <c r="E64">
        <f>IF($Q64="","",VLOOKUP($Q64,'Revised vs YTD acct'!$A$5:$M$500,6,FALSE))</f>
        <v>0</v>
      </c>
      <c r="F64">
        <f>IF($Q64="","",VLOOKUP($Q64,'Revised vs YTD acct'!$A$5:$M$500,7,FALSE))</f>
        <v>0</v>
      </c>
      <c r="G64" t="str">
        <f>IF($Q64="","",VLOOKUP($Q64,'Revised vs YTD acct'!$A$5:$Q$257,COUNTA('Revised vs YTD acct'!$A$4:H$4),FALSE))</f>
        <v>1989</v>
      </c>
      <c r="H64" t="str">
        <f>IF($Q64="","",VLOOKUP($Q64,'Revised vs YTD acct'!$A$5:$Q$257,COUNTA('Revised vs YTD acct'!$A$4:I$4),FALSE))</f>
        <v>OFA FEES</v>
      </c>
      <c r="I64" s="9">
        <f>IF($Q64="","",VLOOKUP($Q64,'Revised vs YTD acct'!$A$5:$Q$257,COUNTA('Revised vs YTD acct'!$A$4:J$4),FALSE))</f>
        <v>0</v>
      </c>
      <c r="J64" s="9">
        <f>IF($Q64="","",VLOOKUP($Q64,'Revised vs YTD acct'!$A$5:$Q$257,COUNTA('Revised vs YTD acct'!$A$4:K$4),FALSE))</f>
        <v>0</v>
      </c>
      <c r="K64" s="9">
        <f>IF($Q64="","",VLOOKUP($Q64,'Revised vs YTD acct'!$A$5:$Q$257,COUNTA('Revised vs YTD acct'!$A$4:L$4),FALSE))</f>
        <v>0</v>
      </c>
      <c r="L64" s="9">
        <f>IF($Q64="","",VLOOKUP($Q64,'Revised vs YTD acct'!$A$5:$Q$257,COUNTA('Revised vs YTD acct'!$A$4:M$4),FALSE))</f>
        <v>0</v>
      </c>
      <c r="M64" s="9">
        <f>IF($Q64="","",VLOOKUP($Q64,'Revised vs YTD acct'!$A$5:$Q$257,COUNTA('Revised vs YTD acct'!$A$4:N$4),FALSE))</f>
        <v>0</v>
      </c>
      <c r="N64" s="9">
        <f>IF($Q64="","",VLOOKUP($Q64,'Revised vs YTD acct'!$A$5:$Q$257,COUNTA('Revised vs YTD acct'!$A$4:O$4),FALSE))</f>
        <v>15000</v>
      </c>
      <c r="O64" s="9">
        <f>IF($Q64="","",VLOOKUP($Q64,'Revised vs YTD acct'!$A$5:$Q$257,COUNTA('Revised vs YTD acct'!$A$4:P$4),FALSE))</f>
        <v>15000</v>
      </c>
      <c r="P64" s="9">
        <f t="shared" si="0"/>
        <v>30000</v>
      </c>
      <c r="Q64">
        <f>IF((MAX($Q$4:Q63)+1)&gt;Data!$B$1,"",MAX($Q$4:Q63)+1)</f>
        <v>60</v>
      </c>
    </row>
    <row r="65" spans="1:17" x14ac:dyDescent="0.2">
      <c r="A65" t="str">
        <f>IF($Q65="","",VLOOKUP($Q65,'Revised vs YTD acct'!$A$5:$Q$257,COUNTA('Revised vs YTD acct'!$A$4:B$4),FALSE))</f>
        <v>A</v>
      </c>
      <c r="B65">
        <f>IF($Q65="","",VLOOKUP($Q65,'Revised vs YTD acct'!$A$5:$M$500,3,FALSE))</f>
        <v>0</v>
      </c>
      <c r="C65">
        <f>IF($Q65="","",VLOOKUP($Q65,'Revised vs YTD acct'!$A$5:$M$500,4,FALSE))</f>
        <v>0</v>
      </c>
      <c r="D65">
        <f>IF($Q65="","",VLOOKUP($Q65,'Revised vs YTD acct'!$A$5:$M$500,5,FALSE))</f>
        <v>0</v>
      </c>
      <c r="E65">
        <f>IF($Q65="","",VLOOKUP($Q65,'Revised vs YTD acct'!$A$5:$M$500,6,FALSE))</f>
        <v>0</v>
      </c>
      <c r="F65">
        <f>IF($Q65="","",VLOOKUP($Q65,'Revised vs YTD acct'!$A$5:$M$500,7,FALSE))</f>
        <v>0</v>
      </c>
      <c r="G65" t="str">
        <f>IF($Q65="","",VLOOKUP($Q65,'Revised vs YTD acct'!$A$5:$Q$257,COUNTA('Revised vs YTD acct'!$A$4:H$4),FALSE))</f>
        <v>3903</v>
      </c>
      <c r="H65" t="str">
        <f>IF($Q65="","",VLOOKUP($Q65,'Revised vs YTD acct'!$A$5:$Q$257,COUNTA('Revised vs YTD acct'!$A$4:I$4),FALSE))</f>
        <v>ECON DEV ADMIN AID</v>
      </c>
      <c r="I65" s="9">
        <f>IF($Q65="","",VLOOKUP($Q65,'Revised vs YTD acct'!$A$5:$Q$257,COUNTA('Revised vs YTD acct'!$A$4:J$4),FALSE))</f>
        <v>0</v>
      </c>
      <c r="J65" s="9">
        <f>IF($Q65="","",VLOOKUP($Q65,'Revised vs YTD acct'!$A$5:$Q$257,COUNTA('Revised vs YTD acct'!$A$4:K$4),FALSE))</f>
        <v>30000</v>
      </c>
      <c r="K65" s="9">
        <f>IF($Q65="","",VLOOKUP($Q65,'Revised vs YTD acct'!$A$5:$Q$257,COUNTA('Revised vs YTD acct'!$A$4:L$4),FALSE))</f>
        <v>0</v>
      </c>
      <c r="L65" s="9">
        <f>IF($Q65="","",VLOOKUP($Q65,'Revised vs YTD acct'!$A$5:$Q$257,COUNTA('Revised vs YTD acct'!$A$4:M$4),FALSE))</f>
        <v>0</v>
      </c>
      <c r="M65" s="9">
        <f>IF($Q65="","",VLOOKUP($Q65,'Revised vs YTD acct'!$A$5:$Q$257,COUNTA('Revised vs YTD acct'!$A$4:N$4),FALSE))</f>
        <v>0</v>
      </c>
      <c r="N65" s="9">
        <f>IF($Q65="","",VLOOKUP($Q65,'Revised vs YTD acct'!$A$5:$Q$257,COUNTA('Revised vs YTD acct'!$A$4:O$4),FALSE))</f>
        <v>0</v>
      </c>
      <c r="O65" s="9">
        <f>IF($Q65="","",VLOOKUP($Q65,'Revised vs YTD acct'!$A$5:$Q$257,COUNTA('Revised vs YTD acct'!$A$4:P$4),FALSE))</f>
        <v>0</v>
      </c>
      <c r="P65" s="9">
        <f t="shared" si="0"/>
        <v>30000</v>
      </c>
      <c r="Q65">
        <f>IF((MAX($Q$4:Q64)+1)&gt;Data!$B$1,"",MAX($Q$4:Q64)+1)</f>
        <v>61</v>
      </c>
    </row>
    <row r="66" spans="1:17" x14ac:dyDescent="0.2">
      <c r="A66" t="str">
        <f>IF($Q66="","",VLOOKUP($Q66,'Revised vs YTD acct'!$A$5:$Q$257,COUNTA('Revised vs YTD acct'!$A$4:B$4),FALSE))</f>
        <v>A</v>
      </c>
      <c r="B66">
        <f>IF($Q66="","",VLOOKUP($Q66,'Revised vs YTD acct'!$A$5:$M$500,3,FALSE))</f>
        <v>0</v>
      </c>
      <c r="C66">
        <f>IF($Q66="","",VLOOKUP($Q66,'Revised vs YTD acct'!$A$5:$M$500,4,FALSE))</f>
        <v>0</v>
      </c>
      <c r="D66">
        <f>IF($Q66="","",VLOOKUP($Q66,'Revised vs YTD acct'!$A$5:$M$500,5,FALSE))</f>
        <v>0</v>
      </c>
      <c r="E66">
        <f>IF($Q66="","",VLOOKUP($Q66,'Revised vs YTD acct'!$A$5:$M$500,6,FALSE))</f>
        <v>0</v>
      </c>
      <c r="F66">
        <f>IF($Q66="","",VLOOKUP($Q66,'Revised vs YTD acct'!$A$5:$M$500,7,FALSE))</f>
        <v>0</v>
      </c>
      <c r="G66" t="str">
        <f>IF($Q66="","",VLOOKUP($Q66,'Revised vs YTD acct'!$A$5:$Q$257,COUNTA('Revised vs YTD acct'!$A$4:H$4),FALSE))</f>
        <v>3489</v>
      </c>
      <c r="H66" t="str">
        <f>IF($Q66="","",VLOOKUP($Q66,'Revised vs YTD acct'!$A$5:$Q$257,COUNTA('Revised vs YTD acct'!$A$4:I$4),FALSE))</f>
        <v>CHILDHOOD LEAD POISON PREV.</v>
      </c>
      <c r="I66" s="9">
        <f>IF($Q66="","",VLOOKUP($Q66,'Revised vs YTD acct'!$A$5:$Q$257,COUNTA('Revised vs YTD acct'!$A$4:J$4),FALSE))</f>
        <v>4828.1100000000006</v>
      </c>
      <c r="J66" s="9">
        <f>IF($Q66="","",VLOOKUP($Q66,'Revised vs YTD acct'!$A$5:$Q$257,COUNTA('Revised vs YTD acct'!$A$4:K$4),FALSE))</f>
        <v>-1871</v>
      </c>
      <c r="K66" s="9">
        <f>IF($Q66="","",VLOOKUP($Q66,'Revised vs YTD acct'!$A$5:$Q$257,COUNTA('Revised vs YTD acct'!$A$4:L$4),FALSE))</f>
        <v>1364.7200000000012</v>
      </c>
      <c r="L66" s="9">
        <f>IF($Q66="","",VLOOKUP($Q66,'Revised vs YTD acct'!$A$5:$Q$257,COUNTA('Revised vs YTD acct'!$A$4:M$4),FALSE))</f>
        <v>-5216.010000000002</v>
      </c>
      <c r="M66" s="9">
        <f>IF($Q66="","",VLOOKUP($Q66,'Revised vs YTD acct'!$A$5:$Q$257,COUNTA('Revised vs YTD acct'!$A$4:N$4),FALSE))</f>
        <v>5511.73</v>
      </c>
      <c r="N66" s="9">
        <f>IF($Q66="","",VLOOKUP($Q66,'Revised vs YTD acct'!$A$5:$Q$257,COUNTA('Revised vs YTD acct'!$A$4:O$4),FALSE))</f>
        <v>4900.5499999999993</v>
      </c>
      <c r="O66" s="9">
        <f>IF($Q66="","",VLOOKUP($Q66,'Revised vs YTD acct'!$A$5:$Q$257,COUNTA('Revised vs YTD acct'!$A$4:P$4),FALSE))</f>
        <v>19822.27</v>
      </c>
      <c r="P66" s="9">
        <f t="shared" si="0"/>
        <v>29340.37</v>
      </c>
      <c r="Q66">
        <f>IF((MAX($Q$4:Q65)+1)&gt;Data!$B$1,"",MAX($Q$4:Q65)+1)</f>
        <v>62</v>
      </c>
    </row>
    <row r="67" spans="1:17" x14ac:dyDescent="0.2">
      <c r="A67" t="str">
        <f>IF($Q67="","",VLOOKUP($Q67,'Revised vs YTD acct'!$A$5:$Q$257,COUNTA('Revised vs YTD acct'!$A$4:B$4),FALSE))</f>
        <v>A</v>
      </c>
      <c r="B67">
        <f>IF($Q67="","",VLOOKUP($Q67,'Revised vs YTD acct'!$A$5:$M$500,3,FALSE))</f>
        <v>0</v>
      </c>
      <c r="C67">
        <f>IF($Q67="","",VLOOKUP($Q67,'Revised vs YTD acct'!$A$5:$M$500,4,FALSE))</f>
        <v>0</v>
      </c>
      <c r="D67">
        <f>IF($Q67="","",VLOOKUP($Q67,'Revised vs YTD acct'!$A$5:$M$500,5,FALSE))</f>
        <v>0</v>
      </c>
      <c r="E67">
        <f>IF($Q67="","",VLOOKUP($Q67,'Revised vs YTD acct'!$A$5:$M$500,6,FALSE))</f>
        <v>0</v>
      </c>
      <c r="F67">
        <f>IF($Q67="","",VLOOKUP($Q67,'Revised vs YTD acct'!$A$5:$M$500,7,FALSE))</f>
        <v>0</v>
      </c>
      <c r="G67" t="str">
        <f>IF($Q67="","",VLOOKUP($Q67,'Revised vs YTD acct'!$A$5:$Q$257,COUNTA('Revised vs YTD acct'!$A$4:H$4),FALSE))</f>
        <v>3715</v>
      </c>
      <c r="H67" t="str">
        <f>IF($Q67="","",VLOOKUP($Q67,'Revised vs YTD acct'!$A$5:$Q$257,COUNTA('Revised vs YTD acct'!$A$4:I$4),FALSE))</f>
        <v>TOURISM STATE MATCH</v>
      </c>
      <c r="I67" s="9">
        <f>IF($Q67="","",VLOOKUP($Q67,'Revised vs YTD acct'!$A$5:$Q$257,COUNTA('Revised vs YTD acct'!$A$4:J$4),FALSE))</f>
        <v>0</v>
      </c>
      <c r="J67" s="9">
        <f>IF($Q67="","",VLOOKUP($Q67,'Revised vs YTD acct'!$A$5:$Q$257,COUNTA('Revised vs YTD acct'!$A$4:K$4),FALSE))</f>
        <v>0</v>
      </c>
      <c r="K67" s="9">
        <f>IF($Q67="","",VLOOKUP($Q67,'Revised vs YTD acct'!$A$5:$Q$257,COUNTA('Revised vs YTD acct'!$A$4:L$4),FALSE))</f>
        <v>0</v>
      </c>
      <c r="L67" s="9">
        <f>IF($Q67="","",VLOOKUP($Q67,'Revised vs YTD acct'!$A$5:$Q$257,COUNTA('Revised vs YTD acct'!$A$4:M$4),FALSE))</f>
        <v>0</v>
      </c>
      <c r="M67" s="9">
        <f>IF($Q67="","",VLOOKUP($Q67,'Revised vs YTD acct'!$A$5:$Q$257,COUNTA('Revised vs YTD acct'!$A$4:N$4),FALSE))</f>
        <v>28269.439999999999</v>
      </c>
      <c r="N67" s="9">
        <f>IF($Q67="","",VLOOKUP($Q67,'Revised vs YTD acct'!$A$5:$Q$257,COUNTA('Revised vs YTD acct'!$A$4:O$4),FALSE))</f>
        <v>2.7700000000004366</v>
      </c>
      <c r="O67" s="9">
        <f>IF($Q67="","",VLOOKUP($Q67,'Revised vs YTD acct'!$A$5:$Q$257,COUNTA('Revised vs YTD acct'!$A$4:P$4),FALSE))</f>
        <v>0</v>
      </c>
      <c r="P67" s="9">
        <f t="shared" si="0"/>
        <v>28272.21</v>
      </c>
      <c r="Q67">
        <f>IF((MAX($Q$4:Q66)+1)&gt;Data!$B$1,"",MAX($Q$4:Q66)+1)</f>
        <v>63</v>
      </c>
    </row>
    <row r="68" spans="1:17" x14ac:dyDescent="0.2">
      <c r="A68" t="str">
        <f>IF($Q68="","",VLOOKUP($Q68,'Revised vs YTD acct'!$A$5:$Q$257,COUNTA('Revised vs YTD acct'!$A$4:B$4),FALSE))</f>
        <v>A</v>
      </c>
      <c r="B68">
        <f>IF($Q68="","",VLOOKUP($Q68,'Revised vs YTD acct'!$A$5:$M$500,3,FALSE))</f>
        <v>0</v>
      </c>
      <c r="C68">
        <f>IF($Q68="","",VLOOKUP($Q68,'Revised vs YTD acct'!$A$5:$M$500,4,FALSE))</f>
        <v>0</v>
      </c>
      <c r="D68">
        <f>IF($Q68="","",VLOOKUP($Q68,'Revised vs YTD acct'!$A$5:$M$500,5,FALSE))</f>
        <v>0</v>
      </c>
      <c r="E68">
        <f>IF($Q68="","",VLOOKUP($Q68,'Revised vs YTD acct'!$A$5:$M$500,6,FALSE))</f>
        <v>0</v>
      </c>
      <c r="F68">
        <f>IF($Q68="","",VLOOKUP($Q68,'Revised vs YTD acct'!$A$5:$M$500,7,FALSE))</f>
        <v>0</v>
      </c>
      <c r="G68" t="str">
        <f>IF($Q68="","",VLOOKUP($Q68,'Revised vs YTD acct'!$A$5:$Q$257,COUNTA('Revised vs YTD acct'!$A$4:H$4),FALSE))</f>
        <v>3394</v>
      </c>
      <c r="H68" t="str">
        <f>IF($Q68="","",VLOOKUP($Q68,'Revised vs YTD acct'!$A$5:$Q$257,COUNTA('Revised vs YTD acct'!$A$4:I$4),FALSE))</f>
        <v>SHERIFF DCJS GRANTS</v>
      </c>
      <c r="I68" s="9">
        <f>IF($Q68="","",VLOOKUP($Q68,'Revised vs YTD acct'!$A$5:$Q$257,COUNTA('Revised vs YTD acct'!$A$4:J$4),FALSE))</f>
        <v>0</v>
      </c>
      <c r="J68" s="9">
        <f>IF($Q68="","",VLOOKUP($Q68,'Revised vs YTD acct'!$A$5:$Q$257,COUNTA('Revised vs YTD acct'!$A$4:K$4),FALSE))</f>
        <v>0</v>
      </c>
      <c r="K68" s="9">
        <f>IF($Q68="","",VLOOKUP($Q68,'Revised vs YTD acct'!$A$5:$Q$257,COUNTA('Revised vs YTD acct'!$A$4:L$4),FALSE))</f>
        <v>0</v>
      </c>
      <c r="L68" s="9">
        <f>IF($Q68="","",VLOOKUP($Q68,'Revised vs YTD acct'!$A$5:$Q$257,COUNTA('Revised vs YTD acct'!$A$4:M$4),FALSE))</f>
        <v>25000</v>
      </c>
      <c r="M68" s="9">
        <f>IF($Q68="","",VLOOKUP($Q68,'Revised vs YTD acct'!$A$5:$Q$257,COUNTA('Revised vs YTD acct'!$A$4:N$4),FALSE))</f>
        <v>0</v>
      </c>
      <c r="N68" s="9">
        <f>IF($Q68="","",VLOOKUP($Q68,'Revised vs YTD acct'!$A$5:$Q$257,COUNTA('Revised vs YTD acct'!$A$4:O$4),FALSE))</f>
        <v>0</v>
      </c>
      <c r="O68" s="9">
        <f>IF($Q68="","",VLOOKUP($Q68,'Revised vs YTD acct'!$A$5:$Q$257,COUNTA('Revised vs YTD acct'!$A$4:P$4),FALSE))</f>
        <v>0</v>
      </c>
      <c r="P68" s="9">
        <f t="shared" si="0"/>
        <v>25000</v>
      </c>
      <c r="Q68">
        <f>IF((MAX($Q$4:Q67)+1)&gt;Data!$B$1,"",MAX($Q$4:Q67)+1)</f>
        <v>64</v>
      </c>
    </row>
    <row r="69" spans="1:17" x14ac:dyDescent="0.2">
      <c r="A69" t="str">
        <f>IF($Q69="","",VLOOKUP($Q69,'Revised vs YTD acct'!$A$5:$Q$257,COUNTA('Revised vs YTD acct'!$A$4:B$4),FALSE))</f>
        <v>A</v>
      </c>
      <c r="B69">
        <f>IF($Q69="","",VLOOKUP($Q69,'Revised vs YTD acct'!$A$5:$M$500,3,FALSE))</f>
        <v>0</v>
      </c>
      <c r="C69">
        <f>IF($Q69="","",VLOOKUP($Q69,'Revised vs YTD acct'!$A$5:$M$500,4,FALSE))</f>
        <v>0</v>
      </c>
      <c r="D69">
        <f>IF($Q69="","",VLOOKUP($Q69,'Revised vs YTD acct'!$A$5:$M$500,5,FALSE))</f>
        <v>0</v>
      </c>
      <c r="E69">
        <f>IF($Q69="","",VLOOKUP($Q69,'Revised vs YTD acct'!$A$5:$M$500,6,FALSE))</f>
        <v>0</v>
      </c>
      <c r="F69">
        <f>IF($Q69="","",VLOOKUP($Q69,'Revised vs YTD acct'!$A$5:$M$500,7,FALSE))</f>
        <v>0</v>
      </c>
      <c r="G69" t="str">
        <f>IF($Q69="","",VLOOKUP($Q69,'Revised vs YTD acct'!$A$5:$Q$257,COUNTA('Revised vs YTD acct'!$A$4:H$4),FALSE))</f>
        <v>1896</v>
      </c>
      <c r="H69" t="str">
        <f>IF($Q69="","",VLOOKUP($Q69,'Revised vs YTD acct'!$A$5:$Q$257,COUNTA('Revised vs YTD acct'!$A$4:I$4),FALSE))</f>
        <v>SHERIFF SERV.FEE/SOCIAL SERV</v>
      </c>
      <c r="I69" s="9">
        <f>IF($Q69="","",VLOOKUP($Q69,'Revised vs YTD acct'!$A$5:$Q$257,COUNTA('Revised vs YTD acct'!$A$4:J$4),FALSE))</f>
        <v>1157.71</v>
      </c>
      <c r="J69" s="9">
        <f>IF($Q69="","",VLOOKUP($Q69,'Revised vs YTD acct'!$A$5:$Q$257,COUNTA('Revised vs YTD acct'!$A$4:K$4),FALSE))</f>
        <v>19570.41</v>
      </c>
      <c r="K69" s="9">
        <f>IF($Q69="","",VLOOKUP($Q69,'Revised vs YTD acct'!$A$5:$Q$257,COUNTA('Revised vs YTD acct'!$A$4:L$4),FALSE))</f>
        <v>824.25</v>
      </c>
      <c r="L69" s="9">
        <f>IF($Q69="","",VLOOKUP($Q69,'Revised vs YTD acct'!$A$5:$Q$257,COUNTA('Revised vs YTD acct'!$A$4:M$4),FALSE))</f>
        <v>450.73999999999978</v>
      </c>
      <c r="M69" s="9">
        <f>IF($Q69="","",VLOOKUP($Q69,'Revised vs YTD acct'!$A$5:$Q$257,COUNTA('Revised vs YTD acct'!$A$4:N$4),FALSE))</f>
        <v>2232.94</v>
      </c>
      <c r="N69" s="9">
        <f>IF($Q69="","",VLOOKUP($Q69,'Revised vs YTD acct'!$A$5:$Q$257,COUNTA('Revised vs YTD acct'!$A$4:O$4),FALSE))</f>
        <v>-182.9699999999998</v>
      </c>
      <c r="O69" s="9">
        <f>IF($Q69="","",VLOOKUP($Q69,'Revised vs YTD acct'!$A$5:$Q$257,COUNTA('Revised vs YTD acct'!$A$4:P$4),FALSE))</f>
        <v>-704.88000000000011</v>
      </c>
      <c r="P69" s="9">
        <f t="shared" si="0"/>
        <v>23348.199999999997</v>
      </c>
      <c r="Q69">
        <f>IF((MAX($Q$4:Q68)+1)&gt;Data!$B$1,"",MAX($Q$4:Q68)+1)</f>
        <v>65</v>
      </c>
    </row>
    <row r="70" spans="1:17" x14ac:dyDescent="0.2">
      <c r="A70" t="str">
        <f>IF($Q70="","",VLOOKUP($Q70,'Revised vs YTD acct'!$A$5:$Q$257,COUNTA('Revised vs YTD acct'!$A$4:B$4),FALSE))</f>
        <v>A</v>
      </c>
      <c r="B70">
        <f>IF($Q70="","",VLOOKUP($Q70,'Revised vs YTD acct'!$A$5:$M$500,3,FALSE))</f>
        <v>0</v>
      </c>
      <c r="C70">
        <f>IF($Q70="","",VLOOKUP($Q70,'Revised vs YTD acct'!$A$5:$M$500,4,FALSE))</f>
        <v>0</v>
      </c>
      <c r="D70">
        <f>IF($Q70="","",VLOOKUP($Q70,'Revised vs YTD acct'!$A$5:$M$500,5,FALSE))</f>
        <v>0</v>
      </c>
      <c r="E70">
        <f>IF($Q70="","",VLOOKUP($Q70,'Revised vs YTD acct'!$A$5:$M$500,6,FALSE))</f>
        <v>0</v>
      </c>
      <c r="F70">
        <f>IF($Q70="","",VLOOKUP($Q70,'Revised vs YTD acct'!$A$5:$M$500,7,FALSE))</f>
        <v>0</v>
      </c>
      <c r="G70" t="str">
        <f>IF($Q70="","",VLOOKUP($Q70,'Revised vs YTD acct'!$A$5:$Q$257,COUNTA('Revised vs YTD acct'!$A$4:H$4),FALSE))</f>
        <v>3093</v>
      </c>
      <c r="H70" t="str">
        <f>IF($Q70="","",VLOOKUP($Q70,'Revised vs YTD acct'!$A$5:$Q$257,COUNTA('Revised vs YTD acct'!$A$4:I$4),FALSE))</f>
        <v>LOCAL GOVT REC IMPROVEMENT</v>
      </c>
      <c r="I70" s="9">
        <f>IF($Q70="","",VLOOKUP($Q70,'Revised vs YTD acct'!$A$5:$Q$257,COUNTA('Revised vs YTD acct'!$A$4:J$4),FALSE))</f>
        <v>0</v>
      </c>
      <c r="J70" s="9">
        <f>IF($Q70="","",VLOOKUP($Q70,'Revised vs YTD acct'!$A$5:$Q$257,COUNTA('Revised vs YTD acct'!$A$4:K$4),FALSE))</f>
        <v>0</v>
      </c>
      <c r="K70" s="9">
        <f>IF($Q70="","",VLOOKUP($Q70,'Revised vs YTD acct'!$A$5:$Q$257,COUNTA('Revised vs YTD acct'!$A$4:L$4),FALSE))</f>
        <v>22885.69</v>
      </c>
      <c r="L70" s="9">
        <f>IF($Q70="","",VLOOKUP($Q70,'Revised vs YTD acct'!$A$5:$Q$257,COUNTA('Revised vs YTD acct'!$A$4:M$4),FALSE))</f>
        <v>0</v>
      </c>
      <c r="M70" s="9">
        <f>IF($Q70="","",VLOOKUP($Q70,'Revised vs YTD acct'!$A$5:$Q$257,COUNTA('Revised vs YTD acct'!$A$4:N$4),FALSE))</f>
        <v>0</v>
      </c>
      <c r="N70" s="9">
        <f>IF($Q70="","",VLOOKUP($Q70,'Revised vs YTD acct'!$A$5:$Q$257,COUNTA('Revised vs YTD acct'!$A$4:O$4),FALSE))</f>
        <v>0</v>
      </c>
      <c r="O70" s="9">
        <f>IF($Q70="","",VLOOKUP($Q70,'Revised vs YTD acct'!$A$5:$Q$257,COUNTA('Revised vs YTD acct'!$A$4:P$4),FALSE))</f>
        <v>0</v>
      </c>
      <c r="P70" s="9">
        <f t="shared" ref="P70:P133" si="1">SUM(I70:O70)</f>
        <v>22885.69</v>
      </c>
      <c r="Q70">
        <f>IF((MAX($Q$4:Q69)+1)&gt;Data!$B$1,"",MAX($Q$4:Q69)+1)</f>
        <v>66</v>
      </c>
    </row>
    <row r="71" spans="1:17" x14ac:dyDescent="0.2">
      <c r="A71" t="str">
        <f>IF($Q71="","",VLOOKUP($Q71,'Revised vs YTD acct'!$A$5:$Q$257,COUNTA('Revised vs YTD acct'!$A$4:B$4),FALSE))</f>
        <v>A</v>
      </c>
      <c r="B71">
        <f>IF($Q71="","",VLOOKUP($Q71,'Revised vs YTD acct'!$A$5:$M$500,3,FALSE))</f>
        <v>0</v>
      </c>
      <c r="C71">
        <f>IF($Q71="","",VLOOKUP($Q71,'Revised vs YTD acct'!$A$5:$M$500,4,FALSE))</f>
        <v>0</v>
      </c>
      <c r="D71">
        <f>IF($Q71="","",VLOOKUP($Q71,'Revised vs YTD acct'!$A$5:$M$500,5,FALSE))</f>
        <v>0</v>
      </c>
      <c r="E71">
        <f>IF($Q71="","",VLOOKUP($Q71,'Revised vs YTD acct'!$A$5:$M$500,6,FALSE))</f>
        <v>0</v>
      </c>
      <c r="F71">
        <f>IF($Q71="","",VLOOKUP($Q71,'Revised vs YTD acct'!$A$5:$M$500,7,FALSE))</f>
        <v>0</v>
      </c>
      <c r="G71" t="str">
        <f>IF($Q71="","",VLOOKUP($Q71,'Revised vs YTD acct'!$A$5:$Q$257,COUNTA('Revised vs YTD acct'!$A$4:H$4),FALSE))</f>
        <v>3485</v>
      </c>
      <c r="H71" t="str">
        <f>IF($Q71="","",VLOOKUP($Q71,'Revised vs YTD acct'!$A$5:$Q$257,COUNTA('Revised vs YTD acct'!$A$4:I$4),FALSE))</f>
        <v>TOBACCO AWARENESS</v>
      </c>
      <c r="I71" s="9">
        <f>IF($Q71="","",VLOOKUP($Q71,'Revised vs YTD acct'!$A$5:$Q$257,COUNTA('Revised vs YTD acct'!$A$4:J$4),FALSE))</f>
        <v>6374</v>
      </c>
      <c r="J71" s="9">
        <f>IF($Q71="","",VLOOKUP($Q71,'Revised vs YTD acct'!$A$5:$Q$257,COUNTA('Revised vs YTD acct'!$A$4:K$4),FALSE))</f>
        <v>-6253</v>
      </c>
      <c r="K71" s="9">
        <f>IF($Q71="","",VLOOKUP($Q71,'Revised vs YTD acct'!$A$5:$Q$257,COUNTA('Revised vs YTD acct'!$A$4:L$4),FALSE))</f>
        <v>-5548.9199999999983</v>
      </c>
      <c r="L71" s="9">
        <f>IF($Q71="","",VLOOKUP($Q71,'Revised vs YTD acct'!$A$5:$Q$257,COUNTA('Revised vs YTD acct'!$A$4:M$4),FALSE))</f>
        <v>3246.9900000000016</v>
      </c>
      <c r="M71" s="9">
        <f>IF($Q71="","",VLOOKUP($Q71,'Revised vs YTD acct'!$A$5:$Q$257,COUNTA('Revised vs YTD acct'!$A$4:N$4),FALSE))</f>
        <v>-3709.1500000000015</v>
      </c>
      <c r="N71" s="9">
        <f>IF($Q71="","",VLOOKUP($Q71,'Revised vs YTD acct'!$A$5:$Q$257,COUNTA('Revised vs YTD acct'!$A$4:O$4),FALSE))</f>
        <v>14307.03</v>
      </c>
      <c r="O71" s="9">
        <f>IF($Q71="","",VLOOKUP($Q71,'Revised vs YTD acct'!$A$5:$Q$257,COUNTA('Revised vs YTD acct'!$A$4:P$4),FALSE))</f>
        <v>12512.24</v>
      </c>
      <c r="P71" s="9">
        <f t="shared" si="1"/>
        <v>20929.190000000002</v>
      </c>
      <c r="Q71">
        <f>IF((MAX($Q$4:Q70)+1)&gt;Data!$B$1,"",MAX($Q$4:Q70)+1)</f>
        <v>67</v>
      </c>
    </row>
    <row r="72" spans="1:17" x14ac:dyDescent="0.2">
      <c r="A72" t="str">
        <f>IF($Q72="","",VLOOKUP($Q72,'Revised vs YTD acct'!$A$5:$Q$257,COUNTA('Revised vs YTD acct'!$A$4:B$4),FALSE))</f>
        <v>A</v>
      </c>
      <c r="B72">
        <f>IF($Q72="","",VLOOKUP($Q72,'Revised vs YTD acct'!$A$5:$M$500,3,FALSE))</f>
        <v>0</v>
      </c>
      <c r="C72">
        <f>IF($Q72="","",VLOOKUP($Q72,'Revised vs YTD acct'!$A$5:$M$500,4,FALSE))</f>
        <v>0</v>
      </c>
      <c r="D72">
        <f>IF($Q72="","",VLOOKUP($Q72,'Revised vs YTD acct'!$A$5:$M$500,5,FALSE))</f>
        <v>0</v>
      </c>
      <c r="E72">
        <f>IF($Q72="","",VLOOKUP($Q72,'Revised vs YTD acct'!$A$5:$M$500,6,FALSE))</f>
        <v>0</v>
      </c>
      <c r="F72">
        <f>IF($Q72="","",VLOOKUP($Q72,'Revised vs YTD acct'!$A$5:$M$500,7,FALSE))</f>
        <v>0</v>
      </c>
      <c r="G72" t="str">
        <f>IF($Q72="","",VLOOKUP($Q72,'Revised vs YTD acct'!$A$5:$Q$257,COUNTA('Revised vs YTD acct'!$A$4:H$4),FALSE))</f>
        <v>1235</v>
      </c>
      <c r="H72" t="str">
        <f>IF($Q72="","",VLOOKUP($Q72,'Revised vs YTD acct'!$A$5:$Q$257,COUNTA('Revised vs YTD acct'!$A$4:I$4),FALSE))</f>
        <v>CHARGES FOR TAX REDEMPTION</v>
      </c>
      <c r="I72" s="9">
        <f>IF($Q72="","",VLOOKUP($Q72,'Revised vs YTD acct'!$A$5:$Q$257,COUNTA('Revised vs YTD acct'!$A$4:J$4),FALSE))</f>
        <v>-5000</v>
      </c>
      <c r="J72" s="9">
        <f>IF($Q72="","",VLOOKUP($Q72,'Revised vs YTD acct'!$A$5:$Q$257,COUNTA('Revised vs YTD acct'!$A$4:K$4),FALSE))</f>
        <v>13490</v>
      </c>
      <c r="K72" s="9">
        <f>IF($Q72="","",VLOOKUP($Q72,'Revised vs YTD acct'!$A$5:$Q$257,COUNTA('Revised vs YTD acct'!$A$4:L$4),FALSE))</f>
        <v>12900</v>
      </c>
      <c r="L72" s="9">
        <f>IF($Q72="","",VLOOKUP($Q72,'Revised vs YTD acct'!$A$5:$Q$257,COUNTA('Revised vs YTD acct'!$A$4:M$4),FALSE))</f>
        <v>3200</v>
      </c>
      <c r="M72" s="9">
        <f>IF($Q72="","",VLOOKUP($Q72,'Revised vs YTD acct'!$A$5:$Q$257,COUNTA('Revised vs YTD acct'!$A$4:N$4),FALSE))</f>
        <v>-1300</v>
      </c>
      <c r="N72" s="9">
        <f>IF($Q72="","",VLOOKUP($Q72,'Revised vs YTD acct'!$A$5:$Q$257,COUNTA('Revised vs YTD acct'!$A$4:O$4),FALSE))</f>
        <v>-1750</v>
      </c>
      <c r="O72" s="9">
        <f>IF($Q72="","",VLOOKUP($Q72,'Revised vs YTD acct'!$A$5:$Q$257,COUNTA('Revised vs YTD acct'!$A$4:P$4),FALSE))</f>
        <v>-900</v>
      </c>
      <c r="P72" s="9">
        <f t="shared" si="1"/>
        <v>20640</v>
      </c>
      <c r="Q72">
        <f>IF((MAX($Q$4:Q71)+1)&gt;Data!$B$1,"",MAX($Q$4:Q71)+1)</f>
        <v>68</v>
      </c>
    </row>
    <row r="73" spans="1:17" x14ac:dyDescent="0.2">
      <c r="A73" t="str">
        <f>IF($Q73="","",VLOOKUP($Q73,'Revised vs YTD acct'!$A$5:$Q$257,COUNTA('Revised vs YTD acct'!$A$4:B$4),FALSE))</f>
        <v>A</v>
      </c>
      <c r="B73">
        <f>IF($Q73="","",VLOOKUP($Q73,'Revised vs YTD acct'!$A$5:$M$500,3,FALSE))</f>
        <v>0</v>
      </c>
      <c r="C73">
        <f>IF($Q73="","",VLOOKUP($Q73,'Revised vs YTD acct'!$A$5:$M$500,4,FALSE))</f>
        <v>0</v>
      </c>
      <c r="D73">
        <f>IF($Q73="","",VLOOKUP($Q73,'Revised vs YTD acct'!$A$5:$M$500,5,FALSE))</f>
        <v>0</v>
      </c>
      <c r="E73">
        <f>IF($Q73="","",VLOOKUP($Q73,'Revised vs YTD acct'!$A$5:$M$500,6,FALSE))</f>
        <v>0</v>
      </c>
      <c r="F73">
        <f>IF($Q73="","",VLOOKUP($Q73,'Revised vs YTD acct'!$A$5:$M$500,7,FALSE))</f>
        <v>0</v>
      </c>
      <c r="G73" t="str">
        <f>IF($Q73="","",VLOOKUP($Q73,'Revised vs YTD acct'!$A$5:$Q$257,COUNTA('Revised vs YTD acct'!$A$4:H$4),FALSE))</f>
        <v>4459</v>
      </c>
      <c r="H73" t="str">
        <f>IF($Q73="","",VLOOKUP($Q73,'Revised vs YTD acct'!$A$5:$Q$257,COUNTA('Revised vs YTD acct'!$A$4:I$4),FALSE))</f>
        <v>EBOLA GRANT</v>
      </c>
      <c r="I73" s="9">
        <f>IF($Q73="","",VLOOKUP($Q73,'Revised vs YTD acct'!$A$5:$Q$257,COUNTA('Revised vs YTD acct'!$A$4:J$4),FALSE))</f>
        <v>19000</v>
      </c>
      <c r="J73" s="9">
        <f>IF($Q73="","",VLOOKUP($Q73,'Revised vs YTD acct'!$A$5:$Q$257,COUNTA('Revised vs YTD acct'!$A$4:K$4),FALSE))</f>
        <v>82.480000000003201</v>
      </c>
      <c r="K73" s="9">
        <f>IF($Q73="","",VLOOKUP($Q73,'Revised vs YTD acct'!$A$5:$Q$257,COUNTA('Revised vs YTD acct'!$A$4:L$4),FALSE))</f>
        <v>0</v>
      </c>
      <c r="L73" s="9">
        <f>IF($Q73="","",VLOOKUP($Q73,'Revised vs YTD acct'!$A$5:$Q$257,COUNTA('Revised vs YTD acct'!$A$4:M$4),FALSE))</f>
        <v>0</v>
      </c>
      <c r="M73" s="9">
        <f>IF($Q73="","",VLOOKUP($Q73,'Revised vs YTD acct'!$A$5:$Q$257,COUNTA('Revised vs YTD acct'!$A$4:N$4),FALSE))</f>
        <v>0</v>
      </c>
      <c r="N73" s="9">
        <f>IF($Q73="","",VLOOKUP($Q73,'Revised vs YTD acct'!$A$5:$Q$257,COUNTA('Revised vs YTD acct'!$A$4:O$4),FALSE))</f>
        <v>0</v>
      </c>
      <c r="O73" s="9">
        <f>IF($Q73="","",VLOOKUP($Q73,'Revised vs YTD acct'!$A$5:$Q$257,COUNTA('Revised vs YTD acct'!$A$4:P$4),FALSE))</f>
        <v>0</v>
      </c>
      <c r="P73" s="9">
        <f t="shared" si="1"/>
        <v>19082.480000000003</v>
      </c>
      <c r="Q73">
        <f>IF((MAX($Q$4:Q72)+1)&gt;Data!$B$1,"",MAX($Q$4:Q72)+1)</f>
        <v>69</v>
      </c>
    </row>
    <row r="74" spans="1:17" x14ac:dyDescent="0.2">
      <c r="A74" t="str">
        <f>IF($Q74="","",VLOOKUP($Q74,'Revised vs YTD acct'!$A$5:$Q$257,COUNTA('Revised vs YTD acct'!$A$4:B$4),FALSE))</f>
        <v>A</v>
      </c>
      <c r="B74">
        <f>IF($Q74="","",VLOOKUP($Q74,'Revised vs YTD acct'!$A$5:$M$500,3,FALSE))</f>
        <v>0</v>
      </c>
      <c r="C74">
        <f>IF($Q74="","",VLOOKUP($Q74,'Revised vs YTD acct'!$A$5:$M$500,4,FALSE))</f>
        <v>0</v>
      </c>
      <c r="D74">
        <f>IF($Q74="","",VLOOKUP($Q74,'Revised vs YTD acct'!$A$5:$M$500,5,FALSE))</f>
        <v>0</v>
      </c>
      <c r="E74">
        <f>IF($Q74="","",VLOOKUP($Q74,'Revised vs YTD acct'!$A$5:$M$500,6,FALSE))</f>
        <v>0</v>
      </c>
      <c r="F74">
        <f>IF($Q74="","",VLOOKUP($Q74,'Revised vs YTD acct'!$A$5:$M$500,7,FALSE))</f>
        <v>0</v>
      </c>
      <c r="G74" t="str">
        <f>IF($Q74="","",VLOOKUP($Q74,'Revised vs YTD acct'!$A$5:$Q$257,COUNTA('Revised vs YTD acct'!$A$4:H$4),FALSE))</f>
        <v>3982</v>
      </c>
      <c r="H74" t="str">
        <f>IF($Q74="","",VLOOKUP($Q74,'Revised vs YTD acct'!$A$5:$Q$257,COUNTA('Revised vs YTD acct'!$A$4:I$4),FALSE))</f>
        <v>MISC. PLANNING GRANTS</v>
      </c>
      <c r="I74" s="9">
        <f>IF($Q74="","",VLOOKUP($Q74,'Revised vs YTD acct'!$A$5:$Q$257,COUNTA('Revised vs YTD acct'!$A$4:J$4),FALSE))</f>
        <v>0</v>
      </c>
      <c r="J74" s="9">
        <f>IF($Q74="","",VLOOKUP($Q74,'Revised vs YTD acct'!$A$5:$Q$257,COUNTA('Revised vs YTD acct'!$A$4:K$4),FALSE))</f>
        <v>0</v>
      </c>
      <c r="K74" s="9">
        <f>IF($Q74="","",VLOOKUP($Q74,'Revised vs YTD acct'!$A$5:$Q$257,COUNTA('Revised vs YTD acct'!$A$4:L$4),FALSE))</f>
        <v>0</v>
      </c>
      <c r="L74" s="9">
        <f>IF($Q74="","",VLOOKUP($Q74,'Revised vs YTD acct'!$A$5:$Q$257,COUNTA('Revised vs YTD acct'!$A$4:M$4),FALSE))</f>
        <v>0</v>
      </c>
      <c r="M74" s="9">
        <f>IF($Q74="","",VLOOKUP($Q74,'Revised vs YTD acct'!$A$5:$Q$257,COUNTA('Revised vs YTD acct'!$A$4:N$4),FALSE))</f>
        <v>0</v>
      </c>
      <c r="N74" s="9">
        <f>IF($Q74="","",VLOOKUP($Q74,'Revised vs YTD acct'!$A$5:$Q$257,COUNTA('Revised vs YTD acct'!$A$4:O$4),FALSE))</f>
        <v>-8955.25</v>
      </c>
      <c r="O74" s="9">
        <f>IF($Q74="","",VLOOKUP($Q74,'Revised vs YTD acct'!$A$5:$Q$257,COUNTA('Revised vs YTD acct'!$A$4:P$4),FALSE))</f>
        <v>28000</v>
      </c>
      <c r="P74" s="9">
        <f t="shared" si="1"/>
        <v>19044.75</v>
      </c>
      <c r="Q74">
        <f>IF((MAX($Q$4:Q73)+1)&gt;Data!$B$1,"",MAX($Q$4:Q73)+1)</f>
        <v>70</v>
      </c>
    </row>
    <row r="75" spans="1:17" x14ac:dyDescent="0.2">
      <c r="A75" t="str">
        <f>IF($Q75="","",VLOOKUP($Q75,'Revised vs YTD acct'!$A$5:$Q$257,COUNTA('Revised vs YTD acct'!$A$4:B$4),FALSE))</f>
        <v>A</v>
      </c>
      <c r="B75">
        <f>IF($Q75="","",VLOOKUP($Q75,'Revised vs YTD acct'!$A$5:$M$500,3,FALSE))</f>
        <v>0</v>
      </c>
      <c r="C75">
        <f>IF($Q75="","",VLOOKUP($Q75,'Revised vs YTD acct'!$A$5:$M$500,4,FALSE))</f>
        <v>0</v>
      </c>
      <c r="D75">
        <f>IF($Q75="","",VLOOKUP($Q75,'Revised vs YTD acct'!$A$5:$M$500,5,FALSE))</f>
        <v>0</v>
      </c>
      <c r="E75">
        <f>IF($Q75="","",VLOOKUP($Q75,'Revised vs YTD acct'!$A$5:$M$500,6,FALSE))</f>
        <v>0</v>
      </c>
      <c r="F75">
        <f>IF($Q75="","",VLOOKUP($Q75,'Revised vs YTD acct'!$A$5:$M$500,7,FALSE))</f>
        <v>0</v>
      </c>
      <c r="G75" t="str">
        <f>IF($Q75="","",VLOOKUP($Q75,'Revised vs YTD acct'!$A$5:$Q$257,COUNTA('Revised vs YTD acct'!$A$4:H$4),FALSE))</f>
        <v>3331</v>
      </c>
      <c r="H75" t="str">
        <f>IF($Q75="","",VLOOKUP($Q75,'Revised vs YTD acct'!$A$5:$Q$257,COUNTA('Revised vs YTD acct'!$A$4:I$4),FALSE))</f>
        <v>COURT FACILITIES AID</v>
      </c>
      <c r="I75" s="9">
        <f>IF($Q75="","",VLOOKUP($Q75,'Revised vs YTD acct'!$A$5:$Q$257,COUNTA('Revised vs YTD acct'!$A$4:J$4),FALSE))</f>
        <v>-11262</v>
      </c>
      <c r="J75" s="9">
        <f>IF($Q75="","",VLOOKUP($Q75,'Revised vs YTD acct'!$A$5:$Q$257,COUNTA('Revised vs YTD acct'!$A$4:K$4),FALSE))</f>
        <v>10150</v>
      </c>
      <c r="K75" s="9">
        <f>IF($Q75="","",VLOOKUP($Q75,'Revised vs YTD acct'!$A$5:$Q$257,COUNTA('Revised vs YTD acct'!$A$4:L$4),FALSE))</f>
        <v>7911</v>
      </c>
      <c r="L75" s="9">
        <f>IF($Q75="","",VLOOKUP($Q75,'Revised vs YTD acct'!$A$5:$Q$257,COUNTA('Revised vs YTD acct'!$A$4:M$4),FALSE))</f>
        <v>7791</v>
      </c>
      <c r="M75" s="9">
        <f>IF($Q75="","",VLOOKUP($Q75,'Revised vs YTD acct'!$A$5:$Q$257,COUNTA('Revised vs YTD acct'!$A$4:N$4),FALSE))</f>
        <v>-20005</v>
      </c>
      <c r="N75" s="9">
        <f>IF($Q75="","",VLOOKUP($Q75,'Revised vs YTD acct'!$A$5:$Q$257,COUNTA('Revised vs YTD acct'!$A$4:O$4),FALSE))</f>
        <v>14474</v>
      </c>
      <c r="O75" s="9">
        <f>IF($Q75="","",VLOOKUP($Q75,'Revised vs YTD acct'!$A$5:$Q$257,COUNTA('Revised vs YTD acct'!$A$4:P$4),FALSE))</f>
        <v>9446</v>
      </c>
      <c r="P75" s="9">
        <f t="shared" si="1"/>
        <v>18505</v>
      </c>
      <c r="Q75">
        <f>IF((MAX($Q$4:Q74)+1)&gt;Data!$B$1,"",MAX($Q$4:Q74)+1)</f>
        <v>71</v>
      </c>
    </row>
    <row r="76" spans="1:17" x14ac:dyDescent="0.2">
      <c r="A76" t="str">
        <f>IF($Q76="","",VLOOKUP($Q76,'Revised vs YTD acct'!$A$5:$Q$257,COUNTA('Revised vs YTD acct'!$A$4:B$4),FALSE))</f>
        <v>A</v>
      </c>
      <c r="B76">
        <f>IF($Q76="","",VLOOKUP($Q76,'Revised vs YTD acct'!$A$5:$M$500,3,FALSE))</f>
        <v>0</v>
      </c>
      <c r="C76">
        <f>IF($Q76="","",VLOOKUP($Q76,'Revised vs YTD acct'!$A$5:$M$500,4,FALSE))</f>
        <v>0</v>
      </c>
      <c r="D76">
        <f>IF($Q76="","",VLOOKUP($Q76,'Revised vs YTD acct'!$A$5:$M$500,5,FALSE))</f>
        <v>0</v>
      </c>
      <c r="E76">
        <f>IF($Q76="","",VLOOKUP($Q76,'Revised vs YTD acct'!$A$5:$M$500,6,FALSE))</f>
        <v>0</v>
      </c>
      <c r="F76">
        <f>IF($Q76="","",VLOOKUP($Q76,'Revised vs YTD acct'!$A$5:$M$500,7,FALSE))</f>
        <v>0</v>
      </c>
      <c r="G76" t="str">
        <f>IF($Q76="","",VLOOKUP($Q76,'Revised vs YTD acct'!$A$5:$Q$257,COUNTA('Revised vs YTD acct'!$A$4:H$4),FALSE))</f>
        <v>4391</v>
      </c>
      <c r="H76" t="str">
        <f>IF($Q76="","",VLOOKUP($Q76,'Revised vs YTD acct'!$A$5:$Q$257,COUNTA('Revised vs YTD acct'!$A$4:I$4),FALSE))</f>
        <v>BODY ARMOR - FED AID</v>
      </c>
      <c r="I76" s="9">
        <f>IF($Q76="","",VLOOKUP($Q76,'Revised vs YTD acct'!$A$5:$Q$257,COUNTA('Revised vs YTD acct'!$A$4:J$4),FALSE))</f>
        <v>816.76000000000022</v>
      </c>
      <c r="J76" s="9">
        <f>IF($Q76="","",VLOOKUP($Q76,'Revised vs YTD acct'!$A$5:$Q$257,COUNTA('Revised vs YTD acct'!$A$4:K$4),FALSE))</f>
        <v>2615.81</v>
      </c>
      <c r="K76" s="9">
        <f>IF($Q76="","",VLOOKUP($Q76,'Revised vs YTD acct'!$A$5:$Q$257,COUNTA('Revised vs YTD acct'!$A$4:L$4),FALSE))</f>
        <v>751.71</v>
      </c>
      <c r="L76" s="9">
        <f>IF($Q76="","",VLOOKUP($Q76,'Revised vs YTD acct'!$A$5:$Q$257,COUNTA('Revised vs YTD acct'!$A$4:M$4),FALSE))</f>
        <v>315</v>
      </c>
      <c r="M76" s="9">
        <f>IF($Q76="","",VLOOKUP($Q76,'Revised vs YTD acct'!$A$5:$Q$257,COUNTA('Revised vs YTD acct'!$A$4:N$4),FALSE))</f>
        <v>10018.970000000001</v>
      </c>
      <c r="N76" s="9">
        <f>IF($Q76="","",VLOOKUP($Q76,'Revised vs YTD acct'!$A$5:$Q$257,COUNTA('Revised vs YTD acct'!$A$4:O$4),FALSE))</f>
        <v>-180.76000000000022</v>
      </c>
      <c r="O76" s="9">
        <f>IF($Q76="","",VLOOKUP($Q76,'Revised vs YTD acct'!$A$5:$Q$257,COUNTA('Revised vs YTD acct'!$A$4:P$4),FALSE))</f>
        <v>2531.19</v>
      </c>
      <c r="P76" s="9">
        <f t="shared" si="1"/>
        <v>16868.68</v>
      </c>
      <c r="Q76">
        <f>IF((MAX($Q$4:Q75)+1)&gt;Data!$B$1,"",MAX($Q$4:Q75)+1)</f>
        <v>72</v>
      </c>
    </row>
    <row r="77" spans="1:17" x14ac:dyDescent="0.2">
      <c r="A77" t="str">
        <f>IF($Q77="","",VLOOKUP($Q77,'Revised vs YTD acct'!$A$5:$Q$257,COUNTA('Revised vs YTD acct'!$A$4:B$4),FALSE))</f>
        <v>A</v>
      </c>
      <c r="B77">
        <f>IF($Q77="","",VLOOKUP($Q77,'Revised vs YTD acct'!$A$5:$M$500,3,FALSE))</f>
        <v>0</v>
      </c>
      <c r="C77">
        <f>IF($Q77="","",VLOOKUP($Q77,'Revised vs YTD acct'!$A$5:$M$500,4,FALSE))</f>
        <v>0</v>
      </c>
      <c r="D77">
        <f>IF($Q77="","",VLOOKUP($Q77,'Revised vs YTD acct'!$A$5:$M$500,5,FALSE))</f>
        <v>0</v>
      </c>
      <c r="E77">
        <f>IF($Q77="","",VLOOKUP($Q77,'Revised vs YTD acct'!$A$5:$M$500,6,FALSE))</f>
        <v>0</v>
      </c>
      <c r="F77">
        <f>IF($Q77="","",VLOOKUP($Q77,'Revised vs YTD acct'!$A$5:$M$500,7,FALSE))</f>
        <v>0</v>
      </c>
      <c r="G77" t="str">
        <f>IF($Q77="","",VLOOKUP($Q77,'Revised vs YTD acct'!$A$5:$Q$257,COUNTA('Revised vs YTD acct'!$A$4:H$4),FALSE))</f>
        <v>3988</v>
      </c>
      <c r="H77" t="str">
        <f>IF($Q77="","",VLOOKUP($Q77,'Revised vs YTD acct'!$A$5:$Q$257,COUNTA('Revised vs YTD acct'!$A$4:I$4),FALSE))</f>
        <v>FLOOD REMEDIATION GRANT</v>
      </c>
      <c r="I77" s="9">
        <f>IF($Q77="","",VLOOKUP($Q77,'Revised vs YTD acct'!$A$5:$Q$257,COUNTA('Revised vs YTD acct'!$A$4:J$4),FALSE))</f>
        <v>0</v>
      </c>
      <c r="J77" s="9">
        <f>IF($Q77="","",VLOOKUP($Q77,'Revised vs YTD acct'!$A$5:$Q$257,COUNTA('Revised vs YTD acct'!$A$4:K$4),FALSE))</f>
        <v>0</v>
      </c>
      <c r="K77" s="9">
        <f>IF($Q77="","",VLOOKUP($Q77,'Revised vs YTD acct'!$A$5:$Q$257,COUNTA('Revised vs YTD acct'!$A$4:L$4),FALSE))</f>
        <v>4966.4599999999991</v>
      </c>
      <c r="L77" s="9">
        <f>IF($Q77="","",VLOOKUP($Q77,'Revised vs YTD acct'!$A$5:$Q$257,COUNTA('Revised vs YTD acct'!$A$4:M$4),FALSE))</f>
        <v>10267.15</v>
      </c>
      <c r="M77" s="9">
        <f>IF($Q77="","",VLOOKUP($Q77,'Revised vs YTD acct'!$A$5:$Q$257,COUNTA('Revised vs YTD acct'!$A$4:N$4),FALSE))</f>
        <v>0</v>
      </c>
      <c r="N77" s="9">
        <f>IF($Q77="","",VLOOKUP($Q77,'Revised vs YTD acct'!$A$5:$Q$257,COUNTA('Revised vs YTD acct'!$A$4:O$4),FALSE))</f>
        <v>0</v>
      </c>
      <c r="O77" s="9">
        <f>IF($Q77="","",VLOOKUP($Q77,'Revised vs YTD acct'!$A$5:$Q$257,COUNTA('Revised vs YTD acct'!$A$4:P$4),FALSE))</f>
        <v>0</v>
      </c>
      <c r="P77" s="9">
        <f t="shared" si="1"/>
        <v>15233.609999999999</v>
      </c>
      <c r="Q77">
        <f>IF((MAX($Q$4:Q76)+1)&gt;Data!$B$1,"",MAX($Q$4:Q76)+1)</f>
        <v>73</v>
      </c>
    </row>
    <row r="78" spans="1:17" x14ac:dyDescent="0.2">
      <c r="A78" t="str">
        <f>IF($Q78="","",VLOOKUP($Q78,'Revised vs YTD acct'!$A$5:$Q$257,COUNTA('Revised vs YTD acct'!$A$4:B$4),FALSE))</f>
        <v>A</v>
      </c>
      <c r="B78">
        <f>IF($Q78="","",VLOOKUP($Q78,'Revised vs YTD acct'!$A$5:$M$500,3,FALSE))</f>
        <v>0</v>
      </c>
      <c r="C78">
        <f>IF($Q78="","",VLOOKUP($Q78,'Revised vs YTD acct'!$A$5:$M$500,4,FALSE))</f>
        <v>0</v>
      </c>
      <c r="D78">
        <f>IF($Q78="","",VLOOKUP($Q78,'Revised vs YTD acct'!$A$5:$M$500,5,FALSE))</f>
        <v>0</v>
      </c>
      <c r="E78">
        <f>IF($Q78="","",VLOOKUP($Q78,'Revised vs YTD acct'!$A$5:$M$500,6,FALSE))</f>
        <v>0</v>
      </c>
      <c r="F78">
        <f>IF($Q78="","",VLOOKUP($Q78,'Revised vs YTD acct'!$A$5:$M$500,7,FALSE))</f>
        <v>0</v>
      </c>
      <c r="G78" t="str">
        <f>IF($Q78="","",VLOOKUP($Q78,'Revised vs YTD acct'!$A$5:$Q$257,COUNTA('Revised vs YTD acct'!$A$4:H$4),FALSE))</f>
        <v>3488</v>
      </c>
      <c r="H78" t="str">
        <f>IF($Q78="","",VLOOKUP($Q78,'Revised vs YTD acct'!$A$5:$Q$257,COUNTA('Revised vs YTD acct'!$A$4:I$4),FALSE))</f>
        <v>RABIES CONTROL</v>
      </c>
      <c r="I78" s="9">
        <f>IF($Q78="","",VLOOKUP($Q78,'Revised vs YTD acct'!$A$5:$Q$257,COUNTA('Revised vs YTD acct'!$A$4:J$4),FALSE))</f>
        <v>2733.34</v>
      </c>
      <c r="J78" s="9">
        <f>IF($Q78="","",VLOOKUP($Q78,'Revised vs YTD acct'!$A$5:$Q$257,COUNTA('Revised vs YTD acct'!$A$4:K$4),FALSE))</f>
        <v>5840.57</v>
      </c>
      <c r="K78" s="9">
        <f>IF($Q78="","",VLOOKUP($Q78,'Revised vs YTD acct'!$A$5:$Q$257,COUNTA('Revised vs YTD acct'!$A$4:L$4),FALSE))</f>
        <v>3819.58</v>
      </c>
      <c r="L78" s="9">
        <f>IF($Q78="","",VLOOKUP($Q78,'Revised vs YTD acct'!$A$5:$Q$257,COUNTA('Revised vs YTD acct'!$A$4:M$4),FALSE))</f>
        <v>1405.17</v>
      </c>
      <c r="M78" s="9">
        <f>IF($Q78="","",VLOOKUP($Q78,'Revised vs YTD acct'!$A$5:$Q$257,COUNTA('Revised vs YTD acct'!$A$4:N$4),FALSE))</f>
        <v>-1980.9500000000007</v>
      </c>
      <c r="N78" s="9">
        <f>IF($Q78="","",VLOOKUP($Q78,'Revised vs YTD acct'!$A$5:$Q$257,COUNTA('Revised vs YTD acct'!$A$4:O$4),FALSE))</f>
        <v>1370.4899999999998</v>
      </c>
      <c r="O78" s="9">
        <f>IF($Q78="","",VLOOKUP($Q78,'Revised vs YTD acct'!$A$5:$Q$257,COUNTA('Revised vs YTD acct'!$A$4:P$4),FALSE))</f>
        <v>1806.75</v>
      </c>
      <c r="P78" s="9">
        <f t="shared" si="1"/>
        <v>14994.949999999999</v>
      </c>
      <c r="Q78">
        <f>IF((MAX($Q$4:Q77)+1)&gt;Data!$B$1,"",MAX($Q$4:Q77)+1)</f>
        <v>74</v>
      </c>
    </row>
    <row r="79" spans="1:17" x14ac:dyDescent="0.2">
      <c r="A79" t="str">
        <f>IF($Q79="","",VLOOKUP($Q79,'Revised vs YTD acct'!$A$5:$Q$257,COUNTA('Revised vs YTD acct'!$A$4:B$4),FALSE))</f>
        <v>A</v>
      </c>
      <c r="B79">
        <f>IF($Q79="","",VLOOKUP($Q79,'Revised vs YTD acct'!$A$5:$M$500,3,FALSE))</f>
        <v>0</v>
      </c>
      <c r="C79">
        <f>IF($Q79="","",VLOOKUP($Q79,'Revised vs YTD acct'!$A$5:$M$500,4,FALSE))</f>
        <v>0</v>
      </c>
      <c r="D79">
        <f>IF($Q79="","",VLOOKUP($Q79,'Revised vs YTD acct'!$A$5:$M$500,5,FALSE))</f>
        <v>0</v>
      </c>
      <c r="E79">
        <f>IF($Q79="","",VLOOKUP($Q79,'Revised vs YTD acct'!$A$5:$M$500,6,FALSE))</f>
        <v>0</v>
      </c>
      <c r="F79">
        <f>IF($Q79="","",VLOOKUP($Q79,'Revised vs YTD acct'!$A$5:$M$500,7,FALSE))</f>
        <v>0</v>
      </c>
      <c r="G79" t="str">
        <f>IF($Q79="","",VLOOKUP($Q79,'Revised vs YTD acct'!$A$5:$Q$257,COUNTA('Revised vs YTD acct'!$A$4:H$4),FALSE))</f>
        <v>1510</v>
      </c>
      <c r="H79" t="str">
        <f>IF($Q79="","",VLOOKUP($Q79,'Revised vs YTD acct'!$A$5:$Q$257,COUNTA('Revised vs YTD acct'!$A$4:I$4),FALSE))</f>
        <v>SHERIFF FEES</v>
      </c>
      <c r="I79" s="9">
        <f>IF($Q79="","",VLOOKUP($Q79,'Revised vs YTD acct'!$A$5:$Q$257,COUNTA('Revised vs YTD acct'!$A$4:J$4),FALSE))</f>
        <v>4090.5899999999965</v>
      </c>
      <c r="J79" s="9">
        <f>IF($Q79="","",VLOOKUP($Q79,'Revised vs YTD acct'!$A$5:$Q$257,COUNTA('Revised vs YTD acct'!$A$4:K$4),FALSE))</f>
        <v>-1606.1900000000023</v>
      </c>
      <c r="K79" s="9">
        <f>IF($Q79="","",VLOOKUP($Q79,'Revised vs YTD acct'!$A$5:$Q$257,COUNTA('Revised vs YTD acct'!$A$4:L$4),FALSE))</f>
        <v>-1013.1800000000003</v>
      </c>
      <c r="L79" s="9">
        <f>IF($Q79="","",VLOOKUP($Q79,'Revised vs YTD acct'!$A$5:$Q$257,COUNTA('Revised vs YTD acct'!$A$4:M$4),FALSE))</f>
        <v>-4541.1299999999974</v>
      </c>
      <c r="M79" s="9">
        <f>IF($Q79="","",VLOOKUP($Q79,'Revised vs YTD acct'!$A$5:$Q$257,COUNTA('Revised vs YTD acct'!$A$4:N$4),FALSE))</f>
        <v>-5979.510000000002</v>
      </c>
      <c r="N79" s="9">
        <f>IF($Q79="","",VLOOKUP($Q79,'Revised vs YTD acct'!$A$5:$Q$257,COUNTA('Revised vs YTD acct'!$A$4:O$4),FALSE))</f>
        <v>13704.410000000003</v>
      </c>
      <c r="O79" s="9">
        <f>IF($Q79="","",VLOOKUP($Q79,'Revised vs YTD acct'!$A$5:$Q$257,COUNTA('Revised vs YTD acct'!$A$4:P$4),FALSE))</f>
        <v>9974.57</v>
      </c>
      <c r="P79" s="9">
        <f t="shared" si="1"/>
        <v>14629.559999999998</v>
      </c>
      <c r="Q79">
        <f>IF((MAX($Q$4:Q78)+1)&gt;Data!$B$1,"",MAX($Q$4:Q78)+1)</f>
        <v>75</v>
      </c>
    </row>
    <row r="80" spans="1:17" x14ac:dyDescent="0.2">
      <c r="A80" t="str">
        <f>IF($Q80="","",VLOOKUP($Q80,'Revised vs YTD acct'!$A$5:$Q$257,COUNTA('Revised vs YTD acct'!$A$4:B$4),FALSE))</f>
        <v>A</v>
      </c>
      <c r="B80">
        <f>IF($Q80="","",VLOOKUP($Q80,'Revised vs YTD acct'!$A$5:$M$500,3,FALSE))</f>
        <v>0</v>
      </c>
      <c r="C80">
        <f>IF($Q80="","",VLOOKUP($Q80,'Revised vs YTD acct'!$A$5:$M$500,4,FALSE))</f>
        <v>0</v>
      </c>
      <c r="D80">
        <f>IF($Q80="","",VLOOKUP($Q80,'Revised vs YTD acct'!$A$5:$M$500,5,FALSE))</f>
        <v>0</v>
      </c>
      <c r="E80">
        <f>IF($Q80="","",VLOOKUP($Q80,'Revised vs YTD acct'!$A$5:$M$500,6,FALSE))</f>
        <v>0</v>
      </c>
      <c r="F80">
        <f>IF($Q80="","",VLOOKUP($Q80,'Revised vs YTD acct'!$A$5:$M$500,7,FALSE))</f>
        <v>0</v>
      </c>
      <c r="G80" t="str">
        <f>IF($Q80="","",VLOOKUP($Q80,'Revised vs YTD acct'!$A$5:$Q$257,COUNTA('Revised vs YTD acct'!$A$4:H$4),FALSE))</f>
        <v>3386</v>
      </c>
      <c r="H80" t="str">
        <f>IF($Q80="","",VLOOKUP($Q80,'Revised vs YTD acct'!$A$5:$Q$257,COUNTA('Revised vs YTD acct'!$A$4:I$4),FALSE))</f>
        <v>STOP DWI CRACKDOWN PROG</v>
      </c>
      <c r="I80" s="9">
        <f>IF($Q80="","",VLOOKUP($Q80,'Revised vs YTD acct'!$A$5:$Q$257,COUNTA('Revised vs YTD acct'!$A$4:J$4),FALSE))</f>
        <v>0</v>
      </c>
      <c r="J80" s="9">
        <f>IF($Q80="","",VLOOKUP($Q80,'Revised vs YTD acct'!$A$5:$Q$257,COUNTA('Revised vs YTD acct'!$A$4:K$4),FALSE))</f>
        <v>6.1700000000000728</v>
      </c>
      <c r="K80" s="9">
        <f>IF($Q80="","",VLOOKUP($Q80,'Revised vs YTD acct'!$A$5:$Q$257,COUNTA('Revised vs YTD acct'!$A$4:L$4),FALSE))</f>
        <v>2738.04</v>
      </c>
      <c r="L80" s="9">
        <f>IF($Q80="","",VLOOKUP($Q80,'Revised vs YTD acct'!$A$5:$Q$257,COUNTA('Revised vs YTD acct'!$A$4:M$4),FALSE))</f>
        <v>1500</v>
      </c>
      <c r="M80" s="9">
        <f>IF($Q80="","",VLOOKUP($Q80,'Revised vs YTD acct'!$A$5:$Q$257,COUNTA('Revised vs YTD acct'!$A$4:N$4),FALSE))</f>
        <v>1064.05</v>
      </c>
      <c r="N80" s="9">
        <f>IF($Q80="","",VLOOKUP($Q80,'Revised vs YTD acct'!$A$5:$Q$257,COUNTA('Revised vs YTD acct'!$A$4:O$4),FALSE))</f>
        <v>4500.1400000000003</v>
      </c>
      <c r="O80" s="9">
        <f>IF($Q80="","",VLOOKUP($Q80,'Revised vs YTD acct'!$A$5:$Q$257,COUNTA('Revised vs YTD acct'!$A$4:P$4),FALSE))</f>
        <v>4350</v>
      </c>
      <c r="P80" s="9">
        <f t="shared" si="1"/>
        <v>14158.400000000001</v>
      </c>
      <c r="Q80">
        <f>IF((MAX($Q$4:Q79)+1)&gt;Data!$B$1,"",MAX($Q$4:Q79)+1)</f>
        <v>76</v>
      </c>
    </row>
    <row r="81" spans="1:17" x14ac:dyDescent="0.2">
      <c r="A81" t="str">
        <f>IF($Q81="","",VLOOKUP($Q81,'Revised vs YTD acct'!$A$5:$Q$257,COUNTA('Revised vs YTD acct'!$A$4:B$4),FALSE))</f>
        <v>A</v>
      </c>
      <c r="B81">
        <f>IF($Q81="","",VLOOKUP($Q81,'Revised vs YTD acct'!$A$5:$M$500,3,FALSE))</f>
        <v>0</v>
      </c>
      <c r="C81">
        <f>IF($Q81="","",VLOOKUP($Q81,'Revised vs YTD acct'!$A$5:$M$500,4,FALSE))</f>
        <v>0</v>
      </c>
      <c r="D81">
        <f>IF($Q81="","",VLOOKUP($Q81,'Revised vs YTD acct'!$A$5:$M$500,5,FALSE))</f>
        <v>0</v>
      </c>
      <c r="E81">
        <f>IF($Q81="","",VLOOKUP($Q81,'Revised vs YTD acct'!$A$5:$M$500,6,FALSE))</f>
        <v>0</v>
      </c>
      <c r="F81">
        <f>IF($Q81="","",VLOOKUP($Q81,'Revised vs YTD acct'!$A$5:$M$500,7,FALSE))</f>
        <v>0</v>
      </c>
      <c r="G81" t="str">
        <f>IF($Q81="","",VLOOKUP($Q81,'Revised vs YTD acct'!$A$5:$Q$257,COUNTA('Revised vs YTD acct'!$A$4:H$4),FALSE))</f>
        <v>1988</v>
      </c>
      <c r="H81" t="str">
        <f>IF($Q81="","",VLOOKUP($Q81,'Revised vs YTD acct'!$A$5:$Q$257,COUNTA('Revised vs YTD acct'!$A$4:I$4),FALSE))</f>
        <v>PUBLICITY FEES</v>
      </c>
      <c r="I81" s="9">
        <f>IF($Q81="","",VLOOKUP($Q81,'Revised vs YTD acct'!$A$5:$Q$257,COUNTA('Revised vs YTD acct'!$A$4:J$4),FALSE))</f>
        <v>0</v>
      </c>
      <c r="J81" s="9">
        <f>IF($Q81="","",VLOOKUP($Q81,'Revised vs YTD acct'!$A$5:$Q$257,COUNTA('Revised vs YTD acct'!$A$4:K$4),FALSE))</f>
        <v>0</v>
      </c>
      <c r="K81" s="9">
        <f>IF($Q81="","",VLOOKUP($Q81,'Revised vs YTD acct'!$A$5:$Q$257,COUNTA('Revised vs YTD acct'!$A$4:L$4),FALSE))</f>
        <v>0</v>
      </c>
      <c r="L81" s="9">
        <f>IF($Q81="","",VLOOKUP($Q81,'Revised vs YTD acct'!$A$5:$Q$257,COUNTA('Revised vs YTD acct'!$A$4:M$4),FALSE))</f>
        <v>0</v>
      </c>
      <c r="M81" s="9">
        <f>IF($Q81="","",VLOOKUP($Q81,'Revised vs YTD acct'!$A$5:$Q$257,COUNTA('Revised vs YTD acct'!$A$4:N$4),FALSE))</f>
        <v>14000</v>
      </c>
      <c r="N81" s="9">
        <f>IF($Q81="","",VLOOKUP($Q81,'Revised vs YTD acct'!$A$5:$Q$257,COUNTA('Revised vs YTD acct'!$A$4:O$4),FALSE))</f>
        <v>0</v>
      </c>
      <c r="O81" s="9">
        <f>IF($Q81="","",VLOOKUP($Q81,'Revised vs YTD acct'!$A$5:$Q$257,COUNTA('Revised vs YTD acct'!$A$4:P$4),FALSE))</f>
        <v>0</v>
      </c>
      <c r="P81" s="9">
        <f t="shared" si="1"/>
        <v>14000</v>
      </c>
      <c r="Q81">
        <f>IF((MAX($Q$4:Q80)+1)&gt;Data!$B$1,"",MAX($Q$4:Q80)+1)</f>
        <v>77</v>
      </c>
    </row>
    <row r="82" spans="1:17" x14ac:dyDescent="0.2">
      <c r="A82" t="str">
        <f>IF($Q82="","",VLOOKUP($Q82,'Revised vs YTD acct'!$A$5:$Q$257,COUNTA('Revised vs YTD acct'!$A$4:B$4),FALSE))</f>
        <v>A</v>
      </c>
      <c r="B82">
        <f>IF($Q82="","",VLOOKUP($Q82,'Revised vs YTD acct'!$A$5:$M$500,3,FALSE))</f>
        <v>0</v>
      </c>
      <c r="C82">
        <f>IF($Q82="","",VLOOKUP($Q82,'Revised vs YTD acct'!$A$5:$M$500,4,FALSE))</f>
        <v>0</v>
      </c>
      <c r="D82">
        <f>IF($Q82="","",VLOOKUP($Q82,'Revised vs YTD acct'!$A$5:$M$500,5,FALSE))</f>
        <v>0</v>
      </c>
      <c r="E82">
        <f>IF($Q82="","",VLOOKUP($Q82,'Revised vs YTD acct'!$A$5:$M$500,6,FALSE))</f>
        <v>0</v>
      </c>
      <c r="F82">
        <f>IF($Q82="","",VLOOKUP($Q82,'Revised vs YTD acct'!$A$5:$M$500,7,FALSE))</f>
        <v>0</v>
      </c>
      <c r="G82" t="str">
        <f>IF($Q82="","",VLOOKUP($Q82,'Revised vs YTD acct'!$A$5:$Q$257,COUNTA('Revised vs YTD acct'!$A$4:H$4),FALSE))</f>
        <v>2707</v>
      </c>
      <c r="H82" t="str">
        <f>IF($Q82="","",VLOOKUP($Q82,'Revised vs YTD acct'!$A$5:$Q$257,COUNTA('Revised vs YTD acct'!$A$4:I$4),FALSE))</f>
        <v>DONATIONS FOR YOUTH PROGRAMS</v>
      </c>
      <c r="I82" s="9">
        <f>IF($Q82="","",VLOOKUP($Q82,'Revised vs YTD acct'!$A$5:$Q$257,COUNTA('Revised vs YTD acct'!$A$4:J$4),FALSE))</f>
        <v>1376.1999999999998</v>
      </c>
      <c r="J82" s="9">
        <f>IF($Q82="","",VLOOKUP($Q82,'Revised vs YTD acct'!$A$5:$Q$257,COUNTA('Revised vs YTD acct'!$A$4:K$4),FALSE))</f>
        <v>1343.0900000000001</v>
      </c>
      <c r="K82" s="9">
        <f>IF($Q82="","",VLOOKUP($Q82,'Revised vs YTD acct'!$A$5:$Q$257,COUNTA('Revised vs YTD acct'!$A$4:L$4),FALSE))</f>
        <v>1553</v>
      </c>
      <c r="L82" s="9">
        <f>IF($Q82="","",VLOOKUP($Q82,'Revised vs YTD acct'!$A$5:$Q$257,COUNTA('Revised vs YTD acct'!$A$4:M$4),FALSE))</f>
        <v>1372</v>
      </c>
      <c r="M82" s="9">
        <f>IF($Q82="","",VLOOKUP($Q82,'Revised vs YTD acct'!$A$5:$Q$257,COUNTA('Revised vs YTD acct'!$A$4:N$4),FALSE))</f>
        <v>1599</v>
      </c>
      <c r="N82" s="9">
        <f>IF($Q82="","",VLOOKUP($Q82,'Revised vs YTD acct'!$A$5:$Q$257,COUNTA('Revised vs YTD acct'!$A$4:O$4),FALSE))</f>
        <v>5000</v>
      </c>
      <c r="O82" s="9">
        <f>IF($Q82="","",VLOOKUP($Q82,'Revised vs YTD acct'!$A$5:$Q$257,COUNTA('Revised vs YTD acct'!$A$4:P$4),FALSE))</f>
        <v>1490</v>
      </c>
      <c r="P82" s="9">
        <f t="shared" si="1"/>
        <v>13733.29</v>
      </c>
      <c r="Q82">
        <f>IF((MAX($Q$4:Q81)+1)&gt;Data!$B$1,"",MAX($Q$4:Q81)+1)</f>
        <v>78</v>
      </c>
    </row>
    <row r="83" spans="1:17" x14ac:dyDescent="0.2">
      <c r="A83" t="str">
        <f>IF($Q83="","",VLOOKUP($Q83,'Revised vs YTD acct'!$A$5:$Q$257,COUNTA('Revised vs YTD acct'!$A$4:B$4),FALSE))</f>
        <v>A</v>
      </c>
      <c r="B83">
        <f>IF($Q83="","",VLOOKUP($Q83,'Revised vs YTD acct'!$A$5:$M$500,3,FALSE))</f>
        <v>0</v>
      </c>
      <c r="C83">
        <f>IF($Q83="","",VLOOKUP($Q83,'Revised vs YTD acct'!$A$5:$M$500,4,FALSE))</f>
        <v>0</v>
      </c>
      <c r="D83">
        <f>IF($Q83="","",VLOOKUP($Q83,'Revised vs YTD acct'!$A$5:$M$500,5,FALSE))</f>
        <v>0</v>
      </c>
      <c r="E83">
        <f>IF($Q83="","",VLOOKUP($Q83,'Revised vs YTD acct'!$A$5:$M$500,6,FALSE))</f>
        <v>0</v>
      </c>
      <c r="F83">
        <f>IF($Q83="","",VLOOKUP($Q83,'Revised vs YTD acct'!$A$5:$M$500,7,FALSE))</f>
        <v>0</v>
      </c>
      <c r="G83" t="str">
        <f>IF($Q83="","",VLOOKUP($Q83,'Revised vs YTD acct'!$A$5:$Q$257,COUNTA('Revised vs YTD acct'!$A$4:H$4),FALSE))</f>
        <v>1582</v>
      </c>
      <c r="H83" t="str">
        <f>IF($Q83="","",VLOOKUP($Q83,'Revised vs YTD acct'!$A$5:$Q$257,COUNTA('Revised vs YTD acct'!$A$4:I$4),FALSE))</f>
        <v>ALIVE @ 25</v>
      </c>
      <c r="I83" s="9">
        <f>IF($Q83="","",VLOOKUP($Q83,'Revised vs YTD acct'!$A$5:$Q$257,COUNTA('Revised vs YTD acct'!$A$4:J$4),FALSE))</f>
        <v>0</v>
      </c>
      <c r="J83" s="9">
        <f>IF($Q83="","",VLOOKUP($Q83,'Revised vs YTD acct'!$A$5:$Q$257,COUNTA('Revised vs YTD acct'!$A$4:K$4),FALSE))</f>
        <v>0</v>
      </c>
      <c r="K83" s="9">
        <f>IF($Q83="","",VLOOKUP($Q83,'Revised vs YTD acct'!$A$5:$Q$257,COUNTA('Revised vs YTD acct'!$A$4:L$4),FALSE))</f>
        <v>5000</v>
      </c>
      <c r="L83" s="9">
        <f>IF($Q83="","",VLOOKUP($Q83,'Revised vs YTD acct'!$A$5:$Q$257,COUNTA('Revised vs YTD acct'!$A$4:M$4),FALSE))</f>
        <v>2000</v>
      </c>
      <c r="M83" s="9">
        <f>IF($Q83="","",VLOOKUP($Q83,'Revised vs YTD acct'!$A$5:$Q$257,COUNTA('Revised vs YTD acct'!$A$4:N$4),FALSE))</f>
        <v>2000</v>
      </c>
      <c r="N83" s="9">
        <f>IF($Q83="","",VLOOKUP($Q83,'Revised vs YTD acct'!$A$5:$Q$257,COUNTA('Revised vs YTD acct'!$A$4:O$4),FALSE))</f>
        <v>2000</v>
      </c>
      <c r="O83" s="9">
        <f>IF($Q83="","",VLOOKUP($Q83,'Revised vs YTD acct'!$A$5:$Q$257,COUNTA('Revised vs YTD acct'!$A$4:P$4),FALSE))</f>
        <v>1000</v>
      </c>
      <c r="P83" s="9">
        <f t="shared" si="1"/>
        <v>12000</v>
      </c>
      <c r="Q83">
        <f>IF((MAX($Q$4:Q82)+1)&gt;Data!$B$1,"",MAX($Q$4:Q82)+1)</f>
        <v>79</v>
      </c>
    </row>
    <row r="84" spans="1:17" x14ac:dyDescent="0.2">
      <c r="A84" t="str">
        <f>IF($Q84="","",VLOOKUP($Q84,'Revised vs YTD acct'!$A$5:$Q$257,COUNTA('Revised vs YTD acct'!$A$4:B$4),FALSE))</f>
        <v>A</v>
      </c>
      <c r="B84">
        <f>IF($Q84="","",VLOOKUP($Q84,'Revised vs YTD acct'!$A$5:$M$500,3,FALSE))</f>
        <v>0</v>
      </c>
      <c r="C84">
        <f>IF($Q84="","",VLOOKUP($Q84,'Revised vs YTD acct'!$A$5:$M$500,4,FALSE))</f>
        <v>0</v>
      </c>
      <c r="D84">
        <f>IF($Q84="","",VLOOKUP($Q84,'Revised vs YTD acct'!$A$5:$M$500,5,FALSE))</f>
        <v>0</v>
      </c>
      <c r="E84">
        <f>IF($Q84="","",VLOOKUP($Q84,'Revised vs YTD acct'!$A$5:$M$500,6,FALSE))</f>
        <v>0</v>
      </c>
      <c r="F84">
        <f>IF($Q84="","",VLOOKUP($Q84,'Revised vs YTD acct'!$A$5:$M$500,7,FALSE))</f>
        <v>0</v>
      </c>
      <c r="G84" t="str">
        <f>IF($Q84="","",VLOOKUP($Q84,'Revised vs YTD acct'!$A$5:$Q$257,COUNTA('Revised vs YTD acct'!$A$4:H$4),FALSE))</f>
        <v>3446</v>
      </c>
      <c r="H84" t="str">
        <f>IF($Q84="","",VLOOKUP($Q84,'Revised vs YTD acct'!$A$5:$Q$257,COUNTA('Revised vs YTD acct'!$A$4:I$4),FALSE))</f>
        <v>PHC</v>
      </c>
      <c r="I84" s="9">
        <f>IF($Q84="","",VLOOKUP($Q84,'Revised vs YTD acct'!$A$5:$Q$257,COUNTA('Revised vs YTD acct'!$A$4:J$4),FALSE))</f>
        <v>1450</v>
      </c>
      <c r="J84" s="9">
        <f>IF($Q84="","",VLOOKUP($Q84,'Revised vs YTD acct'!$A$5:$Q$257,COUNTA('Revised vs YTD acct'!$A$4:K$4),FALSE))</f>
        <v>2059</v>
      </c>
      <c r="K84" s="9">
        <f>IF($Q84="","",VLOOKUP($Q84,'Revised vs YTD acct'!$A$5:$Q$257,COUNTA('Revised vs YTD acct'!$A$4:L$4),FALSE))</f>
        <v>2059</v>
      </c>
      <c r="L84" s="9">
        <f>IF($Q84="","",VLOOKUP($Q84,'Revised vs YTD acct'!$A$5:$Q$257,COUNTA('Revised vs YTD acct'!$A$4:M$4),FALSE))</f>
        <v>2500</v>
      </c>
      <c r="M84" s="9">
        <f>IF($Q84="","",VLOOKUP($Q84,'Revised vs YTD acct'!$A$5:$Q$257,COUNTA('Revised vs YTD acct'!$A$4:N$4),FALSE))</f>
        <v>1250</v>
      </c>
      <c r="N84" s="9">
        <f>IF($Q84="","",VLOOKUP($Q84,'Revised vs YTD acct'!$A$5:$Q$257,COUNTA('Revised vs YTD acct'!$A$4:O$4),FALSE))</f>
        <v>1250</v>
      </c>
      <c r="O84" s="9">
        <f>IF($Q84="","",VLOOKUP($Q84,'Revised vs YTD acct'!$A$5:$Q$257,COUNTA('Revised vs YTD acct'!$A$4:P$4),FALSE))</f>
        <v>1000</v>
      </c>
      <c r="P84" s="9">
        <f t="shared" si="1"/>
        <v>11568</v>
      </c>
      <c r="Q84">
        <f>IF((MAX($Q$4:Q83)+1)&gt;Data!$B$1,"",MAX($Q$4:Q83)+1)</f>
        <v>80</v>
      </c>
    </row>
    <row r="85" spans="1:17" x14ac:dyDescent="0.2">
      <c r="A85" t="str">
        <f>IF($Q85="","",VLOOKUP($Q85,'Revised vs YTD acct'!$A$5:$Q$257,COUNTA('Revised vs YTD acct'!$A$4:B$4),FALSE))</f>
        <v>A</v>
      </c>
      <c r="B85">
        <f>IF($Q85="","",VLOOKUP($Q85,'Revised vs YTD acct'!$A$5:$M$500,3,FALSE))</f>
        <v>0</v>
      </c>
      <c r="C85">
        <f>IF($Q85="","",VLOOKUP($Q85,'Revised vs YTD acct'!$A$5:$M$500,4,FALSE))</f>
        <v>0</v>
      </c>
      <c r="D85">
        <f>IF($Q85="","",VLOOKUP($Q85,'Revised vs YTD acct'!$A$5:$M$500,5,FALSE))</f>
        <v>0</v>
      </c>
      <c r="E85">
        <f>IF($Q85="","",VLOOKUP($Q85,'Revised vs YTD acct'!$A$5:$M$500,6,FALSE))</f>
        <v>0</v>
      </c>
      <c r="F85">
        <f>IF($Q85="","",VLOOKUP($Q85,'Revised vs YTD acct'!$A$5:$M$500,7,FALSE))</f>
        <v>0</v>
      </c>
      <c r="G85" t="str">
        <f>IF($Q85="","",VLOOKUP($Q85,'Revised vs YTD acct'!$A$5:$Q$257,COUNTA('Revised vs YTD acct'!$A$4:H$4),FALSE))</f>
        <v>2615</v>
      </c>
      <c r="H85" t="str">
        <f>IF($Q85="","",VLOOKUP($Q85,'Revised vs YTD acct'!$A$5:$Q$257,COUNTA('Revised vs YTD acct'!$A$4:I$4),FALSE))</f>
        <v>STOP DWI FINES</v>
      </c>
      <c r="I85" s="9">
        <f>IF($Q85="","",VLOOKUP($Q85,'Revised vs YTD acct'!$A$5:$Q$257,COUNTA('Revised vs YTD acct'!$A$4:J$4),FALSE))</f>
        <v>24526</v>
      </c>
      <c r="J85" s="9">
        <f>IF($Q85="","",VLOOKUP($Q85,'Revised vs YTD acct'!$A$5:$Q$257,COUNTA('Revised vs YTD acct'!$A$4:K$4),FALSE))</f>
        <v>-26822</v>
      </c>
      <c r="K85" s="9">
        <f>IF($Q85="","",VLOOKUP($Q85,'Revised vs YTD acct'!$A$5:$Q$257,COUNTA('Revised vs YTD acct'!$A$4:L$4),FALSE))</f>
        <v>-3654</v>
      </c>
      <c r="L85" s="9">
        <f>IF($Q85="","",VLOOKUP($Q85,'Revised vs YTD acct'!$A$5:$Q$257,COUNTA('Revised vs YTD acct'!$A$4:M$4),FALSE))</f>
        <v>-13084</v>
      </c>
      <c r="M85" s="9">
        <f>IF($Q85="","",VLOOKUP($Q85,'Revised vs YTD acct'!$A$5:$Q$257,COUNTA('Revised vs YTD acct'!$A$4:N$4),FALSE))</f>
        <v>-4563</v>
      </c>
      <c r="N85" s="9">
        <f>IF($Q85="","",VLOOKUP($Q85,'Revised vs YTD acct'!$A$5:$Q$257,COUNTA('Revised vs YTD acct'!$A$4:O$4),FALSE))</f>
        <v>18969</v>
      </c>
      <c r="O85" s="9">
        <f>IF($Q85="","",VLOOKUP($Q85,'Revised vs YTD acct'!$A$5:$Q$257,COUNTA('Revised vs YTD acct'!$A$4:P$4),FALSE))</f>
        <v>15300</v>
      </c>
      <c r="P85" s="9">
        <f t="shared" si="1"/>
        <v>10672</v>
      </c>
      <c r="Q85">
        <f>IF((MAX($Q$4:Q84)+1)&gt;Data!$B$1,"",MAX($Q$4:Q84)+1)</f>
        <v>81</v>
      </c>
    </row>
    <row r="86" spans="1:17" x14ac:dyDescent="0.2">
      <c r="A86" t="str">
        <f>IF($Q86="","",VLOOKUP($Q86,'Revised vs YTD acct'!$A$5:$Q$257,COUNTA('Revised vs YTD acct'!$A$4:B$4),FALSE))</f>
        <v>A</v>
      </c>
      <c r="B86">
        <f>IF($Q86="","",VLOOKUP($Q86,'Revised vs YTD acct'!$A$5:$M$500,3,FALSE))</f>
        <v>0</v>
      </c>
      <c r="C86">
        <f>IF($Q86="","",VLOOKUP($Q86,'Revised vs YTD acct'!$A$5:$M$500,4,FALSE))</f>
        <v>0</v>
      </c>
      <c r="D86">
        <f>IF($Q86="","",VLOOKUP($Q86,'Revised vs YTD acct'!$A$5:$M$500,5,FALSE))</f>
        <v>0</v>
      </c>
      <c r="E86">
        <f>IF($Q86="","",VLOOKUP($Q86,'Revised vs YTD acct'!$A$5:$M$500,6,FALSE))</f>
        <v>0</v>
      </c>
      <c r="F86">
        <f>IF($Q86="","",VLOOKUP($Q86,'Revised vs YTD acct'!$A$5:$M$500,7,FALSE))</f>
        <v>0</v>
      </c>
      <c r="G86" t="str">
        <f>IF($Q86="","",VLOOKUP($Q86,'Revised vs YTD acct'!$A$5:$Q$257,COUNTA('Revised vs YTD acct'!$A$4:H$4),FALSE))</f>
        <v>1870</v>
      </c>
      <c r="H86" t="str">
        <f>IF($Q86="","",VLOOKUP($Q86,'Revised vs YTD acct'!$A$5:$Q$257,COUNTA('Revised vs YTD acct'!$A$4:I$4),FALSE))</f>
        <v>SERVICES FOR RECIPIENTS</v>
      </c>
      <c r="I86" s="9">
        <f>IF($Q86="","",VLOOKUP($Q86,'Revised vs YTD acct'!$A$5:$Q$257,COUNTA('Revised vs YTD acct'!$A$4:J$4),FALSE))</f>
        <v>-28141.199999999997</v>
      </c>
      <c r="J86" s="9">
        <f>IF($Q86="","",VLOOKUP($Q86,'Revised vs YTD acct'!$A$5:$Q$257,COUNTA('Revised vs YTD acct'!$A$4:K$4),FALSE))</f>
        <v>-3097.7300000000032</v>
      </c>
      <c r="K86" s="9">
        <f>IF($Q86="","",VLOOKUP($Q86,'Revised vs YTD acct'!$A$5:$Q$257,COUNTA('Revised vs YTD acct'!$A$4:L$4),FALSE))</f>
        <v>11870.379999999997</v>
      </c>
      <c r="L86" s="9">
        <f>IF($Q86="","",VLOOKUP($Q86,'Revised vs YTD acct'!$A$5:$Q$257,COUNTA('Revised vs YTD acct'!$A$4:M$4),FALSE))</f>
        <v>-9761.1999999999971</v>
      </c>
      <c r="M86" s="9">
        <f>IF($Q86="","",VLOOKUP($Q86,'Revised vs YTD acct'!$A$5:$Q$257,COUNTA('Revised vs YTD acct'!$A$4:N$4),FALSE))</f>
        <v>17814.84</v>
      </c>
      <c r="N86" s="9">
        <f>IF($Q86="","",VLOOKUP($Q86,'Revised vs YTD acct'!$A$5:$Q$257,COUNTA('Revised vs YTD acct'!$A$4:O$4),FALSE))</f>
        <v>-2522.9100000000035</v>
      </c>
      <c r="O86" s="9">
        <f>IF($Q86="","",VLOOKUP($Q86,'Revised vs YTD acct'!$A$5:$Q$257,COUNTA('Revised vs YTD acct'!$A$4:P$4),FALSE))</f>
        <v>23909.86</v>
      </c>
      <c r="P86" s="9">
        <f t="shared" si="1"/>
        <v>10072.039999999997</v>
      </c>
      <c r="Q86">
        <f>IF((MAX($Q$4:Q85)+1)&gt;Data!$B$1,"",MAX($Q$4:Q85)+1)</f>
        <v>82</v>
      </c>
    </row>
    <row r="87" spans="1:17" x14ac:dyDescent="0.2">
      <c r="A87" t="str">
        <f>IF($Q87="","",VLOOKUP($Q87,'Revised vs YTD acct'!$A$5:$Q$257,COUNTA('Revised vs YTD acct'!$A$4:B$4),FALSE))</f>
        <v>A</v>
      </c>
      <c r="B87">
        <f>IF($Q87="","",VLOOKUP($Q87,'Revised vs YTD acct'!$A$5:$M$500,3,FALSE))</f>
        <v>0</v>
      </c>
      <c r="C87">
        <f>IF($Q87="","",VLOOKUP($Q87,'Revised vs YTD acct'!$A$5:$M$500,4,FALSE))</f>
        <v>0</v>
      </c>
      <c r="D87">
        <f>IF($Q87="","",VLOOKUP($Q87,'Revised vs YTD acct'!$A$5:$M$500,5,FALSE))</f>
        <v>0</v>
      </c>
      <c r="E87">
        <f>IF($Q87="","",VLOOKUP($Q87,'Revised vs YTD acct'!$A$5:$M$500,6,FALSE))</f>
        <v>0</v>
      </c>
      <c r="F87">
        <f>IF($Q87="","",VLOOKUP($Q87,'Revised vs YTD acct'!$A$5:$M$500,7,FALSE))</f>
        <v>0</v>
      </c>
      <c r="G87" t="str">
        <f>IF($Q87="","",VLOOKUP($Q87,'Revised vs YTD acct'!$A$5:$Q$257,COUNTA('Revised vs YTD acct'!$A$4:H$4),FALSE))</f>
        <v>3710</v>
      </c>
      <c r="H87" t="str">
        <f>IF($Q87="","",VLOOKUP($Q87,'Revised vs YTD acct'!$A$5:$Q$257,COUNTA('Revised vs YTD acct'!$A$4:I$4),FALSE))</f>
        <v>VETERAN'S SERVICE AGENCY</v>
      </c>
      <c r="I87" s="9">
        <f>IF($Q87="","",VLOOKUP($Q87,'Revised vs YTD acct'!$A$5:$Q$257,COUNTA('Revised vs YTD acct'!$A$4:J$4),FALSE))</f>
        <v>0</v>
      </c>
      <c r="J87" s="9">
        <f>IF($Q87="","",VLOOKUP($Q87,'Revised vs YTD acct'!$A$5:$Q$257,COUNTA('Revised vs YTD acct'!$A$4:K$4),FALSE))</f>
        <v>0</v>
      </c>
      <c r="K87" s="9">
        <f>IF($Q87="","",VLOOKUP($Q87,'Revised vs YTD acct'!$A$5:$Q$257,COUNTA('Revised vs YTD acct'!$A$4:L$4),FALSE))</f>
        <v>0</v>
      </c>
      <c r="L87" s="9">
        <f>IF($Q87="","",VLOOKUP($Q87,'Revised vs YTD acct'!$A$5:$Q$257,COUNTA('Revised vs YTD acct'!$A$4:M$4),FALSE))</f>
        <v>0</v>
      </c>
      <c r="M87" s="9">
        <f>IF($Q87="","",VLOOKUP($Q87,'Revised vs YTD acct'!$A$5:$Q$257,COUNTA('Revised vs YTD acct'!$A$4:N$4),FALSE))</f>
        <v>8529</v>
      </c>
      <c r="N87" s="9">
        <f>IF($Q87="","",VLOOKUP($Q87,'Revised vs YTD acct'!$A$5:$Q$257,COUNTA('Revised vs YTD acct'!$A$4:O$4),FALSE))</f>
        <v>0</v>
      </c>
      <c r="O87" s="9">
        <f>IF($Q87="","",VLOOKUP($Q87,'Revised vs YTD acct'!$A$5:$Q$257,COUNTA('Revised vs YTD acct'!$A$4:P$4),FALSE))</f>
        <v>0</v>
      </c>
      <c r="P87" s="9">
        <f t="shared" si="1"/>
        <v>8529</v>
      </c>
      <c r="Q87">
        <f>IF((MAX($Q$4:Q86)+1)&gt;Data!$B$1,"",MAX($Q$4:Q86)+1)</f>
        <v>83</v>
      </c>
    </row>
    <row r="88" spans="1:17" x14ac:dyDescent="0.2">
      <c r="A88" t="str">
        <f>IF($Q88="","",VLOOKUP($Q88,'Revised vs YTD acct'!$A$5:$Q$257,COUNTA('Revised vs YTD acct'!$A$4:B$4),FALSE))</f>
        <v>A</v>
      </c>
      <c r="B88">
        <f>IF($Q88="","",VLOOKUP($Q88,'Revised vs YTD acct'!$A$5:$M$500,3,FALSE))</f>
        <v>0</v>
      </c>
      <c r="C88">
        <f>IF($Q88="","",VLOOKUP($Q88,'Revised vs YTD acct'!$A$5:$M$500,4,FALSE))</f>
        <v>0</v>
      </c>
      <c r="D88">
        <f>IF($Q88="","",VLOOKUP($Q88,'Revised vs YTD acct'!$A$5:$M$500,5,FALSE))</f>
        <v>0</v>
      </c>
      <c r="E88">
        <f>IF($Q88="","",VLOOKUP($Q88,'Revised vs YTD acct'!$A$5:$M$500,6,FALSE))</f>
        <v>0</v>
      </c>
      <c r="F88">
        <f>IF($Q88="","",VLOOKUP($Q88,'Revised vs YTD acct'!$A$5:$M$500,7,FALSE))</f>
        <v>0</v>
      </c>
      <c r="G88" t="str">
        <f>IF($Q88="","",VLOOKUP($Q88,'Revised vs YTD acct'!$A$5:$Q$257,COUNTA('Revised vs YTD acct'!$A$4:H$4),FALSE))</f>
        <v>3789</v>
      </c>
      <c r="H88" t="str">
        <f>IF($Q88="","",VLOOKUP($Q88,'Revised vs YTD acct'!$A$5:$Q$257,COUNTA('Revised vs YTD acct'!$A$4:I$4),FALSE))</f>
        <v>PETROLEUM QUALITY GRANT</v>
      </c>
      <c r="I88" s="9">
        <f>IF($Q88="","",VLOOKUP($Q88,'Revised vs YTD acct'!$A$5:$Q$257,COUNTA('Revised vs YTD acct'!$A$4:J$4),FALSE))</f>
        <v>1717.3400000000001</v>
      </c>
      <c r="J88" s="9">
        <f>IF($Q88="","",VLOOKUP($Q88,'Revised vs YTD acct'!$A$5:$Q$257,COUNTA('Revised vs YTD acct'!$A$4:K$4),FALSE))</f>
        <v>1392.86</v>
      </c>
      <c r="K88" s="9">
        <f>IF($Q88="","",VLOOKUP($Q88,'Revised vs YTD acct'!$A$5:$Q$257,COUNTA('Revised vs YTD acct'!$A$4:L$4),FALSE))</f>
        <v>1009.52</v>
      </c>
      <c r="L88" s="9">
        <f>IF($Q88="","",VLOOKUP($Q88,'Revised vs YTD acct'!$A$5:$Q$257,COUNTA('Revised vs YTD acct'!$A$4:M$4),FALSE))</f>
        <v>563.40999999999985</v>
      </c>
      <c r="M88" s="9">
        <f>IF($Q88="","",VLOOKUP($Q88,'Revised vs YTD acct'!$A$5:$Q$257,COUNTA('Revised vs YTD acct'!$A$4:N$4),FALSE))</f>
        <v>1382.29</v>
      </c>
      <c r="N88" s="9">
        <f>IF($Q88="","",VLOOKUP($Q88,'Revised vs YTD acct'!$A$5:$Q$257,COUNTA('Revised vs YTD acct'!$A$4:O$4),FALSE))</f>
        <v>1240.1199999999999</v>
      </c>
      <c r="O88" s="9">
        <f>IF($Q88="","",VLOOKUP($Q88,'Revised vs YTD acct'!$A$5:$Q$257,COUNTA('Revised vs YTD acct'!$A$4:P$4),FALSE))</f>
        <v>730.61999999999989</v>
      </c>
      <c r="P88" s="9">
        <f t="shared" si="1"/>
        <v>8036.1599999999989</v>
      </c>
      <c r="Q88">
        <f>IF((MAX($Q$4:Q87)+1)&gt;Data!$B$1,"",MAX($Q$4:Q87)+1)</f>
        <v>84</v>
      </c>
    </row>
    <row r="89" spans="1:17" x14ac:dyDescent="0.2">
      <c r="A89" t="str">
        <f>IF($Q89="","",VLOOKUP($Q89,'Revised vs YTD acct'!$A$5:$Q$257,COUNTA('Revised vs YTD acct'!$A$4:B$4),FALSE))</f>
        <v>A</v>
      </c>
      <c r="B89">
        <f>IF($Q89="","",VLOOKUP($Q89,'Revised vs YTD acct'!$A$5:$M$500,3,FALSE))</f>
        <v>0</v>
      </c>
      <c r="C89">
        <f>IF($Q89="","",VLOOKUP($Q89,'Revised vs YTD acct'!$A$5:$M$500,4,FALSE))</f>
        <v>0</v>
      </c>
      <c r="D89">
        <f>IF($Q89="","",VLOOKUP($Q89,'Revised vs YTD acct'!$A$5:$M$500,5,FALSE))</f>
        <v>0</v>
      </c>
      <c r="E89">
        <f>IF($Q89="","",VLOOKUP($Q89,'Revised vs YTD acct'!$A$5:$M$500,6,FALSE))</f>
        <v>0</v>
      </c>
      <c r="F89">
        <f>IF($Q89="","",VLOOKUP($Q89,'Revised vs YTD acct'!$A$5:$M$500,7,FALSE))</f>
        <v>0</v>
      </c>
      <c r="G89" t="str">
        <f>IF($Q89="","",VLOOKUP($Q89,'Revised vs YTD acct'!$A$5:$Q$257,COUNTA('Revised vs YTD acct'!$A$4:H$4),FALSE))</f>
        <v>3088</v>
      </c>
      <c r="H89" t="str">
        <f>IF($Q89="","",VLOOKUP($Q89,'Revised vs YTD acct'!$A$5:$Q$257,COUNTA('Revised vs YTD acct'!$A$4:I$4),FALSE))</f>
        <v>SAFETY TRAINING &amp; EDUC PROG</v>
      </c>
      <c r="I89" s="9">
        <f>IF($Q89="","",VLOOKUP($Q89,'Revised vs YTD acct'!$A$5:$Q$257,COUNTA('Revised vs YTD acct'!$A$4:J$4),FALSE))</f>
        <v>0</v>
      </c>
      <c r="J89" s="9">
        <f>IF($Q89="","",VLOOKUP($Q89,'Revised vs YTD acct'!$A$5:$Q$257,COUNTA('Revised vs YTD acct'!$A$4:K$4),FALSE))</f>
        <v>-30</v>
      </c>
      <c r="K89" s="9">
        <f>IF($Q89="","",VLOOKUP($Q89,'Revised vs YTD acct'!$A$5:$Q$257,COUNTA('Revised vs YTD acct'!$A$4:L$4),FALSE))</f>
        <v>7317</v>
      </c>
      <c r="L89" s="9">
        <f>IF($Q89="","",VLOOKUP($Q89,'Revised vs YTD acct'!$A$5:$Q$257,COUNTA('Revised vs YTD acct'!$A$4:M$4),FALSE))</f>
        <v>0</v>
      </c>
      <c r="M89" s="9">
        <f>IF($Q89="","",VLOOKUP($Q89,'Revised vs YTD acct'!$A$5:$Q$257,COUNTA('Revised vs YTD acct'!$A$4:N$4),FALSE))</f>
        <v>0</v>
      </c>
      <c r="N89" s="9">
        <f>IF($Q89="","",VLOOKUP($Q89,'Revised vs YTD acct'!$A$5:$Q$257,COUNTA('Revised vs YTD acct'!$A$4:O$4),FALSE))</f>
        <v>0</v>
      </c>
      <c r="O89" s="9">
        <f>IF($Q89="","",VLOOKUP($Q89,'Revised vs YTD acct'!$A$5:$Q$257,COUNTA('Revised vs YTD acct'!$A$4:P$4),FALSE))</f>
        <v>0</v>
      </c>
      <c r="P89" s="9">
        <f t="shared" si="1"/>
        <v>7287</v>
      </c>
      <c r="Q89">
        <f>IF((MAX($Q$4:Q88)+1)&gt;Data!$B$1,"",MAX($Q$4:Q88)+1)</f>
        <v>85</v>
      </c>
    </row>
    <row r="90" spans="1:17" x14ac:dyDescent="0.2">
      <c r="A90" t="str">
        <f>IF($Q90="","",VLOOKUP($Q90,'Revised vs YTD acct'!$A$5:$Q$257,COUNTA('Revised vs YTD acct'!$A$4:B$4),FALSE))</f>
        <v>A</v>
      </c>
      <c r="B90">
        <f>IF($Q90="","",VLOOKUP($Q90,'Revised vs YTD acct'!$A$5:$M$500,3,FALSE))</f>
        <v>0</v>
      </c>
      <c r="C90">
        <f>IF($Q90="","",VLOOKUP($Q90,'Revised vs YTD acct'!$A$5:$M$500,4,FALSE))</f>
        <v>0</v>
      </c>
      <c r="D90">
        <f>IF($Q90="","",VLOOKUP($Q90,'Revised vs YTD acct'!$A$5:$M$500,5,FALSE))</f>
        <v>0</v>
      </c>
      <c r="E90">
        <f>IF($Q90="","",VLOOKUP($Q90,'Revised vs YTD acct'!$A$5:$M$500,6,FALSE))</f>
        <v>0</v>
      </c>
      <c r="F90">
        <f>IF($Q90="","",VLOOKUP($Q90,'Revised vs YTD acct'!$A$5:$M$500,7,FALSE))</f>
        <v>0</v>
      </c>
      <c r="G90" t="str">
        <f>IF($Q90="","",VLOOKUP($Q90,'Revised vs YTD acct'!$A$5:$Q$257,COUNTA('Revised vs YTD acct'!$A$4:H$4),FALSE))</f>
        <v>2605</v>
      </c>
      <c r="H90" t="str">
        <f>IF($Q90="","",VLOOKUP($Q90,'Revised vs YTD acct'!$A$5:$Q$257,COUNTA('Revised vs YTD acct'!$A$4:I$4),FALSE))</f>
        <v>FINES &amp; PENALTIES / HEALTH</v>
      </c>
      <c r="I90" s="9">
        <f>IF($Q90="","",VLOOKUP($Q90,'Revised vs YTD acct'!$A$5:$Q$257,COUNTA('Revised vs YTD acct'!$A$4:J$4),FALSE))</f>
        <v>1462.5</v>
      </c>
      <c r="J90" s="9">
        <f>IF($Q90="","",VLOOKUP($Q90,'Revised vs YTD acct'!$A$5:$Q$257,COUNTA('Revised vs YTD acct'!$A$4:K$4),FALSE))</f>
        <v>-2550</v>
      </c>
      <c r="K90" s="9">
        <f>IF($Q90="","",VLOOKUP($Q90,'Revised vs YTD acct'!$A$5:$Q$257,COUNTA('Revised vs YTD acct'!$A$4:L$4),FALSE))</f>
        <v>2000</v>
      </c>
      <c r="L90" s="9">
        <f>IF($Q90="","",VLOOKUP($Q90,'Revised vs YTD acct'!$A$5:$Q$257,COUNTA('Revised vs YTD acct'!$A$4:M$4),FALSE))</f>
        <v>2800</v>
      </c>
      <c r="M90" s="9">
        <f>IF($Q90="","",VLOOKUP($Q90,'Revised vs YTD acct'!$A$5:$Q$257,COUNTA('Revised vs YTD acct'!$A$4:N$4),FALSE))</f>
        <v>4000</v>
      </c>
      <c r="N90" s="9">
        <f>IF($Q90="","",VLOOKUP($Q90,'Revised vs YTD acct'!$A$5:$Q$257,COUNTA('Revised vs YTD acct'!$A$4:O$4),FALSE))</f>
        <v>37.5</v>
      </c>
      <c r="O90" s="9">
        <f>IF($Q90="","",VLOOKUP($Q90,'Revised vs YTD acct'!$A$5:$Q$257,COUNTA('Revised vs YTD acct'!$A$4:P$4),FALSE))</f>
        <v>-600</v>
      </c>
      <c r="P90" s="9">
        <f t="shared" si="1"/>
        <v>7150</v>
      </c>
      <c r="Q90">
        <f>IF((MAX($Q$4:Q89)+1)&gt;Data!$B$1,"",MAX($Q$4:Q89)+1)</f>
        <v>86</v>
      </c>
    </row>
    <row r="91" spans="1:17" x14ac:dyDescent="0.2">
      <c r="A91" t="str">
        <f>IF($Q91="","",VLOOKUP($Q91,'Revised vs YTD acct'!$A$5:$Q$257,COUNTA('Revised vs YTD acct'!$A$4:B$4),FALSE))</f>
        <v>A</v>
      </c>
      <c r="B91">
        <f>IF($Q91="","",VLOOKUP($Q91,'Revised vs YTD acct'!$A$5:$M$500,3,FALSE))</f>
        <v>0</v>
      </c>
      <c r="C91">
        <f>IF($Q91="","",VLOOKUP($Q91,'Revised vs YTD acct'!$A$5:$M$500,4,FALSE))</f>
        <v>0</v>
      </c>
      <c r="D91">
        <f>IF($Q91="","",VLOOKUP($Q91,'Revised vs YTD acct'!$A$5:$M$500,5,FALSE))</f>
        <v>0</v>
      </c>
      <c r="E91">
        <f>IF($Q91="","",VLOOKUP($Q91,'Revised vs YTD acct'!$A$5:$M$500,6,FALSE))</f>
        <v>0</v>
      </c>
      <c r="F91">
        <f>IF($Q91="","",VLOOKUP($Q91,'Revised vs YTD acct'!$A$5:$M$500,7,FALSE))</f>
        <v>0</v>
      </c>
      <c r="G91" t="str">
        <f>IF($Q91="","",VLOOKUP($Q91,'Revised vs YTD acct'!$A$5:$Q$257,COUNTA('Revised vs YTD acct'!$A$4:H$4),FALSE))</f>
        <v>3474</v>
      </c>
      <c r="H91" t="str">
        <f>IF($Q91="","",VLOOKUP($Q91,'Revised vs YTD acct'!$A$5:$Q$257,COUNTA('Revised vs YTD acct'!$A$4:I$4),FALSE))</f>
        <v>SUICIDE PREVENTION GRANT</v>
      </c>
      <c r="I91" s="9">
        <f>IF($Q91="","",VLOOKUP($Q91,'Revised vs YTD acct'!$A$5:$Q$257,COUNTA('Revised vs YTD acct'!$A$4:J$4),FALSE))</f>
        <v>3300</v>
      </c>
      <c r="J91" s="9">
        <f>IF($Q91="","",VLOOKUP($Q91,'Revised vs YTD acct'!$A$5:$Q$257,COUNTA('Revised vs YTD acct'!$A$4:K$4),FALSE))</f>
        <v>3328</v>
      </c>
      <c r="K91" s="9">
        <f>IF($Q91="","",VLOOKUP($Q91,'Revised vs YTD acct'!$A$5:$Q$257,COUNTA('Revised vs YTD acct'!$A$4:L$4),FALSE))</f>
        <v>0</v>
      </c>
      <c r="L91" s="9">
        <f>IF($Q91="","",VLOOKUP($Q91,'Revised vs YTD acct'!$A$5:$Q$257,COUNTA('Revised vs YTD acct'!$A$4:M$4),FALSE))</f>
        <v>0</v>
      </c>
      <c r="M91" s="9">
        <f>IF($Q91="","",VLOOKUP($Q91,'Revised vs YTD acct'!$A$5:$Q$257,COUNTA('Revised vs YTD acct'!$A$4:N$4),FALSE))</f>
        <v>0</v>
      </c>
      <c r="N91" s="9">
        <f>IF($Q91="","",VLOOKUP($Q91,'Revised vs YTD acct'!$A$5:$Q$257,COUNTA('Revised vs YTD acct'!$A$4:O$4),FALSE))</f>
        <v>0</v>
      </c>
      <c r="O91" s="9">
        <f>IF($Q91="","",VLOOKUP($Q91,'Revised vs YTD acct'!$A$5:$Q$257,COUNTA('Revised vs YTD acct'!$A$4:P$4),FALSE))</f>
        <v>0</v>
      </c>
      <c r="P91" s="9">
        <f t="shared" si="1"/>
        <v>6628</v>
      </c>
      <c r="Q91">
        <f>IF((MAX($Q$4:Q90)+1)&gt;Data!$B$1,"",MAX($Q$4:Q90)+1)</f>
        <v>87</v>
      </c>
    </row>
    <row r="92" spans="1:17" x14ac:dyDescent="0.2">
      <c r="A92" t="str">
        <f>IF($Q92="","",VLOOKUP($Q92,'Revised vs YTD acct'!$A$5:$Q$257,COUNTA('Revised vs YTD acct'!$A$4:B$4),FALSE))</f>
        <v>A</v>
      </c>
      <c r="B92">
        <f>IF($Q92="","",VLOOKUP($Q92,'Revised vs YTD acct'!$A$5:$M$500,3,FALSE))</f>
        <v>0</v>
      </c>
      <c r="C92">
        <f>IF($Q92="","",VLOOKUP($Q92,'Revised vs YTD acct'!$A$5:$M$500,4,FALSE))</f>
        <v>0</v>
      </c>
      <c r="D92">
        <f>IF($Q92="","",VLOOKUP($Q92,'Revised vs YTD acct'!$A$5:$M$500,5,FALSE))</f>
        <v>0</v>
      </c>
      <c r="E92">
        <f>IF($Q92="","",VLOOKUP($Q92,'Revised vs YTD acct'!$A$5:$M$500,6,FALSE))</f>
        <v>0</v>
      </c>
      <c r="F92">
        <f>IF($Q92="","",VLOOKUP($Q92,'Revised vs YTD acct'!$A$5:$M$500,7,FALSE))</f>
        <v>0</v>
      </c>
      <c r="G92" t="str">
        <f>IF($Q92="","",VLOOKUP($Q92,'Revised vs YTD acct'!$A$5:$Q$257,COUNTA('Revised vs YTD acct'!$A$4:H$4),FALSE))</f>
        <v>4592</v>
      </c>
      <c r="H92" t="str">
        <f>IF($Q92="","",VLOOKUP($Q92,'Revised vs YTD acct'!$A$5:$Q$257,COUNTA('Revised vs YTD acct'!$A$4:I$4),FALSE))</f>
        <v>RURAL TRANS. ASSIST. PROGRAM</v>
      </c>
      <c r="I92" s="9">
        <f>IF($Q92="","",VLOOKUP($Q92,'Revised vs YTD acct'!$A$5:$Q$257,COUNTA('Revised vs YTD acct'!$A$4:J$4),FALSE))</f>
        <v>2020.7399999999998</v>
      </c>
      <c r="J92" s="9">
        <f>IF($Q92="","",VLOOKUP($Q92,'Revised vs YTD acct'!$A$5:$Q$257,COUNTA('Revised vs YTD acct'!$A$4:K$4),FALSE))</f>
        <v>264.11999999999989</v>
      </c>
      <c r="K92" s="9">
        <f>IF($Q92="","",VLOOKUP($Q92,'Revised vs YTD acct'!$A$5:$Q$257,COUNTA('Revised vs YTD acct'!$A$4:L$4),FALSE))</f>
        <v>2760.4</v>
      </c>
      <c r="L92" s="9">
        <f>IF($Q92="","",VLOOKUP($Q92,'Revised vs YTD acct'!$A$5:$Q$257,COUNTA('Revised vs YTD acct'!$A$4:M$4),FALSE))</f>
        <v>1302.4299999999998</v>
      </c>
      <c r="M92" s="9">
        <f>IF($Q92="","",VLOOKUP($Q92,'Revised vs YTD acct'!$A$5:$Q$257,COUNTA('Revised vs YTD acct'!$A$4:N$4),FALSE))</f>
        <v>511</v>
      </c>
      <c r="N92" s="9">
        <f>IF($Q92="","",VLOOKUP($Q92,'Revised vs YTD acct'!$A$5:$Q$257,COUNTA('Revised vs YTD acct'!$A$4:O$4),FALSE))</f>
        <v>1000</v>
      </c>
      <c r="O92" s="9">
        <f>IF($Q92="","",VLOOKUP($Q92,'Revised vs YTD acct'!$A$5:$Q$257,COUNTA('Revised vs YTD acct'!$A$4:P$4),FALSE))</f>
        <v>-1269.8</v>
      </c>
      <c r="P92" s="9">
        <f t="shared" si="1"/>
        <v>6588.89</v>
      </c>
      <c r="Q92">
        <f>IF((MAX($Q$4:Q91)+1)&gt;Data!$B$1,"",MAX($Q$4:Q91)+1)</f>
        <v>88</v>
      </c>
    </row>
    <row r="93" spans="1:17" x14ac:dyDescent="0.2">
      <c r="A93" t="str">
        <f>IF($Q93="","",VLOOKUP($Q93,'Revised vs YTD acct'!$A$5:$Q$257,COUNTA('Revised vs YTD acct'!$A$4:B$4),FALSE))</f>
        <v>A</v>
      </c>
      <c r="B93">
        <f>IF($Q93="","",VLOOKUP($Q93,'Revised vs YTD acct'!$A$5:$M$500,3,FALSE))</f>
        <v>0</v>
      </c>
      <c r="C93">
        <f>IF($Q93="","",VLOOKUP($Q93,'Revised vs YTD acct'!$A$5:$M$500,4,FALSE))</f>
        <v>0</v>
      </c>
      <c r="D93">
        <f>IF($Q93="","",VLOOKUP($Q93,'Revised vs YTD acct'!$A$5:$M$500,5,FALSE))</f>
        <v>0</v>
      </c>
      <c r="E93">
        <f>IF($Q93="","",VLOOKUP($Q93,'Revised vs YTD acct'!$A$5:$M$500,6,FALSE))</f>
        <v>0</v>
      </c>
      <c r="F93">
        <f>IF($Q93="","",VLOOKUP($Q93,'Revised vs YTD acct'!$A$5:$M$500,7,FALSE))</f>
        <v>0</v>
      </c>
      <c r="G93" t="str">
        <f>IF($Q93="","",VLOOKUP($Q93,'Revised vs YTD acct'!$A$5:$Q$257,COUNTA('Revised vs YTD acct'!$A$4:H$4),FALSE))</f>
        <v>1230</v>
      </c>
      <c r="H93" t="str">
        <f>IF($Q93="","",VLOOKUP($Q93,'Revised vs YTD acct'!$A$5:$Q$257,COUNTA('Revised vs YTD acct'!$A$4:I$4),FALSE))</f>
        <v>TREASURER'S FEES</v>
      </c>
      <c r="I93" s="9">
        <f>IF($Q93="","",VLOOKUP($Q93,'Revised vs YTD acct'!$A$5:$Q$257,COUNTA('Revised vs YTD acct'!$A$4:J$4),FALSE))</f>
        <v>1092.5</v>
      </c>
      <c r="J93" s="9">
        <f>IF($Q93="","",VLOOKUP($Q93,'Revised vs YTD acct'!$A$5:$Q$257,COUNTA('Revised vs YTD acct'!$A$4:K$4),FALSE))</f>
        <v>1010.6199999999999</v>
      </c>
      <c r="K93" s="9">
        <f>IF($Q93="","",VLOOKUP($Q93,'Revised vs YTD acct'!$A$5:$Q$257,COUNTA('Revised vs YTD acct'!$A$4:L$4),FALSE))</f>
        <v>1294.1199999999999</v>
      </c>
      <c r="L93" s="9">
        <f>IF($Q93="","",VLOOKUP($Q93,'Revised vs YTD acct'!$A$5:$Q$257,COUNTA('Revised vs YTD acct'!$A$4:M$4),FALSE))</f>
        <v>1378.51</v>
      </c>
      <c r="M93" s="9">
        <f>IF($Q93="","",VLOOKUP($Q93,'Revised vs YTD acct'!$A$5:$Q$257,COUNTA('Revised vs YTD acct'!$A$4:N$4),FALSE))</f>
        <v>-375.69999999999982</v>
      </c>
      <c r="N93" s="9">
        <f>IF($Q93="","",VLOOKUP($Q93,'Revised vs YTD acct'!$A$5:$Q$257,COUNTA('Revised vs YTD acct'!$A$4:O$4),FALSE))</f>
        <v>1106.5</v>
      </c>
      <c r="O93" s="9">
        <f>IF($Q93="","",VLOOKUP($Q93,'Revised vs YTD acct'!$A$5:$Q$257,COUNTA('Revised vs YTD acct'!$A$4:P$4),FALSE))</f>
        <v>251.07999999999993</v>
      </c>
      <c r="P93" s="9">
        <f t="shared" si="1"/>
        <v>5757.63</v>
      </c>
      <c r="Q93">
        <f>IF((MAX($Q$4:Q92)+1)&gt;Data!$B$1,"",MAX($Q$4:Q92)+1)</f>
        <v>89</v>
      </c>
    </row>
    <row r="94" spans="1:17" x14ac:dyDescent="0.2">
      <c r="A94" t="str">
        <f>IF($Q94="","",VLOOKUP($Q94,'Revised vs YTD acct'!$A$5:$Q$257,COUNTA('Revised vs YTD acct'!$A$4:B$4),FALSE))</f>
        <v>A</v>
      </c>
      <c r="B94">
        <f>IF($Q94="","",VLOOKUP($Q94,'Revised vs YTD acct'!$A$5:$M$500,3,FALSE))</f>
        <v>0</v>
      </c>
      <c r="C94">
        <f>IF($Q94="","",VLOOKUP($Q94,'Revised vs YTD acct'!$A$5:$M$500,4,FALSE))</f>
        <v>0</v>
      </c>
      <c r="D94">
        <f>IF($Q94="","",VLOOKUP($Q94,'Revised vs YTD acct'!$A$5:$M$500,5,FALSE))</f>
        <v>0</v>
      </c>
      <c r="E94">
        <f>IF($Q94="","",VLOOKUP($Q94,'Revised vs YTD acct'!$A$5:$M$500,6,FALSE))</f>
        <v>0</v>
      </c>
      <c r="F94">
        <f>IF($Q94="","",VLOOKUP($Q94,'Revised vs YTD acct'!$A$5:$M$500,7,FALSE))</f>
        <v>0</v>
      </c>
      <c r="G94" t="str">
        <f>IF($Q94="","",VLOOKUP($Q94,'Revised vs YTD acct'!$A$5:$Q$257,COUNTA('Revised vs YTD acct'!$A$4:H$4),FALSE))</f>
        <v>3483</v>
      </c>
      <c r="H94" t="str">
        <f>IF($Q94="","",VLOOKUP($Q94,'Revised vs YTD acct'!$A$5:$Q$257,COUNTA('Revised vs YTD acct'!$A$4:I$4),FALSE))</f>
        <v>CHEM. DEPENDENCY PROGRAM</v>
      </c>
      <c r="I94" s="9">
        <f>IF($Q94="","",VLOOKUP($Q94,'Revised vs YTD acct'!$A$5:$Q$257,COUNTA('Revised vs YTD acct'!$A$4:J$4),FALSE))</f>
        <v>0</v>
      </c>
      <c r="J94" s="9">
        <f>IF($Q94="","",VLOOKUP($Q94,'Revised vs YTD acct'!$A$5:$Q$257,COUNTA('Revised vs YTD acct'!$A$4:K$4),FALSE))</f>
        <v>-1204</v>
      </c>
      <c r="K94" s="9">
        <f>IF($Q94="","",VLOOKUP($Q94,'Revised vs YTD acct'!$A$5:$Q$257,COUNTA('Revised vs YTD acct'!$A$4:L$4),FALSE))</f>
        <v>-150</v>
      </c>
      <c r="L94" s="9">
        <f>IF($Q94="","",VLOOKUP($Q94,'Revised vs YTD acct'!$A$5:$Q$257,COUNTA('Revised vs YTD acct'!$A$4:M$4),FALSE))</f>
        <v>0</v>
      </c>
      <c r="M94" s="9">
        <f>IF($Q94="","",VLOOKUP($Q94,'Revised vs YTD acct'!$A$5:$Q$257,COUNTA('Revised vs YTD acct'!$A$4:N$4),FALSE))</f>
        <v>2225</v>
      </c>
      <c r="N94" s="9">
        <f>IF($Q94="","",VLOOKUP($Q94,'Revised vs YTD acct'!$A$5:$Q$257,COUNTA('Revised vs YTD acct'!$A$4:O$4),FALSE))</f>
        <v>33449</v>
      </c>
      <c r="O94" s="9">
        <f>IF($Q94="","",VLOOKUP($Q94,'Revised vs YTD acct'!$A$5:$Q$257,COUNTA('Revised vs YTD acct'!$A$4:P$4),FALSE))</f>
        <v>-29035</v>
      </c>
      <c r="P94" s="9">
        <f t="shared" si="1"/>
        <v>5285</v>
      </c>
      <c r="Q94">
        <f>IF((MAX($Q$4:Q93)+1)&gt;Data!$B$1,"",MAX($Q$4:Q93)+1)</f>
        <v>90</v>
      </c>
    </row>
    <row r="95" spans="1:17" x14ac:dyDescent="0.2">
      <c r="A95" t="str">
        <f>IF($Q95="","",VLOOKUP($Q95,'Revised vs YTD acct'!$A$5:$Q$257,COUNTA('Revised vs YTD acct'!$A$4:B$4),FALSE))</f>
        <v>A</v>
      </c>
      <c r="B95">
        <f>IF($Q95="","",VLOOKUP($Q95,'Revised vs YTD acct'!$A$5:$M$500,3,FALSE))</f>
        <v>0</v>
      </c>
      <c r="C95">
        <f>IF($Q95="","",VLOOKUP($Q95,'Revised vs YTD acct'!$A$5:$M$500,4,FALSE))</f>
        <v>0</v>
      </c>
      <c r="D95">
        <f>IF($Q95="","",VLOOKUP($Q95,'Revised vs YTD acct'!$A$5:$M$500,5,FALSE))</f>
        <v>0</v>
      </c>
      <c r="E95">
        <f>IF($Q95="","",VLOOKUP($Q95,'Revised vs YTD acct'!$A$5:$M$500,6,FALSE))</f>
        <v>0</v>
      </c>
      <c r="F95">
        <f>IF($Q95="","",VLOOKUP($Q95,'Revised vs YTD acct'!$A$5:$M$500,7,FALSE))</f>
        <v>0</v>
      </c>
      <c r="G95" t="str">
        <f>IF($Q95="","",VLOOKUP($Q95,'Revised vs YTD acct'!$A$5:$Q$257,COUNTA('Revised vs YTD acct'!$A$4:H$4),FALSE))</f>
        <v>2651</v>
      </c>
      <c r="H95" t="str">
        <f>IF($Q95="","",VLOOKUP($Q95,'Revised vs YTD acct'!$A$5:$Q$257,COUNTA('Revised vs YTD acct'!$A$4:I$4),FALSE))</f>
        <v>SALE OF REFUSE FOR RECYCLING</v>
      </c>
      <c r="I95" s="9">
        <f>IF($Q95="","",VLOOKUP($Q95,'Revised vs YTD acct'!$A$5:$Q$257,COUNTA('Revised vs YTD acct'!$A$4:J$4),FALSE))</f>
        <v>906.25</v>
      </c>
      <c r="J95" s="9">
        <f>IF($Q95="","",VLOOKUP($Q95,'Revised vs YTD acct'!$A$5:$Q$257,COUNTA('Revised vs YTD acct'!$A$4:K$4),FALSE))</f>
        <v>4000</v>
      </c>
      <c r="K95" s="9">
        <f>IF($Q95="","",VLOOKUP($Q95,'Revised vs YTD acct'!$A$5:$Q$257,COUNTA('Revised vs YTD acct'!$A$4:L$4),FALSE))</f>
        <v>0</v>
      </c>
      <c r="L95" s="9">
        <f>IF($Q95="","",VLOOKUP($Q95,'Revised vs YTD acct'!$A$5:$Q$257,COUNTA('Revised vs YTD acct'!$A$4:M$4),FALSE))</f>
        <v>0</v>
      </c>
      <c r="M95" s="9">
        <f>IF($Q95="","",VLOOKUP($Q95,'Revised vs YTD acct'!$A$5:$Q$257,COUNTA('Revised vs YTD acct'!$A$4:N$4),FALSE))</f>
        <v>0</v>
      </c>
      <c r="N95" s="9">
        <f>IF($Q95="","",VLOOKUP($Q95,'Revised vs YTD acct'!$A$5:$Q$257,COUNTA('Revised vs YTD acct'!$A$4:O$4),FALSE))</f>
        <v>0</v>
      </c>
      <c r="O95" s="9">
        <f>IF($Q95="","",VLOOKUP($Q95,'Revised vs YTD acct'!$A$5:$Q$257,COUNTA('Revised vs YTD acct'!$A$4:P$4),FALSE))</f>
        <v>0</v>
      </c>
      <c r="P95" s="9">
        <f t="shared" si="1"/>
        <v>4906.25</v>
      </c>
      <c r="Q95">
        <f>IF((MAX($Q$4:Q94)+1)&gt;Data!$B$1,"",MAX($Q$4:Q94)+1)</f>
        <v>91</v>
      </c>
    </row>
    <row r="96" spans="1:17" x14ac:dyDescent="0.2">
      <c r="A96" t="str">
        <f>IF($Q96="","",VLOOKUP($Q96,'Revised vs YTD acct'!$A$5:$Q$257,COUNTA('Revised vs YTD acct'!$A$4:B$4),FALSE))</f>
        <v>A</v>
      </c>
      <c r="B96">
        <f>IF($Q96="","",VLOOKUP($Q96,'Revised vs YTD acct'!$A$5:$M$500,3,FALSE))</f>
        <v>0</v>
      </c>
      <c r="C96">
        <f>IF($Q96="","",VLOOKUP($Q96,'Revised vs YTD acct'!$A$5:$M$500,4,FALSE))</f>
        <v>0</v>
      </c>
      <c r="D96">
        <f>IF($Q96="","",VLOOKUP($Q96,'Revised vs YTD acct'!$A$5:$M$500,5,FALSE))</f>
        <v>0</v>
      </c>
      <c r="E96">
        <f>IF($Q96="","",VLOOKUP($Q96,'Revised vs YTD acct'!$A$5:$M$500,6,FALSE))</f>
        <v>0</v>
      </c>
      <c r="F96">
        <f>IF($Q96="","",VLOOKUP($Q96,'Revised vs YTD acct'!$A$5:$M$500,7,FALSE))</f>
        <v>0</v>
      </c>
      <c r="G96" t="str">
        <f>IF($Q96="","",VLOOKUP($Q96,'Revised vs YTD acct'!$A$5:$Q$257,COUNTA('Revised vs YTD acct'!$A$4:H$4),FALSE))</f>
        <v>3451</v>
      </c>
      <c r="H96" t="str">
        <f>IF($Q96="","",VLOOKUP($Q96,'Revised vs YTD acct'!$A$5:$Q$257,COUNTA('Revised vs YTD acct'!$A$4:I$4),FALSE))</f>
        <v>NYS CHILD PASSENGER SAFETY</v>
      </c>
      <c r="I96" s="9">
        <f>IF($Q96="","",VLOOKUP($Q96,'Revised vs YTD acct'!$A$5:$Q$257,COUNTA('Revised vs YTD acct'!$A$4:J$4),FALSE))</f>
        <v>1541.54</v>
      </c>
      <c r="J96" s="9">
        <f>IF($Q96="","",VLOOKUP($Q96,'Revised vs YTD acct'!$A$5:$Q$257,COUNTA('Revised vs YTD acct'!$A$4:K$4),FALSE))</f>
        <v>19.179999999999836</v>
      </c>
      <c r="K96" s="9">
        <f>IF($Q96="","",VLOOKUP($Q96,'Revised vs YTD acct'!$A$5:$Q$257,COUNTA('Revised vs YTD acct'!$A$4:L$4),FALSE))</f>
        <v>-1202.6999999999998</v>
      </c>
      <c r="L96" s="9">
        <f>IF($Q96="","",VLOOKUP($Q96,'Revised vs YTD acct'!$A$5:$Q$257,COUNTA('Revised vs YTD acct'!$A$4:M$4),FALSE))</f>
        <v>1896.3100000000004</v>
      </c>
      <c r="M96" s="9">
        <f>IF($Q96="","",VLOOKUP($Q96,'Revised vs YTD acct'!$A$5:$Q$257,COUNTA('Revised vs YTD acct'!$A$4:N$4),FALSE))</f>
        <v>316.21000000000004</v>
      </c>
      <c r="N96" s="9">
        <f>IF($Q96="","",VLOOKUP($Q96,'Revised vs YTD acct'!$A$5:$Q$257,COUNTA('Revised vs YTD acct'!$A$4:O$4),FALSE))</f>
        <v>606.96</v>
      </c>
      <c r="O96" s="9">
        <f>IF($Q96="","",VLOOKUP($Q96,'Revised vs YTD acct'!$A$5:$Q$257,COUNTA('Revised vs YTD acct'!$A$4:P$4),FALSE))</f>
        <v>894.90000000000009</v>
      </c>
      <c r="P96" s="9">
        <f t="shared" si="1"/>
        <v>4072.4000000000005</v>
      </c>
      <c r="Q96">
        <f>IF((MAX($Q$4:Q95)+1)&gt;Data!$B$1,"",MAX($Q$4:Q95)+1)</f>
        <v>92</v>
      </c>
    </row>
    <row r="97" spans="1:17" x14ac:dyDescent="0.2">
      <c r="A97" t="str">
        <f>IF($Q97="","",VLOOKUP($Q97,'Revised vs YTD acct'!$A$5:$Q$257,COUNTA('Revised vs YTD acct'!$A$4:B$4),FALSE))</f>
        <v>A</v>
      </c>
      <c r="B97">
        <f>IF($Q97="","",VLOOKUP($Q97,'Revised vs YTD acct'!$A$5:$M$500,3,FALSE))</f>
        <v>0</v>
      </c>
      <c r="C97">
        <f>IF($Q97="","",VLOOKUP($Q97,'Revised vs YTD acct'!$A$5:$M$500,4,FALSE))</f>
        <v>0</v>
      </c>
      <c r="D97">
        <f>IF($Q97="","",VLOOKUP($Q97,'Revised vs YTD acct'!$A$5:$M$500,5,FALSE))</f>
        <v>0</v>
      </c>
      <c r="E97">
        <f>IF($Q97="","",VLOOKUP($Q97,'Revised vs YTD acct'!$A$5:$M$500,6,FALSE))</f>
        <v>0</v>
      </c>
      <c r="F97">
        <f>IF($Q97="","",VLOOKUP($Q97,'Revised vs YTD acct'!$A$5:$M$500,7,FALSE))</f>
        <v>0</v>
      </c>
      <c r="G97" t="str">
        <f>IF($Q97="","",VLOOKUP($Q97,'Revised vs YTD acct'!$A$5:$Q$257,COUNTA('Revised vs YTD acct'!$A$4:H$4),FALSE))</f>
        <v>3332</v>
      </c>
      <c r="H97" t="str">
        <f>IF($Q97="","",VLOOKUP($Q97,'Revised vs YTD acct'!$A$5:$Q$257,COUNTA('Revised vs YTD acct'!$A$4:I$4),FALSE))</f>
        <v>AID TO PROSECUTION, DA</v>
      </c>
      <c r="I97" s="9">
        <f>IF($Q97="","",VLOOKUP($Q97,'Revised vs YTD acct'!$A$5:$Q$257,COUNTA('Revised vs YTD acct'!$A$4:J$4),FALSE))</f>
        <v>2315.5</v>
      </c>
      <c r="J97" s="9">
        <f>IF($Q97="","",VLOOKUP($Q97,'Revised vs YTD acct'!$A$5:$Q$257,COUNTA('Revised vs YTD acct'!$A$4:K$4),FALSE))</f>
        <v>-243</v>
      </c>
      <c r="K97" s="9">
        <f>IF($Q97="","",VLOOKUP($Q97,'Revised vs YTD acct'!$A$5:$Q$257,COUNTA('Revised vs YTD acct'!$A$4:L$4),FALSE))</f>
        <v>658.9900000000016</v>
      </c>
      <c r="L97" s="9">
        <f>IF($Q97="","",VLOOKUP($Q97,'Revised vs YTD acct'!$A$5:$Q$257,COUNTA('Revised vs YTD acct'!$A$4:M$4),FALSE))</f>
        <v>452.90999999999985</v>
      </c>
      <c r="M97" s="9">
        <f>IF($Q97="","",VLOOKUP($Q97,'Revised vs YTD acct'!$A$5:$Q$257,COUNTA('Revised vs YTD acct'!$A$4:N$4),FALSE))</f>
        <v>-344.09000000000015</v>
      </c>
      <c r="N97" s="9">
        <f>IF($Q97="","",VLOOKUP($Q97,'Revised vs YTD acct'!$A$5:$Q$257,COUNTA('Revised vs YTD acct'!$A$4:O$4),FALSE))</f>
        <v>8491.7599999999984</v>
      </c>
      <c r="O97" s="9">
        <f>IF($Q97="","",VLOOKUP($Q97,'Revised vs YTD acct'!$A$5:$Q$257,COUNTA('Revised vs YTD acct'!$A$4:P$4),FALSE))</f>
        <v>-7745.7200000000012</v>
      </c>
      <c r="P97" s="9">
        <f t="shared" si="1"/>
        <v>3586.3499999999985</v>
      </c>
      <c r="Q97">
        <f>IF((MAX($Q$4:Q96)+1)&gt;Data!$B$1,"",MAX($Q$4:Q96)+1)</f>
        <v>93</v>
      </c>
    </row>
    <row r="98" spans="1:17" x14ac:dyDescent="0.2">
      <c r="A98" t="str">
        <f>IF($Q98="","",VLOOKUP($Q98,'Revised vs YTD acct'!$A$5:$Q$257,COUNTA('Revised vs YTD acct'!$A$4:B$4),FALSE))</f>
        <v>A</v>
      </c>
      <c r="B98">
        <f>IF($Q98="","",VLOOKUP($Q98,'Revised vs YTD acct'!$A$5:$M$500,3,FALSE))</f>
        <v>0</v>
      </c>
      <c r="C98">
        <f>IF($Q98="","",VLOOKUP($Q98,'Revised vs YTD acct'!$A$5:$M$500,4,FALSE))</f>
        <v>0</v>
      </c>
      <c r="D98">
        <f>IF($Q98="","",VLOOKUP($Q98,'Revised vs YTD acct'!$A$5:$M$500,5,FALSE))</f>
        <v>0</v>
      </c>
      <c r="E98">
        <f>IF($Q98="","",VLOOKUP($Q98,'Revised vs YTD acct'!$A$5:$M$500,6,FALSE))</f>
        <v>0</v>
      </c>
      <c r="F98">
        <f>IF($Q98="","",VLOOKUP($Q98,'Revised vs YTD acct'!$A$5:$M$500,7,FALSE))</f>
        <v>0</v>
      </c>
      <c r="G98" t="str">
        <f>IF($Q98="","",VLOOKUP($Q98,'Revised vs YTD acct'!$A$5:$Q$257,COUNTA('Revised vs YTD acct'!$A$4:H$4),FALSE))</f>
        <v>1257</v>
      </c>
      <c r="H98" t="str">
        <f>IF($Q98="","",VLOOKUP($Q98,'Revised vs YTD acct'!$A$5:$Q$257,COUNTA('Revised vs YTD acct'!$A$4:I$4),FALSE))</f>
        <v>EZ PASS TAG SALES</v>
      </c>
      <c r="I98" s="9">
        <f>IF($Q98="","",VLOOKUP($Q98,'Revised vs YTD acct'!$A$5:$Q$257,COUNTA('Revised vs YTD acct'!$A$4:J$4),FALSE))</f>
        <v>480</v>
      </c>
      <c r="J98" s="9">
        <f>IF($Q98="","",VLOOKUP($Q98,'Revised vs YTD acct'!$A$5:$Q$257,COUNTA('Revised vs YTD acct'!$A$4:K$4),FALSE))</f>
        <v>-25</v>
      </c>
      <c r="K98" s="9">
        <f>IF($Q98="","",VLOOKUP($Q98,'Revised vs YTD acct'!$A$5:$Q$257,COUNTA('Revised vs YTD acct'!$A$4:L$4),FALSE))</f>
        <v>650</v>
      </c>
      <c r="L98" s="9">
        <f>IF($Q98="","",VLOOKUP($Q98,'Revised vs YTD acct'!$A$5:$Q$257,COUNTA('Revised vs YTD acct'!$A$4:M$4),FALSE))</f>
        <v>1125</v>
      </c>
      <c r="M98" s="9">
        <f>IF($Q98="","",VLOOKUP($Q98,'Revised vs YTD acct'!$A$5:$Q$257,COUNTA('Revised vs YTD acct'!$A$4:N$4),FALSE))</f>
        <v>-75</v>
      </c>
      <c r="N98" s="9">
        <f>IF($Q98="","",VLOOKUP($Q98,'Revised vs YTD acct'!$A$5:$Q$257,COUNTA('Revised vs YTD acct'!$A$4:O$4),FALSE))</f>
        <v>1800</v>
      </c>
      <c r="O98" s="9">
        <f>IF($Q98="","",VLOOKUP($Q98,'Revised vs YTD acct'!$A$5:$Q$257,COUNTA('Revised vs YTD acct'!$A$4:P$4),FALSE))</f>
        <v>-800</v>
      </c>
      <c r="P98" s="9">
        <f t="shared" si="1"/>
        <v>3155</v>
      </c>
      <c r="Q98">
        <f>IF((MAX($Q$4:Q97)+1)&gt;Data!$B$1,"",MAX($Q$4:Q97)+1)</f>
        <v>94</v>
      </c>
    </row>
    <row r="99" spans="1:17" x14ac:dyDescent="0.2">
      <c r="A99" t="str">
        <f>IF($Q99="","",VLOOKUP($Q99,'Revised vs YTD acct'!$A$5:$Q$257,COUNTA('Revised vs YTD acct'!$A$4:B$4),FALSE))</f>
        <v>A</v>
      </c>
      <c r="B99">
        <f>IF($Q99="","",VLOOKUP($Q99,'Revised vs YTD acct'!$A$5:$M$500,3,FALSE))</f>
        <v>0</v>
      </c>
      <c r="C99">
        <f>IF($Q99="","",VLOOKUP($Q99,'Revised vs YTD acct'!$A$5:$M$500,4,FALSE))</f>
        <v>0</v>
      </c>
      <c r="D99">
        <f>IF($Q99="","",VLOOKUP($Q99,'Revised vs YTD acct'!$A$5:$M$500,5,FALSE))</f>
        <v>0</v>
      </c>
      <c r="E99">
        <f>IF($Q99="","",VLOOKUP($Q99,'Revised vs YTD acct'!$A$5:$M$500,6,FALSE))</f>
        <v>0</v>
      </c>
      <c r="F99">
        <f>IF($Q99="","",VLOOKUP($Q99,'Revised vs YTD acct'!$A$5:$M$500,7,FALSE))</f>
        <v>0</v>
      </c>
      <c r="G99" t="str">
        <f>IF($Q99="","",VLOOKUP($Q99,'Revised vs YTD acct'!$A$5:$Q$257,COUNTA('Revised vs YTD acct'!$A$4:H$4),FALSE))</f>
        <v>2303</v>
      </c>
      <c r="H99" t="str">
        <f>IF($Q99="","",VLOOKUP($Q99,'Revised vs YTD acct'!$A$5:$Q$257,COUNTA('Revised vs YTD acct'!$A$4:I$4),FALSE))</f>
        <v>CHARGES TO NYC DEP- ADMIN.</v>
      </c>
      <c r="I99" s="9">
        <f>IF($Q99="","",VLOOKUP($Q99,'Revised vs YTD acct'!$A$5:$Q$257,COUNTA('Revised vs YTD acct'!$A$4:J$4),FALSE))</f>
        <v>2499.4699999999998</v>
      </c>
      <c r="J99" s="9">
        <f>IF($Q99="","",VLOOKUP($Q99,'Revised vs YTD acct'!$A$5:$Q$257,COUNTA('Revised vs YTD acct'!$A$4:K$4),FALSE))</f>
        <v>-3379.0200000000004</v>
      </c>
      <c r="K99" s="9">
        <f>IF($Q99="","",VLOOKUP($Q99,'Revised vs YTD acct'!$A$5:$Q$257,COUNTA('Revised vs YTD acct'!$A$4:L$4),FALSE))</f>
        <v>1907.12</v>
      </c>
      <c r="L99" s="9">
        <f>IF($Q99="","",VLOOKUP($Q99,'Revised vs YTD acct'!$A$5:$Q$257,COUNTA('Revised vs YTD acct'!$A$4:M$4),FALSE))</f>
        <v>222.19999999999982</v>
      </c>
      <c r="M99" s="9">
        <f>IF($Q99="","",VLOOKUP($Q99,'Revised vs YTD acct'!$A$5:$Q$257,COUNTA('Revised vs YTD acct'!$A$4:N$4),FALSE))</f>
        <v>749.80000000000018</v>
      </c>
      <c r="N99" s="9">
        <f>IF($Q99="","",VLOOKUP($Q99,'Revised vs YTD acct'!$A$5:$Q$257,COUNTA('Revised vs YTD acct'!$A$4:O$4),FALSE))</f>
        <v>-797.86999999999989</v>
      </c>
      <c r="O99" s="9">
        <f>IF($Q99="","",VLOOKUP($Q99,'Revised vs YTD acct'!$A$5:$Q$257,COUNTA('Revised vs YTD acct'!$A$4:P$4),FALSE))</f>
        <v>1564</v>
      </c>
      <c r="P99" s="9">
        <f t="shared" si="1"/>
        <v>2765.6999999999994</v>
      </c>
      <c r="Q99">
        <f>IF((MAX($Q$4:Q98)+1)&gt;Data!$B$1,"",MAX($Q$4:Q98)+1)</f>
        <v>95</v>
      </c>
    </row>
    <row r="100" spans="1:17" x14ac:dyDescent="0.2">
      <c r="A100" t="str">
        <f>IF($Q100="","",VLOOKUP($Q100,'Revised vs YTD acct'!$A$5:$Q$257,COUNTA('Revised vs YTD acct'!$A$4:B$4),FALSE))</f>
        <v>A</v>
      </c>
      <c r="B100">
        <f>IF($Q100="","",VLOOKUP($Q100,'Revised vs YTD acct'!$A$5:$M$500,3,FALSE))</f>
        <v>0</v>
      </c>
      <c r="C100">
        <f>IF($Q100="","",VLOOKUP($Q100,'Revised vs YTD acct'!$A$5:$M$500,4,FALSE))</f>
        <v>0</v>
      </c>
      <c r="D100">
        <f>IF($Q100="","",VLOOKUP($Q100,'Revised vs YTD acct'!$A$5:$M$500,5,FALSE))</f>
        <v>0</v>
      </c>
      <c r="E100">
        <f>IF($Q100="","",VLOOKUP($Q100,'Revised vs YTD acct'!$A$5:$M$500,6,FALSE))</f>
        <v>0</v>
      </c>
      <c r="F100">
        <f>IF($Q100="","",VLOOKUP($Q100,'Revised vs YTD acct'!$A$5:$M$500,7,FALSE))</f>
        <v>0</v>
      </c>
      <c r="G100" t="str">
        <f>IF($Q100="","",VLOOKUP($Q100,'Revised vs YTD acct'!$A$5:$Q$257,COUNTA('Revised vs YTD acct'!$A$4:H$4),FALSE))</f>
        <v>3486</v>
      </c>
      <c r="H100" t="str">
        <f>IF($Q100="","",VLOOKUP($Q100,'Revised vs YTD acct'!$A$5:$Q$257,COUNTA('Revised vs YTD acct'!$A$4:I$4),FALSE))</f>
        <v>RADON GRANT</v>
      </c>
      <c r="I100" s="9">
        <f>IF($Q100="","",VLOOKUP($Q100,'Revised vs YTD acct'!$A$5:$Q$257,COUNTA('Revised vs YTD acct'!$A$4:J$4),FALSE))</f>
        <v>0</v>
      </c>
      <c r="J100" s="9">
        <f>IF($Q100="","",VLOOKUP($Q100,'Revised vs YTD acct'!$A$5:$Q$257,COUNTA('Revised vs YTD acct'!$A$4:K$4),FALSE))</f>
        <v>200</v>
      </c>
      <c r="K100" s="9">
        <f>IF($Q100="","",VLOOKUP($Q100,'Revised vs YTD acct'!$A$5:$Q$257,COUNTA('Revised vs YTD acct'!$A$4:L$4),FALSE))</f>
        <v>1150</v>
      </c>
      <c r="L100" s="9">
        <f>IF($Q100="","",VLOOKUP($Q100,'Revised vs YTD acct'!$A$5:$Q$257,COUNTA('Revised vs YTD acct'!$A$4:M$4),FALSE))</f>
        <v>675</v>
      </c>
      <c r="M100" s="9">
        <f>IF($Q100="","",VLOOKUP($Q100,'Revised vs YTD acct'!$A$5:$Q$257,COUNTA('Revised vs YTD acct'!$A$4:N$4),FALSE))</f>
        <v>0</v>
      </c>
      <c r="N100" s="9">
        <f>IF($Q100="","",VLOOKUP($Q100,'Revised vs YTD acct'!$A$5:$Q$257,COUNTA('Revised vs YTD acct'!$A$4:O$4),FALSE))</f>
        <v>0</v>
      </c>
      <c r="O100" s="9">
        <f>IF($Q100="","",VLOOKUP($Q100,'Revised vs YTD acct'!$A$5:$Q$257,COUNTA('Revised vs YTD acct'!$A$4:P$4),FALSE))</f>
        <v>0</v>
      </c>
      <c r="P100" s="9">
        <f t="shared" si="1"/>
        <v>2025</v>
      </c>
      <c r="Q100">
        <f>IF((MAX($Q$4:Q99)+1)&gt;Data!$B$1,"",MAX($Q$4:Q99)+1)</f>
        <v>96</v>
      </c>
    </row>
    <row r="101" spans="1:17" x14ac:dyDescent="0.2">
      <c r="A101" t="str">
        <f>IF($Q101="","",VLOOKUP($Q101,'Revised vs YTD acct'!$A$5:$Q$257,COUNTA('Revised vs YTD acct'!$A$4:B$4),FALSE))</f>
        <v>A</v>
      </c>
      <c r="B101">
        <f>IF($Q101="","",VLOOKUP($Q101,'Revised vs YTD acct'!$A$5:$M$500,3,FALSE))</f>
        <v>0</v>
      </c>
      <c r="C101">
        <f>IF($Q101="","",VLOOKUP($Q101,'Revised vs YTD acct'!$A$5:$M$500,4,FALSE))</f>
        <v>0</v>
      </c>
      <c r="D101">
        <f>IF($Q101="","",VLOOKUP($Q101,'Revised vs YTD acct'!$A$5:$M$500,5,FALSE))</f>
        <v>0</v>
      </c>
      <c r="E101">
        <f>IF($Q101="","",VLOOKUP($Q101,'Revised vs YTD acct'!$A$5:$M$500,6,FALSE))</f>
        <v>0</v>
      </c>
      <c r="F101">
        <f>IF($Q101="","",VLOOKUP($Q101,'Revised vs YTD acct'!$A$5:$M$500,7,FALSE))</f>
        <v>0</v>
      </c>
      <c r="G101" t="str">
        <f>IF($Q101="","",VLOOKUP($Q101,'Revised vs YTD acct'!$A$5:$Q$257,COUNTA('Revised vs YTD acct'!$A$4:H$4),FALSE))</f>
        <v>2414</v>
      </c>
      <c r="H101" t="str">
        <f>IF($Q101="","",VLOOKUP($Q101,'Revised vs YTD acct'!$A$5:$Q$257,COUNTA('Revised vs YTD acct'!$A$4:I$4),FALSE))</f>
        <v>BUS ADVERTISING REVENUE</v>
      </c>
      <c r="I101" s="9">
        <f>IF($Q101="","",VLOOKUP($Q101,'Revised vs YTD acct'!$A$5:$Q$257,COUNTA('Revised vs YTD acct'!$A$4:J$4),FALSE))</f>
        <v>970</v>
      </c>
      <c r="J101" s="9">
        <f>IF($Q101="","",VLOOKUP($Q101,'Revised vs YTD acct'!$A$5:$Q$257,COUNTA('Revised vs YTD acct'!$A$4:K$4),FALSE))</f>
        <v>527</v>
      </c>
      <c r="K101" s="9">
        <f>IF($Q101="","",VLOOKUP($Q101,'Revised vs YTD acct'!$A$5:$Q$257,COUNTA('Revised vs YTD acct'!$A$4:L$4),FALSE))</f>
        <v>-172</v>
      </c>
      <c r="L101" s="9">
        <f>IF($Q101="","",VLOOKUP($Q101,'Revised vs YTD acct'!$A$5:$Q$257,COUNTA('Revised vs YTD acct'!$A$4:M$4),FALSE))</f>
        <v>1037</v>
      </c>
      <c r="M101" s="9">
        <f>IF($Q101="","",VLOOKUP($Q101,'Revised vs YTD acct'!$A$5:$Q$257,COUNTA('Revised vs YTD acct'!$A$4:N$4),FALSE))</f>
        <v>-3046.67</v>
      </c>
      <c r="N101" s="9">
        <f>IF($Q101="","",VLOOKUP($Q101,'Revised vs YTD acct'!$A$5:$Q$257,COUNTA('Revised vs YTD acct'!$A$4:O$4),FALSE))</f>
        <v>-2415</v>
      </c>
      <c r="O101" s="9">
        <f>IF($Q101="","",VLOOKUP($Q101,'Revised vs YTD acct'!$A$5:$Q$257,COUNTA('Revised vs YTD acct'!$A$4:P$4),FALSE))</f>
        <v>5000</v>
      </c>
      <c r="P101" s="9">
        <f t="shared" si="1"/>
        <v>1900.33</v>
      </c>
      <c r="Q101">
        <f>IF((MAX($Q$4:Q100)+1)&gt;Data!$B$1,"",MAX($Q$4:Q100)+1)</f>
        <v>97</v>
      </c>
    </row>
    <row r="102" spans="1:17" x14ac:dyDescent="0.2">
      <c r="A102" t="str">
        <f>IF($Q102="","",VLOOKUP($Q102,'Revised vs YTD acct'!$A$5:$Q$257,COUNTA('Revised vs YTD acct'!$A$4:B$4),FALSE))</f>
        <v>A</v>
      </c>
      <c r="B102">
        <f>IF($Q102="","",VLOOKUP($Q102,'Revised vs YTD acct'!$A$5:$M$500,3,FALSE))</f>
        <v>0</v>
      </c>
      <c r="C102">
        <f>IF($Q102="","",VLOOKUP($Q102,'Revised vs YTD acct'!$A$5:$M$500,4,FALSE))</f>
        <v>0</v>
      </c>
      <c r="D102">
        <f>IF($Q102="","",VLOOKUP($Q102,'Revised vs YTD acct'!$A$5:$M$500,5,FALSE))</f>
        <v>0</v>
      </c>
      <c r="E102">
        <f>IF($Q102="","",VLOOKUP($Q102,'Revised vs YTD acct'!$A$5:$M$500,6,FALSE))</f>
        <v>0</v>
      </c>
      <c r="F102">
        <f>IF($Q102="","",VLOOKUP($Q102,'Revised vs YTD acct'!$A$5:$M$500,7,FALSE))</f>
        <v>0</v>
      </c>
      <c r="G102" t="str">
        <f>IF($Q102="","",VLOOKUP($Q102,'Revised vs YTD acct'!$A$5:$Q$257,COUNTA('Revised vs YTD acct'!$A$4:H$4),FALSE))</f>
        <v>1588</v>
      </c>
      <c r="H102" t="str">
        <f>IF($Q102="","",VLOOKUP($Q102,'Revised vs YTD acct'!$A$5:$Q$257,COUNTA('Revised vs YTD acct'!$A$4:I$4),FALSE))</f>
        <v>PROBATION DRUG TEST FEES</v>
      </c>
      <c r="I102" s="9">
        <f>IF($Q102="","",VLOOKUP($Q102,'Revised vs YTD acct'!$A$5:$Q$257,COUNTA('Revised vs YTD acct'!$A$4:J$4),FALSE))</f>
        <v>0</v>
      </c>
      <c r="J102" s="9">
        <f>IF($Q102="","",VLOOKUP($Q102,'Revised vs YTD acct'!$A$5:$Q$257,COUNTA('Revised vs YTD acct'!$A$4:K$4),FALSE))</f>
        <v>0</v>
      </c>
      <c r="K102" s="9">
        <f>IF($Q102="","",VLOOKUP($Q102,'Revised vs YTD acct'!$A$5:$Q$257,COUNTA('Revised vs YTD acct'!$A$4:L$4),FALSE))</f>
        <v>0</v>
      </c>
      <c r="L102" s="9">
        <f>IF($Q102="","",VLOOKUP($Q102,'Revised vs YTD acct'!$A$5:$Q$257,COUNTA('Revised vs YTD acct'!$A$4:M$4),FALSE))</f>
        <v>0</v>
      </c>
      <c r="M102" s="9">
        <f>IF($Q102="","",VLOOKUP($Q102,'Revised vs YTD acct'!$A$5:$Q$257,COUNTA('Revised vs YTD acct'!$A$4:N$4),FALSE))</f>
        <v>0</v>
      </c>
      <c r="N102" s="9">
        <f>IF($Q102="","",VLOOKUP($Q102,'Revised vs YTD acct'!$A$5:$Q$257,COUNTA('Revised vs YTD acct'!$A$4:O$4),FALSE))</f>
        <v>404</v>
      </c>
      <c r="O102" s="9">
        <f>IF($Q102="","",VLOOKUP($Q102,'Revised vs YTD acct'!$A$5:$Q$257,COUNTA('Revised vs YTD acct'!$A$4:P$4),FALSE))</f>
        <v>1130.0100000000002</v>
      </c>
      <c r="P102" s="9">
        <f t="shared" si="1"/>
        <v>1534.0100000000002</v>
      </c>
      <c r="Q102">
        <f>IF((MAX($Q$4:Q101)+1)&gt;Data!$B$1,"",MAX($Q$4:Q101)+1)</f>
        <v>98</v>
      </c>
    </row>
    <row r="103" spans="1:17" x14ac:dyDescent="0.2">
      <c r="A103" t="str">
        <f>IF($Q103="","",VLOOKUP($Q103,'Revised vs YTD acct'!$A$5:$Q$257,COUNTA('Revised vs YTD acct'!$A$4:B$4),FALSE))</f>
        <v>A</v>
      </c>
      <c r="B103">
        <f>IF($Q103="","",VLOOKUP($Q103,'Revised vs YTD acct'!$A$5:$M$500,3,FALSE))</f>
        <v>0</v>
      </c>
      <c r="C103">
        <f>IF($Q103="","",VLOOKUP($Q103,'Revised vs YTD acct'!$A$5:$M$500,4,FALSE))</f>
        <v>0</v>
      </c>
      <c r="D103">
        <f>IF($Q103="","",VLOOKUP($Q103,'Revised vs YTD acct'!$A$5:$M$500,5,FALSE))</f>
        <v>0</v>
      </c>
      <c r="E103">
        <f>IF($Q103="","",VLOOKUP($Q103,'Revised vs YTD acct'!$A$5:$M$500,6,FALSE))</f>
        <v>0</v>
      </c>
      <c r="F103">
        <f>IF($Q103="","",VLOOKUP($Q103,'Revised vs YTD acct'!$A$5:$M$500,7,FALSE))</f>
        <v>0</v>
      </c>
      <c r="G103" t="str">
        <f>IF($Q103="","",VLOOKUP($Q103,'Revised vs YTD acct'!$A$5:$Q$257,COUNTA('Revised vs YTD acct'!$A$4:H$4),FALSE))</f>
        <v>3385</v>
      </c>
      <c r="H103" t="str">
        <f>IF($Q103="","",VLOOKUP($Q103,'Revised vs YTD acct'!$A$5:$Q$257,COUNTA('Revised vs YTD acct'!$A$4:I$4),FALSE))</f>
        <v>DRUG ABUSE ABATEMENT</v>
      </c>
      <c r="I103" s="9">
        <f>IF($Q103="","",VLOOKUP($Q103,'Revised vs YTD acct'!$A$5:$Q$257,COUNTA('Revised vs YTD acct'!$A$4:J$4),FALSE))</f>
        <v>0</v>
      </c>
      <c r="J103" s="9">
        <f>IF($Q103="","",VLOOKUP($Q103,'Revised vs YTD acct'!$A$5:$Q$257,COUNTA('Revised vs YTD acct'!$A$4:K$4),FALSE))</f>
        <v>0</v>
      </c>
      <c r="K103" s="9">
        <f>IF($Q103="","",VLOOKUP($Q103,'Revised vs YTD acct'!$A$5:$Q$257,COUNTA('Revised vs YTD acct'!$A$4:L$4),FALSE))</f>
        <v>1518.99</v>
      </c>
      <c r="L103" s="9">
        <f>IF($Q103="","",VLOOKUP($Q103,'Revised vs YTD acct'!$A$5:$Q$257,COUNTA('Revised vs YTD acct'!$A$4:M$4),FALSE))</f>
        <v>0</v>
      </c>
      <c r="M103" s="9">
        <f>IF($Q103="","",VLOOKUP($Q103,'Revised vs YTD acct'!$A$5:$Q$257,COUNTA('Revised vs YTD acct'!$A$4:N$4),FALSE))</f>
        <v>0</v>
      </c>
      <c r="N103" s="9">
        <f>IF($Q103="","",VLOOKUP($Q103,'Revised vs YTD acct'!$A$5:$Q$257,COUNTA('Revised vs YTD acct'!$A$4:O$4),FALSE))</f>
        <v>0</v>
      </c>
      <c r="O103" s="9">
        <f>IF($Q103="","",VLOOKUP($Q103,'Revised vs YTD acct'!$A$5:$Q$257,COUNTA('Revised vs YTD acct'!$A$4:P$4),FALSE))</f>
        <v>0</v>
      </c>
      <c r="P103" s="9">
        <f t="shared" si="1"/>
        <v>1518.99</v>
      </c>
      <c r="Q103">
        <f>IF((MAX($Q$4:Q102)+1)&gt;Data!$B$1,"",MAX($Q$4:Q102)+1)</f>
        <v>99</v>
      </c>
    </row>
    <row r="104" spans="1:17" x14ac:dyDescent="0.2">
      <c r="A104" t="str">
        <f>IF($Q104="","",VLOOKUP($Q104,'Revised vs YTD acct'!$A$5:$Q$257,COUNTA('Revised vs YTD acct'!$A$4:B$4),FALSE))</f>
        <v>A</v>
      </c>
      <c r="B104">
        <f>IF($Q104="","",VLOOKUP($Q104,'Revised vs YTD acct'!$A$5:$M$500,3,FALSE))</f>
        <v>0</v>
      </c>
      <c r="C104">
        <f>IF($Q104="","",VLOOKUP($Q104,'Revised vs YTD acct'!$A$5:$M$500,4,FALSE))</f>
        <v>0</v>
      </c>
      <c r="D104">
        <f>IF($Q104="","",VLOOKUP($Q104,'Revised vs YTD acct'!$A$5:$M$500,5,FALSE))</f>
        <v>0</v>
      </c>
      <c r="E104">
        <f>IF($Q104="","",VLOOKUP($Q104,'Revised vs YTD acct'!$A$5:$M$500,6,FALSE))</f>
        <v>0</v>
      </c>
      <c r="F104">
        <f>IF($Q104="","",VLOOKUP($Q104,'Revised vs YTD acct'!$A$5:$M$500,7,FALSE))</f>
        <v>0</v>
      </c>
      <c r="G104" t="str">
        <f>IF($Q104="","",VLOOKUP($Q104,'Revised vs YTD acct'!$A$5:$Q$257,COUNTA('Revised vs YTD acct'!$A$4:H$4),FALSE))</f>
        <v>2480</v>
      </c>
      <c r="H104" t="str">
        <f>IF($Q104="","",VLOOKUP($Q104,'Revised vs YTD acct'!$A$5:$Q$257,COUNTA('Revised vs YTD acct'!$A$4:I$4),FALSE))</f>
        <v>RABIES</v>
      </c>
      <c r="I104" s="9">
        <f>IF($Q104="","",VLOOKUP($Q104,'Revised vs YTD acct'!$A$5:$Q$257,COUNTA('Revised vs YTD acct'!$A$4:J$4),FALSE))</f>
        <v>-384.23999999999978</v>
      </c>
      <c r="J104" s="9">
        <f>IF($Q104="","",VLOOKUP($Q104,'Revised vs YTD acct'!$A$5:$Q$257,COUNTA('Revised vs YTD acct'!$A$4:K$4),FALSE))</f>
        <v>321.11999999999989</v>
      </c>
      <c r="K104" s="9">
        <f>IF($Q104="","",VLOOKUP($Q104,'Revised vs YTD acct'!$A$5:$Q$257,COUNTA('Revised vs YTD acct'!$A$4:L$4),FALSE))</f>
        <v>-338.25</v>
      </c>
      <c r="L104" s="9">
        <f>IF($Q104="","",VLOOKUP($Q104,'Revised vs YTD acct'!$A$5:$Q$257,COUNTA('Revised vs YTD acct'!$A$4:M$4),FALSE))</f>
        <v>-57</v>
      </c>
      <c r="M104" s="9">
        <f>IF($Q104="","",VLOOKUP($Q104,'Revised vs YTD acct'!$A$5:$Q$257,COUNTA('Revised vs YTD acct'!$A$4:N$4),FALSE))</f>
        <v>-304.55000000000018</v>
      </c>
      <c r="N104" s="9">
        <f>IF($Q104="","",VLOOKUP($Q104,'Revised vs YTD acct'!$A$5:$Q$257,COUNTA('Revised vs YTD acct'!$A$4:O$4),FALSE))</f>
        <v>728.90000000000009</v>
      </c>
      <c r="O104" s="9">
        <f>IF($Q104="","",VLOOKUP($Q104,'Revised vs YTD acct'!$A$5:$Q$257,COUNTA('Revised vs YTD acct'!$A$4:P$4),FALSE))</f>
        <v>1398.46</v>
      </c>
      <c r="P104" s="9">
        <f t="shared" si="1"/>
        <v>1364.44</v>
      </c>
      <c r="Q104">
        <f>IF((MAX($Q$4:Q103)+1)&gt;Data!$B$1,"",MAX($Q$4:Q103)+1)</f>
        <v>100</v>
      </c>
    </row>
    <row r="105" spans="1:17" x14ac:dyDescent="0.2">
      <c r="A105" t="str">
        <f>IF($Q105="","",VLOOKUP($Q105,'Revised vs YTD acct'!$A$5:$Q$257,COUNTA('Revised vs YTD acct'!$A$4:B$4),FALSE))</f>
        <v>A</v>
      </c>
      <c r="B105">
        <f>IF($Q105="","",VLOOKUP($Q105,'Revised vs YTD acct'!$A$5:$M$500,3,FALSE))</f>
        <v>0</v>
      </c>
      <c r="C105">
        <f>IF($Q105="","",VLOOKUP($Q105,'Revised vs YTD acct'!$A$5:$M$500,4,FALSE))</f>
        <v>0</v>
      </c>
      <c r="D105">
        <f>IF($Q105="","",VLOOKUP($Q105,'Revised vs YTD acct'!$A$5:$M$500,5,FALSE))</f>
        <v>0</v>
      </c>
      <c r="E105">
        <f>IF($Q105="","",VLOOKUP($Q105,'Revised vs YTD acct'!$A$5:$M$500,6,FALSE))</f>
        <v>0</v>
      </c>
      <c r="F105">
        <f>IF($Q105="","",VLOOKUP($Q105,'Revised vs YTD acct'!$A$5:$M$500,7,FALSE))</f>
        <v>0</v>
      </c>
      <c r="G105" t="str">
        <f>IF($Q105="","",VLOOKUP($Q105,'Revised vs YTD acct'!$A$5:$Q$257,COUNTA('Revised vs YTD acct'!$A$4:H$4),FALSE))</f>
        <v>1586</v>
      </c>
      <c r="H105" t="str">
        <f>IF($Q105="","",VLOOKUP($Q105,'Revised vs YTD acct'!$A$5:$Q$257,COUNTA('Revised vs YTD acct'!$A$4:I$4),FALSE))</f>
        <v>SOCIAL SECURITY REPAYMENT</v>
      </c>
      <c r="I105" s="9">
        <f>IF($Q105="","",VLOOKUP($Q105,'Revised vs YTD acct'!$A$5:$Q$257,COUNTA('Revised vs YTD acct'!$A$4:J$4),FALSE))</f>
        <v>0</v>
      </c>
      <c r="J105" s="9">
        <f>IF($Q105="","",VLOOKUP($Q105,'Revised vs YTD acct'!$A$5:$Q$257,COUNTA('Revised vs YTD acct'!$A$4:K$4),FALSE))</f>
        <v>0</v>
      </c>
      <c r="K105" s="9">
        <f>IF($Q105="","",VLOOKUP($Q105,'Revised vs YTD acct'!$A$5:$Q$257,COUNTA('Revised vs YTD acct'!$A$4:L$4),FALSE))</f>
        <v>-800</v>
      </c>
      <c r="L105" s="9">
        <f>IF($Q105="","",VLOOKUP($Q105,'Revised vs YTD acct'!$A$5:$Q$257,COUNTA('Revised vs YTD acct'!$A$4:M$4),FALSE))</f>
        <v>-2000</v>
      </c>
      <c r="M105" s="9">
        <f>IF($Q105="","",VLOOKUP($Q105,'Revised vs YTD acct'!$A$5:$Q$257,COUNTA('Revised vs YTD acct'!$A$4:N$4),FALSE))</f>
        <v>1600</v>
      </c>
      <c r="N105" s="9">
        <f>IF($Q105="","",VLOOKUP($Q105,'Revised vs YTD acct'!$A$5:$Q$257,COUNTA('Revised vs YTD acct'!$A$4:O$4),FALSE))</f>
        <v>2000</v>
      </c>
      <c r="O105" s="9">
        <f>IF($Q105="","",VLOOKUP($Q105,'Revised vs YTD acct'!$A$5:$Q$257,COUNTA('Revised vs YTD acct'!$A$4:P$4),FALSE))</f>
        <v>500</v>
      </c>
      <c r="P105" s="9">
        <f t="shared" si="1"/>
        <v>1300</v>
      </c>
      <c r="Q105">
        <f>IF((MAX($Q$4:Q104)+1)&gt;Data!$B$1,"",MAX($Q$4:Q104)+1)</f>
        <v>101</v>
      </c>
    </row>
    <row r="106" spans="1:17" x14ac:dyDescent="0.2">
      <c r="A106" t="str">
        <f>IF($Q106="","",VLOOKUP($Q106,'Revised vs YTD acct'!$A$5:$Q$257,COUNTA('Revised vs YTD acct'!$A$4:B$4),FALSE))</f>
        <v>A</v>
      </c>
      <c r="B106">
        <f>IF($Q106="","",VLOOKUP($Q106,'Revised vs YTD acct'!$A$5:$M$500,3,FALSE))</f>
        <v>0</v>
      </c>
      <c r="C106">
        <f>IF($Q106="","",VLOOKUP($Q106,'Revised vs YTD acct'!$A$5:$M$500,4,FALSE))</f>
        <v>0</v>
      </c>
      <c r="D106">
        <f>IF($Q106="","",VLOOKUP($Q106,'Revised vs YTD acct'!$A$5:$M$500,5,FALSE))</f>
        <v>0</v>
      </c>
      <c r="E106">
        <f>IF($Q106="","",VLOOKUP($Q106,'Revised vs YTD acct'!$A$5:$M$500,6,FALSE))</f>
        <v>0</v>
      </c>
      <c r="F106">
        <f>IF($Q106="","",VLOOKUP($Q106,'Revised vs YTD acct'!$A$5:$M$500,7,FALSE))</f>
        <v>0</v>
      </c>
      <c r="G106" t="str">
        <f>IF($Q106="","",VLOOKUP($Q106,'Revised vs YTD acct'!$A$5:$Q$257,COUNTA('Revised vs YTD acct'!$A$4:H$4),FALSE))</f>
        <v>1581</v>
      </c>
      <c r="H106" t="str">
        <f>IF($Q106="","",VLOOKUP($Q106,'Revised vs YTD acct'!$A$5:$Q$257,COUNTA('Revised vs YTD acct'!$A$4:I$4),FALSE))</f>
        <v>DWI - VICTIM IMPACT PANEL</v>
      </c>
      <c r="I106" s="9">
        <f>IF($Q106="","",VLOOKUP($Q106,'Revised vs YTD acct'!$A$5:$Q$257,COUNTA('Revised vs YTD acct'!$A$4:J$4),FALSE))</f>
        <v>0</v>
      </c>
      <c r="J106" s="9">
        <f>IF($Q106="","",VLOOKUP($Q106,'Revised vs YTD acct'!$A$5:$Q$257,COUNTA('Revised vs YTD acct'!$A$4:K$4),FALSE))</f>
        <v>0</v>
      </c>
      <c r="K106" s="9">
        <f>IF($Q106="","",VLOOKUP($Q106,'Revised vs YTD acct'!$A$5:$Q$257,COUNTA('Revised vs YTD acct'!$A$4:L$4),FALSE))</f>
        <v>0</v>
      </c>
      <c r="L106" s="9">
        <f>IF($Q106="","",VLOOKUP($Q106,'Revised vs YTD acct'!$A$5:$Q$257,COUNTA('Revised vs YTD acct'!$A$4:M$4),FALSE))</f>
        <v>-330</v>
      </c>
      <c r="M106" s="9">
        <f>IF($Q106="","",VLOOKUP($Q106,'Revised vs YTD acct'!$A$5:$Q$257,COUNTA('Revised vs YTD acct'!$A$4:N$4),FALSE))</f>
        <v>480</v>
      </c>
      <c r="N106" s="9">
        <f>IF($Q106="","",VLOOKUP($Q106,'Revised vs YTD acct'!$A$5:$Q$257,COUNTA('Revised vs YTD acct'!$A$4:O$4),FALSE))</f>
        <v>1000</v>
      </c>
      <c r="O106" s="9">
        <f>IF($Q106="","",VLOOKUP($Q106,'Revised vs YTD acct'!$A$5:$Q$257,COUNTA('Revised vs YTD acct'!$A$4:P$4),FALSE))</f>
        <v>55</v>
      </c>
      <c r="P106" s="9">
        <f t="shared" si="1"/>
        <v>1205</v>
      </c>
      <c r="Q106">
        <f>IF((MAX($Q$4:Q105)+1)&gt;Data!$B$1,"",MAX($Q$4:Q105)+1)</f>
        <v>102</v>
      </c>
    </row>
    <row r="107" spans="1:17" x14ac:dyDescent="0.2">
      <c r="A107" t="str">
        <f>IF($Q107="","",VLOOKUP($Q107,'Revised vs YTD acct'!$A$5:$Q$257,COUNTA('Revised vs YTD acct'!$A$4:B$4),FALSE))</f>
        <v>A</v>
      </c>
      <c r="B107">
        <f>IF($Q107="","",VLOOKUP($Q107,'Revised vs YTD acct'!$A$5:$M$500,3,FALSE))</f>
        <v>0</v>
      </c>
      <c r="C107">
        <f>IF($Q107="","",VLOOKUP($Q107,'Revised vs YTD acct'!$A$5:$M$500,4,FALSE))</f>
        <v>0</v>
      </c>
      <c r="D107">
        <f>IF($Q107="","",VLOOKUP($Q107,'Revised vs YTD acct'!$A$5:$M$500,5,FALSE))</f>
        <v>0</v>
      </c>
      <c r="E107">
        <f>IF($Q107="","",VLOOKUP($Q107,'Revised vs YTD acct'!$A$5:$M$500,6,FALSE))</f>
        <v>0</v>
      </c>
      <c r="F107">
        <f>IF($Q107="","",VLOOKUP($Q107,'Revised vs YTD acct'!$A$5:$M$500,7,FALSE))</f>
        <v>0</v>
      </c>
      <c r="G107" t="str">
        <f>IF($Q107="","",VLOOKUP($Q107,'Revised vs YTD acct'!$A$5:$Q$257,COUNTA('Revised vs YTD acct'!$A$4:H$4),FALSE))</f>
        <v>1848</v>
      </c>
      <c r="H107" t="str">
        <f>IF($Q107="","",VLOOKUP($Q107,'Revised vs YTD acct'!$A$5:$Q$257,COUNTA('Revised vs YTD acct'!$A$4:I$4),FALSE))</f>
        <v>REPAYMENTS OF BURIALS</v>
      </c>
      <c r="I107" s="9">
        <f>IF($Q107="","",VLOOKUP($Q107,'Revised vs YTD acct'!$A$5:$Q$257,COUNTA('Revised vs YTD acct'!$A$4:J$4),FALSE))</f>
        <v>-2861.91</v>
      </c>
      <c r="J107" s="9">
        <f>IF($Q107="","",VLOOKUP($Q107,'Revised vs YTD acct'!$A$5:$Q$257,COUNTA('Revised vs YTD acct'!$A$4:K$4),FALSE))</f>
        <v>-16694.02</v>
      </c>
      <c r="K107" s="9">
        <f>IF($Q107="","",VLOOKUP($Q107,'Revised vs YTD acct'!$A$5:$Q$257,COUNTA('Revised vs YTD acct'!$A$4:L$4),FALSE))</f>
        <v>11.850000000000364</v>
      </c>
      <c r="L107" s="9">
        <f>IF($Q107="","",VLOOKUP($Q107,'Revised vs YTD acct'!$A$5:$Q$257,COUNTA('Revised vs YTD acct'!$A$4:M$4),FALSE))</f>
        <v>3438.29</v>
      </c>
      <c r="M107" s="9">
        <f>IF($Q107="","",VLOOKUP($Q107,'Revised vs YTD acct'!$A$5:$Q$257,COUNTA('Revised vs YTD acct'!$A$4:N$4),FALSE))</f>
        <v>10000</v>
      </c>
      <c r="N107" s="9">
        <f>IF($Q107="","",VLOOKUP($Q107,'Revised vs YTD acct'!$A$5:$Q$257,COUNTA('Revised vs YTD acct'!$A$4:O$4),FALSE))</f>
        <v>3298.59</v>
      </c>
      <c r="O107" s="9">
        <f>IF($Q107="","",VLOOKUP($Q107,'Revised vs YTD acct'!$A$5:$Q$257,COUNTA('Revised vs YTD acct'!$A$4:P$4),FALSE))</f>
        <v>4000</v>
      </c>
      <c r="P107" s="9">
        <f t="shared" si="1"/>
        <v>1192.7999999999993</v>
      </c>
      <c r="Q107">
        <f>IF((MAX($Q$4:Q106)+1)&gt;Data!$B$1,"",MAX($Q$4:Q106)+1)</f>
        <v>103</v>
      </c>
    </row>
    <row r="108" spans="1:17" x14ac:dyDescent="0.2">
      <c r="A108" t="str">
        <f>IF($Q108="","",VLOOKUP($Q108,'Revised vs YTD acct'!$A$5:$Q$257,COUNTA('Revised vs YTD acct'!$A$4:B$4),FALSE))</f>
        <v>A</v>
      </c>
      <c r="B108">
        <f>IF($Q108="","",VLOOKUP($Q108,'Revised vs YTD acct'!$A$5:$M$500,3,FALSE))</f>
        <v>0</v>
      </c>
      <c r="C108">
        <f>IF($Q108="","",VLOOKUP($Q108,'Revised vs YTD acct'!$A$5:$M$500,4,FALSE))</f>
        <v>0</v>
      </c>
      <c r="D108">
        <f>IF($Q108="","",VLOOKUP($Q108,'Revised vs YTD acct'!$A$5:$M$500,5,FALSE))</f>
        <v>0</v>
      </c>
      <c r="E108">
        <f>IF($Q108="","",VLOOKUP($Q108,'Revised vs YTD acct'!$A$5:$M$500,6,FALSE))</f>
        <v>0</v>
      </c>
      <c r="F108">
        <f>IF($Q108="","",VLOOKUP($Q108,'Revised vs YTD acct'!$A$5:$M$500,7,FALSE))</f>
        <v>0</v>
      </c>
      <c r="G108" t="str">
        <f>IF($Q108="","",VLOOKUP($Q108,'Revised vs YTD acct'!$A$5:$Q$257,COUNTA('Revised vs YTD acct'!$A$4:H$4),FALSE))</f>
        <v>1612</v>
      </c>
      <c r="H108" t="str">
        <f>IF($Q108="","",VLOOKUP($Q108,'Revised vs YTD acct'!$A$5:$Q$257,COUNTA('Revised vs YTD acct'!$A$4:I$4),FALSE))</f>
        <v>DONATIONS - IMMUNIZATION</v>
      </c>
      <c r="I108" s="9">
        <f>IF($Q108="","",VLOOKUP($Q108,'Revised vs YTD acct'!$A$5:$Q$257,COUNTA('Revised vs YTD acct'!$A$4:J$4),FALSE))</f>
        <v>-119</v>
      </c>
      <c r="J108" s="9">
        <f>IF($Q108="","",VLOOKUP($Q108,'Revised vs YTD acct'!$A$5:$Q$257,COUNTA('Revised vs YTD acct'!$A$4:K$4),FALSE))</f>
        <v>337</v>
      </c>
      <c r="K108" s="9">
        <f>IF($Q108="","",VLOOKUP($Q108,'Revised vs YTD acct'!$A$5:$Q$257,COUNTA('Revised vs YTD acct'!$A$4:L$4),FALSE))</f>
        <v>314</v>
      </c>
      <c r="L108" s="9">
        <f>IF($Q108="","",VLOOKUP($Q108,'Revised vs YTD acct'!$A$5:$Q$257,COUNTA('Revised vs YTD acct'!$A$4:M$4),FALSE))</f>
        <v>301</v>
      </c>
      <c r="M108" s="9">
        <f>IF($Q108="","",VLOOKUP($Q108,'Revised vs YTD acct'!$A$5:$Q$257,COUNTA('Revised vs YTD acct'!$A$4:N$4),FALSE))</f>
        <v>-249</v>
      </c>
      <c r="N108" s="9">
        <f>IF($Q108="","",VLOOKUP($Q108,'Revised vs YTD acct'!$A$5:$Q$257,COUNTA('Revised vs YTD acct'!$A$4:O$4),FALSE))</f>
        <v>77</v>
      </c>
      <c r="O108" s="9">
        <f>IF($Q108="","",VLOOKUP($Q108,'Revised vs YTD acct'!$A$5:$Q$257,COUNTA('Revised vs YTD acct'!$A$4:P$4),FALSE))</f>
        <v>100</v>
      </c>
      <c r="P108" s="9">
        <f t="shared" si="1"/>
        <v>761</v>
      </c>
      <c r="Q108">
        <f>IF((MAX($Q$4:Q107)+1)&gt;Data!$B$1,"",MAX($Q$4:Q107)+1)</f>
        <v>104</v>
      </c>
    </row>
    <row r="109" spans="1:17" x14ac:dyDescent="0.2">
      <c r="A109" t="str">
        <f>IF($Q109="","",VLOOKUP($Q109,'Revised vs YTD acct'!$A$5:$Q$257,COUNTA('Revised vs YTD acct'!$A$4:B$4),FALSE))</f>
        <v>A</v>
      </c>
      <c r="B109">
        <f>IF($Q109="","",VLOOKUP($Q109,'Revised vs YTD acct'!$A$5:$M$500,3,FALSE))</f>
        <v>0</v>
      </c>
      <c r="C109">
        <f>IF($Q109="","",VLOOKUP($Q109,'Revised vs YTD acct'!$A$5:$M$500,4,FALSE))</f>
        <v>0</v>
      </c>
      <c r="D109">
        <f>IF($Q109="","",VLOOKUP($Q109,'Revised vs YTD acct'!$A$5:$M$500,5,FALSE))</f>
        <v>0</v>
      </c>
      <c r="E109">
        <f>IF($Q109="","",VLOOKUP($Q109,'Revised vs YTD acct'!$A$5:$M$500,6,FALSE))</f>
        <v>0</v>
      </c>
      <c r="F109">
        <f>IF($Q109="","",VLOOKUP($Q109,'Revised vs YTD acct'!$A$5:$M$500,7,FALSE))</f>
        <v>0</v>
      </c>
      <c r="G109" t="str">
        <f>IF($Q109="","",VLOOKUP($Q109,'Revised vs YTD acct'!$A$5:$Q$257,COUNTA('Revised vs YTD acct'!$A$4:H$4),FALSE))</f>
        <v>1584</v>
      </c>
      <c r="H109" t="str">
        <f>IF($Q109="","",VLOOKUP($Q109,'Revised vs YTD acct'!$A$5:$Q$257,COUNTA('Revised vs YTD acct'!$A$4:I$4),FALSE))</f>
        <v>STOP DWI TO PROBATION</v>
      </c>
      <c r="I109" s="9">
        <f>IF($Q109="","",VLOOKUP($Q109,'Revised vs YTD acct'!$A$5:$Q$257,COUNTA('Revised vs YTD acct'!$A$4:J$4),FALSE))</f>
        <v>0</v>
      </c>
      <c r="J109" s="9">
        <f>IF($Q109="","",VLOOKUP($Q109,'Revised vs YTD acct'!$A$5:$Q$257,COUNTA('Revised vs YTD acct'!$A$4:K$4),FALSE))</f>
        <v>0</v>
      </c>
      <c r="K109" s="9">
        <f>IF($Q109="","",VLOOKUP($Q109,'Revised vs YTD acct'!$A$5:$Q$257,COUNTA('Revised vs YTD acct'!$A$4:L$4),FALSE))</f>
        <v>500</v>
      </c>
      <c r="L109" s="9">
        <f>IF($Q109="","",VLOOKUP($Q109,'Revised vs YTD acct'!$A$5:$Q$257,COUNTA('Revised vs YTD acct'!$A$4:M$4),FALSE))</f>
        <v>0</v>
      </c>
      <c r="M109" s="9">
        <f>IF($Q109="","",VLOOKUP($Q109,'Revised vs YTD acct'!$A$5:$Q$257,COUNTA('Revised vs YTD acct'!$A$4:N$4),FALSE))</f>
        <v>0</v>
      </c>
      <c r="N109" s="9">
        <f>IF($Q109="","",VLOOKUP($Q109,'Revised vs YTD acct'!$A$5:$Q$257,COUNTA('Revised vs YTD acct'!$A$4:O$4),FALSE))</f>
        <v>0</v>
      </c>
      <c r="O109" s="9">
        <f>IF($Q109="","",VLOOKUP($Q109,'Revised vs YTD acct'!$A$5:$Q$257,COUNTA('Revised vs YTD acct'!$A$4:P$4),FALSE))</f>
        <v>0</v>
      </c>
      <c r="P109" s="9">
        <f t="shared" si="1"/>
        <v>500</v>
      </c>
      <c r="Q109">
        <f>IF((MAX($Q$4:Q108)+1)&gt;Data!$B$1,"",MAX($Q$4:Q108)+1)</f>
        <v>105</v>
      </c>
    </row>
    <row r="110" spans="1:17" x14ac:dyDescent="0.2">
      <c r="A110" t="str">
        <f>IF($Q110="","",VLOOKUP($Q110,'Revised vs YTD acct'!$A$5:$Q$257,COUNTA('Revised vs YTD acct'!$A$4:B$4),FALSE))</f>
        <v>A</v>
      </c>
      <c r="B110">
        <f>IF($Q110="","",VLOOKUP($Q110,'Revised vs YTD acct'!$A$5:$M$500,3,FALSE))</f>
        <v>0</v>
      </c>
      <c r="C110">
        <f>IF($Q110="","",VLOOKUP($Q110,'Revised vs YTD acct'!$A$5:$M$500,4,FALSE))</f>
        <v>0</v>
      </c>
      <c r="D110">
        <f>IF($Q110="","",VLOOKUP($Q110,'Revised vs YTD acct'!$A$5:$M$500,5,FALSE))</f>
        <v>0</v>
      </c>
      <c r="E110">
        <f>IF($Q110="","",VLOOKUP($Q110,'Revised vs YTD acct'!$A$5:$M$500,6,FALSE))</f>
        <v>0</v>
      </c>
      <c r="F110">
        <f>IF($Q110="","",VLOOKUP($Q110,'Revised vs YTD acct'!$A$5:$M$500,7,FALSE))</f>
        <v>0</v>
      </c>
      <c r="G110" t="str">
        <f>IF($Q110="","",VLOOKUP($Q110,'Revised vs YTD acct'!$A$5:$Q$257,COUNTA('Revised vs YTD acct'!$A$4:H$4),FALSE))</f>
        <v>1526</v>
      </c>
      <c r="H110" t="str">
        <f>IF($Q110="","",VLOOKUP($Q110,'Revised vs YTD acct'!$A$5:$Q$257,COUNTA('Revised vs YTD acct'!$A$4:I$4),FALSE))</f>
        <v>DISCIPLINARY SURCHARGE</v>
      </c>
      <c r="I110" s="9">
        <f>IF($Q110="","",VLOOKUP($Q110,'Revised vs YTD acct'!$A$5:$Q$257,COUNTA('Revised vs YTD acct'!$A$4:J$4),FALSE))</f>
        <v>0</v>
      </c>
      <c r="J110" s="9">
        <f>IF($Q110="","",VLOOKUP($Q110,'Revised vs YTD acct'!$A$5:$Q$257,COUNTA('Revised vs YTD acct'!$A$4:K$4),FALSE))</f>
        <v>0</v>
      </c>
      <c r="K110" s="9">
        <f>IF($Q110="","",VLOOKUP($Q110,'Revised vs YTD acct'!$A$5:$Q$257,COUNTA('Revised vs YTD acct'!$A$4:L$4),FALSE))</f>
        <v>0</v>
      </c>
      <c r="L110" s="9">
        <f>IF($Q110="","",VLOOKUP($Q110,'Revised vs YTD acct'!$A$5:$Q$257,COUNTA('Revised vs YTD acct'!$A$4:M$4),FALSE))</f>
        <v>0</v>
      </c>
      <c r="M110" s="9">
        <f>IF($Q110="","",VLOOKUP($Q110,'Revised vs YTD acct'!$A$5:$Q$257,COUNTA('Revised vs YTD acct'!$A$4:N$4),FALSE))</f>
        <v>0</v>
      </c>
      <c r="N110" s="9">
        <f>IF($Q110="","",VLOOKUP($Q110,'Revised vs YTD acct'!$A$5:$Q$257,COUNTA('Revised vs YTD acct'!$A$4:O$4),FALSE))</f>
        <v>-25</v>
      </c>
      <c r="O110" s="9">
        <f>IF($Q110="","",VLOOKUP($Q110,'Revised vs YTD acct'!$A$5:$Q$257,COUNTA('Revised vs YTD acct'!$A$4:P$4),FALSE))</f>
        <v>424.83</v>
      </c>
      <c r="P110" s="9">
        <f t="shared" si="1"/>
        <v>399.83</v>
      </c>
      <c r="Q110">
        <f>IF((MAX($Q$4:Q109)+1)&gt;Data!$B$1,"",MAX($Q$4:Q109)+1)</f>
        <v>106</v>
      </c>
    </row>
    <row r="111" spans="1:17" x14ac:dyDescent="0.2">
      <c r="A111" t="str">
        <f>IF($Q111="","",VLOOKUP($Q111,'Revised vs YTD acct'!$A$5:$Q$257,COUNTA('Revised vs YTD acct'!$A$4:B$4),FALSE))</f>
        <v>A</v>
      </c>
      <c r="B111">
        <f>IF($Q111="","",VLOOKUP($Q111,'Revised vs YTD acct'!$A$5:$M$500,3,FALSE))</f>
        <v>0</v>
      </c>
      <c r="C111">
        <f>IF($Q111="","",VLOOKUP($Q111,'Revised vs YTD acct'!$A$5:$M$500,4,FALSE))</f>
        <v>0</v>
      </c>
      <c r="D111">
        <f>IF($Q111="","",VLOOKUP($Q111,'Revised vs YTD acct'!$A$5:$M$500,5,FALSE))</f>
        <v>0</v>
      </c>
      <c r="E111">
        <f>IF($Q111="","",VLOOKUP($Q111,'Revised vs YTD acct'!$A$5:$M$500,6,FALSE))</f>
        <v>0</v>
      </c>
      <c r="F111">
        <f>IF($Q111="","",VLOOKUP($Q111,'Revised vs YTD acct'!$A$5:$M$500,7,FALSE))</f>
        <v>0</v>
      </c>
      <c r="G111" t="str">
        <f>IF($Q111="","",VLOOKUP($Q111,'Revised vs YTD acct'!$A$5:$Q$257,COUNTA('Revised vs YTD acct'!$A$4:H$4),FALSE))</f>
        <v>2654</v>
      </c>
      <c r="H111" t="str">
        <f>IF($Q111="","",VLOOKUP($Q111,'Revised vs YTD acct'!$A$5:$Q$257,COUNTA('Revised vs YTD acct'!$A$4:I$4),FALSE))</f>
        <v>SALES OF PAPER</v>
      </c>
      <c r="I111" s="9">
        <f>IF($Q111="","",VLOOKUP($Q111,'Revised vs YTD acct'!$A$5:$Q$257,COUNTA('Revised vs YTD acct'!$A$4:J$4),FALSE))</f>
        <v>936.05000000000018</v>
      </c>
      <c r="J111" s="9">
        <f>IF($Q111="","",VLOOKUP($Q111,'Revised vs YTD acct'!$A$5:$Q$257,COUNTA('Revised vs YTD acct'!$A$4:K$4),FALSE))</f>
        <v>1112.4899999999998</v>
      </c>
      <c r="K111" s="9">
        <f>IF($Q111="","",VLOOKUP($Q111,'Revised vs YTD acct'!$A$5:$Q$257,COUNTA('Revised vs YTD acct'!$A$4:L$4),FALSE))</f>
        <v>-1334.3100000000004</v>
      </c>
      <c r="L111" s="9">
        <f>IF($Q111="","",VLOOKUP($Q111,'Revised vs YTD acct'!$A$5:$Q$257,COUNTA('Revised vs YTD acct'!$A$4:M$4),FALSE))</f>
        <v>200.63999999999987</v>
      </c>
      <c r="M111" s="9">
        <f>IF($Q111="","",VLOOKUP($Q111,'Revised vs YTD acct'!$A$5:$Q$257,COUNTA('Revised vs YTD acct'!$A$4:N$4),FALSE))</f>
        <v>1680.44</v>
      </c>
      <c r="N111" s="9">
        <f>IF($Q111="","",VLOOKUP($Q111,'Revised vs YTD acct'!$A$5:$Q$257,COUNTA('Revised vs YTD acct'!$A$4:O$4),FALSE))</f>
        <v>2.2899999999999636</v>
      </c>
      <c r="O111" s="9">
        <f>IF($Q111="","",VLOOKUP($Q111,'Revised vs YTD acct'!$A$5:$Q$257,COUNTA('Revised vs YTD acct'!$A$4:P$4),FALSE))</f>
        <v>-2247.16</v>
      </c>
      <c r="P111" s="9">
        <f t="shared" si="1"/>
        <v>350.4399999999996</v>
      </c>
      <c r="Q111">
        <f>IF((MAX($Q$4:Q110)+1)&gt;Data!$B$1,"",MAX($Q$4:Q110)+1)</f>
        <v>107</v>
      </c>
    </row>
    <row r="112" spans="1:17" x14ac:dyDescent="0.2">
      <c r="A112" t="str">
        <f>IF($Q112="","",VLOOKUP($Q112,'Revised vs YTD acct'!$A$5:$Q$257,COUNTA('Revised vs YTD acct'!$A$4:B$4),FALSE))</f>
        <v>A</v>
      </c>
      <c r="B112">
        <f>IF($Q112="","",VLOOKUP($Q112,'Revised vs YTD acct'!$A$5:$M$500,3,FALSE))</f>
        <v>0</v>
      </c>
      <c r="C112">
        <f>IF($Q112="","",VLOOKUP($Q112,'Revised vs YTD acct'!$A$5:$M$500,4,FALSE))</f>
        <v>0</v>
      </c>
      <c r="D112">
        <f>IF($Q112="","",VLOOKUP($Q112,'Revised vs YTD acct'!$A$5:$M$500,5,FALSE))</f>
        <v>0</v>
      </c>
      <c r="E112">
        <f>IF($Q112="","",VLOOKUP($Q112,'Revised vs YTD acct'!$A$5:$M$500,6,FALSE))</f>
        <v>0</v>
      </c>
      <c r="F112">
        <f>IF($Q112="","",VLOOKUP($Q112,'Revised vs YTD acct'!$A$5:$M$500,7,FALSE))</f>
        <v>0</v>
      </c>
      <c r="G112" t="str">
        <f>IF($Q112="","",VLOOKUP($Q112,'Revised vs YTD acct'!$A$5:$Q$257,COUNTA('Revised vs YTD acct'!$A$4:H$4),FALSE))</f>
        <v>1289</v>
      </c>
      <c r="H112" t="str">
        <f>IF($Q112="","",VLOOKUP($Q112,'Revised vs YTD acct'!$A$5:$Q$257,COUNTA('Revised vs YTD acct'!$A$4:I$4),FALSE))</f>
        <v>OTHER GENERAL GOVT FEES</v>
      </c>
      <c r="I112" s="9">
        <f>IF($Q112="","",VLOOKUP($Q112,'Revised vs YTD acct'!$A$5:$Q$257,COUNTA('Revised vs YTD acct'!$A$4:J$4),FALSE))</f>
        <v>-107.07</v>
      </c>
      <c r="J112" s="9">
        <f>IF($Q112="","",VLOOKUP($Q112,'Revised vs YTD acct'!$A$5:$Q$257,COUNTA('Revised vs YTD acct'!$A$4:K$4),FALSE))</f>
        <v>70</v>
      </c>
      <c r="K112" s="9">
        <f>IF($Q112="","",VLOOKUP($Q112,'Revised vs YTD acct'!$A$5:$Q$257,COUNTA('Revised vs YTD acct'!$A$4:L$4),FALSE))</f>
        <v>82.72</v>
      </c>
      <c r="L112" s="9">
        <f>IF($Q112="","",VLOOKUP($Q112,'Revised vs YTD acct'!$A$5:$Q$257,COUNTA('Revised vs YTD acct'!$A$4:M$4),FALSE))</f>
        <v>100</v>
      </c>
      <c r="M112" s="9">
        <f>IF($Q112="","",VLOOKUP($Q112,'Revised vs YTD acct'!$A$5:$Q$257,COUNTA('Revised vs YTD acct'!$A$4:N$4),FALSE))</f>
        <v>73</v>
      </c>
      <c r="N112" s="9">
        <f>IF($Q112="","",VLOOKUP($Q112,'Revised vs YTD acct'!$A$5:$Q$257,COUNTA('Revised vs YTD acct'!$A$4:O$4),FALSE))</f>
        <v>50</v>
      </c>
      <c r="O112" s="9">
        <f>IF($Q112="","",VLOOKUP($Q112,'Revised vs YTD acct'!$A$5:$Q$257,COUNTA('Revised vs YTD acct'!$A$4:P$4),FALSE))</f>
        <v>0</v>
      </c>
      <c r="P112" s="9">
        <f t="shared" si="1"/>
        <v>268.64999999999998</v>
      </c>
      <c r="Q112">
        <f>IF((MAX($Q$4:Q111)+1)&gt;Data!$B$1,"",MAX($Q$4:Q111)+1)</f>
        <v>108</v>
      </c>
    </row>
    <row r="113" spans="1:17" x14ac:dyDescent="0.2">
      <c r="A113" t="str">
        <f>IF($Q113="","",VLOOKUP($Q113,'Revised vs YTD acct'!$A$5:$Q$257,COUNTA('Revised vs YTD acct'!$A$4:B$4),FALSE))</f>
        <v>A</v>
      </c>
      <c r="B113">
        <f>IF($Q113="","",VLOOKUP($Q113,'Revised vs YTD acct'!$A$5:$M$500,3,FALSE))</f>
        <v>0</v>
      </c>
      <c r="C113">
        <f>IF($Q113="","",VLOOKUP($Q113,'Revised vs YTD acct'!$A$5:$M$500,4,FALSE))</f>
        <v>0</v>
      </c>
      <c r="D113">
        <f>IF($Q113="","",VLOOKUP($Q113,'Revised vs YTD acct'!$A$5:$M$500,5,FALSE))</f>
        <v>0</v>
      </c>
      <c r="E113">
        <f>IF($Q113="","",VLOOKUP($Q113,'Revised vs YTD acct'!$A$5:$M$500,6,FALSE))</f>
        <v>0</v>
      </c>
      <c r="F113">
        <f>IF($Q113="","",VLOOKUP($Q113,'Revised vs YTD acct'!$A$5:$M$500,7,FALSE))</f>
        <v>0</v>
      </c>
      <c r="G113" t="str">
        <f>IF($Q113="","",VLOOKUP($Q113,'Revised vs YTD acct'!$A$5:$Q$257,COUNTA('Revised vs YTD acct'!$A$4:H$4),FALSE))</f>
        <v>3384</v>
      </c>
      <c r="H113" t="str">
        <f>IF($Q113="","",VLOOKUP($Q113,'Revised vs YTD acct'!$A$5:$Q$257,COUNTA('Revised vs YTD acct'!$A$4:I$4),FALSE))</f>
        <v>STOP DWI STATE AID</v>
      </c>
      <c r="I113" s="9">
        <f>IF($Q113="","",VLOOKUP($Q113,'Revised vs YTD acct'!$A$5:$Q$257,COUNTA('Revised vs YTD acct'!$A$4:J$4),FALSE))</f>
        <v>0</v>
      </c>
      <c r="J113" s="9">
        <f>IF($Q113="","",VLOOKUP($Q113,'Revised vs YTD acct'!$A$5:$Q$257,COUNTA('Revised vs YTD acct'!$A$4:K$4),FALSE))</f>
        <v>0</v>
      </c>
      <c r="K113" s="9">
        <f>IF($Q113="","",VLOOKUP($Q113,'Revised vs YTD acct'!$A$5:$Q$257,COUNTA('Revised vs YTD acct'!$A$4:L$4),FALSE))</f>
        <v>0</v>
      </c>
      <c r="L113" s="9">
        <f>IF($Q113="","",VLOOKUP($Q113,'Revised vs YTD acct'!$A$5:$Q$257,COUNTA('Revised vs YTD acct'!$A$4:M$4),FALSE))</f>
        <v>0</v>
      </c>
      <c r="M113" s="9">
        <f>IF($Q113="","",VLOOKUP($Q113,'Revised vs YTD acct'!$A$5:$Q$257,COUNTA('Revised vs YTD acct'!$A$4:N$4),FALSE))</f>
        <v>179.47999999999956</v>
      </c>
      <c r="N113" s="9">
        <f>IF($Q113="","",VLOOKUP($Q113,'Revised vs YTD acct'!$A$5:$Q$257,COUNTA('Revised vs YTD acct'!$A$4:O$4),FALSE))</f>
        <v>0</v>
      </c>
      <c r="O113" s="9">
        <f>IF($Q113="","",VLOOKUP($Q113,'Revised vs YTD acct'!$A$5:$Q$257,COUNTA('Revised vs YTD acct'!$A$4:P$4),FALSE))</f>
        <v>0</v>
      </c>
      <c r="P113" s="9">
        <f t="shared" si="1"/>
        <v>179.47999999999956</v>
      </c>
      <c r="Q113">
        <f>IF((MAX($Q$4:Q112)+1)&gt;Data!$B$1,"",MAX($Q$4:Q112)+1)</f>
        <v>109</v>
      </c>
    </row>
    <row r="114" spans="1:17" x14ac:dyDescent="0.2">
      <c r="A114" t="str">
        <f>IF($Q114="","",VLOOKUP($Q114,'Revised vs YTD acct'!$A$5:$Q$257,COUNTA('Revised vs YTD acct'!$A$4:B$4),FALSE))</f>
        <v>A</v>
      </c>
      <c r="B114">
        <f>IF($Q114="","",VLOOKUP($Q114,'Revised vs YTD acct'!$A$5:$M$500,3,FALSE))</f>
        <v>0</v>
      </c>
      <c r="C114">
        <f>IF($Q114="","",VLOOKUP($Q114,'Revised vs YTD acct'!$A$5:$M$500,4,FALSE))</f>
        <v>0</v>
      </c>
      <c r="D114">
        <f>IF($Q114="","",VLOOKUP($Q114,'Revised vs YTD acct'!$A$5:$M$500,5,FALSE))</f>
        <v>0</v>
      </c>
      <c r="E114">
        <f>IF($Q114="","",VLOOKUP($Q114,'Revised vs YTD acct'!$A$5:$M$500,6,FALSE))</f>
        <v>0</v>
      </c>
      <c r="F114">
        <f>IF($Q114="","",VLOOKUP($Q114,'Revised vs YTD acct'!$A$5:$M$500,7,FALSE))</f>
        <v>0</v>
      </c>
      <c r="G114" t="str">
        <f>IF($Q114="","",VLOOKUP($Q114,'Revised vs YTD acct'!$A$5:$Q$257,COUNTA('Revised vs YTD acct'!$A$4:H$4),FALSE))</f>
        <v>1137</v>
      </c>
      <c r="H114" t="str">
        <f>IF($Q114="","",VLOOKUP($Q114,'Revised vs YTD acct'!$A$5:$Q$257,COUNTA('Revised vs YTD acct'!$A$4:I$4),FALSE))</f>
        <v>HAND. PARKING SURCHARGE</v>
      </c>
      <c r="I114" s="9">
        <f>IF($Q114="","",VLOOKUP($Q114,'Revised vs YTD acct'!$A$5:$Q$257,COUNTA('Revised vs YTD acct'!$A$4:J$4),FALSE))</f>
        <v>15</v>
      </c>
      <c r="J114" s="9">
        <f>IF($Q114="","",VLOOKUP($Q114,'Revised vs YTD acct'!$A$5:$Q$257,COUNTA('Revised vs YTD acct'!$A$4:K$4),FALSE))</f>
        <v>15</v>
      </c>
      <c r="K114" s="9">
        <f>IF($Q114="","",VLOOKUP($Q114,'Revised vs YTD acct'!$A$5:$Q$257,COUNTA('Revised vs YTD acct'!$A$4:L$4),FALSE))</f>
        <v>0</v>
      </c>
      <c r="L114" s="9">
        <f>IF($Q114="","",VLOOKUP($Q114,'Revised vs YTD acct'!$A$5:$Q$257,COUNTA('Revised vs YTD acct'!$A$4:M$4),FALSE))</f>
        <v>0</v>
      </c>
      <c r="M114" s="9">
        <f>IF($Q114="","",VLOOKUP($Q114,'Revised vs YTD acct'!$A$5:$Q$257,COUNTA('Revised vs YTD acct'!$A$4:N$4),FALSE))</f>
        <v>-12.5</v>
      </c>
      <c r="N114" s="9">
        <f>IF($Q114="","",VLOOKUP($Q114,'Revised vs YTD acct'!$A$5:$Q$257,COUNTA('Revised vs YTD acct'!$A$4:O$4),FALSE))</f>
        <v>0</v>
      </c>
      <c r="O114" s="9">
        <f>IF($Q114="","",VLOOKUP($Q114,'Revised vs YTD acct'!$A$5:$Q$257,COUNTA('Revised vs YTD acct'!$A$4:P$4),FALSE))</f>
        <v>-15</v>
      </c>
      <c r="P114" s="9">
        <f t="shared" si="1"/>
        <v>2.5</v>
      </c>
      <c r="Q114">
        <f>IF((MAX($Q$4:Q113)+1)&gt;Data!$B$1,"",MAX($Q$4:Q113)+1)</f>
        <v>110</v>
      </c>
    </row>
    <row r="115" spans="1:17" x14ac:dyDescent="0.2">
      <c r="A115" t="str">
        <f>IF($Q115="","",VLOOKUP($Q115,'Revised vs YTD acct'!$A$5:$Q$257,COUNTA('Revised vs YTD acct'!$A$4:B$4),FALSE))</f>
        <v>A</v>
      </c>
      <c r="B115">
        <f>IF($Q115="","",VLOOKUP($Q115,'Revised vs YTD acct'!$A$5:$M$500,3,FALSE))</f>
        <v>0</v>
      </c>
      <c r="C115">
        <f>IF($Q115="","",VLOOKUP($Q115,'Revised vs YTD acct'!$A$5:$M$500,4,FALSE))</f>
        <v>0</v>
      </c>
      <c r="D115">
        <f>IF($Q115="","",VLOOKUP($Q115,'Revised vs YTD acct'!$A$5:$M$500,5,FALSE))</f>
        <v>0</v>
      </c>
      <c r="E115">
        <f>IF($Q115="","",VLOOKUP($Q115,'Revised vs YTD acct'!$A$5:$M$500,6,FALSE))</f>
        <v>0</v>
      </c>
      <c r="F115">
        <f>IF($Q115="","",VLOOKUP($Q115,'Revised vs YTD acct'!$A$5:$M$500,7,FALSE))</f>
        <v>0</v>
      </c>
      <c r="G115" t="str">
        <f>IF($Q115="","",VLOOKUP($Q115,'Revised vs YTD acct'!$A$5:$Q$257,COUNTA('Revised vs YTD acct'!$A$4:H$4),FALSE))</f>
        <v>3387</v>
      </c>
      <c r="H115" t="str">
        <f>IF($Q115="","",VLOOKUP($Q115,'Revised vs YTD acct'!$A$5:$Q$257,COUNTA('Revised vs YTD acct'!$A$4:I$4),FALSE))</f>
        <v>VIDEO RECORDING GRANT</v>
      </c>
      <c r="I115" s="9">
        <f>IF($Q115="","",VLOOKUP($Q115,'Revised vs YTD acct'!$A$5:$Q$257,COUNTA('Revised vs YTD acct'!$A$4:J$4),FALSE))</f>
        <v>0</v>
      </c>
      <c r="J115" s="9">
        <f>IF($Q115="","",VLOOKUP($Q115,'Revised vs YTD acct'!$A$5:$Q$257,COUNTA('Revised vs YTD acct'!$A$4:K$4),FALSE))</f>
        <v>0</v>
      </c>
      <c r="K115" s="9">
        <f>IF($Q115="","",VLOOKUP($Q115,'Revised vs YTD acct'!$A$5:$Q$257,COUNTA('Revised vs YTD acct'!$A$4:L$4),FALSE))</f>
        <v>0</v>
      </c>
      <c r="L115" s="9">
        <f>IF($Q115="","",VLOOKUP($Q115,'Revised vs YTD acct'!$A$5:$Q$257,COUNTA('Revised vs YTD acct'!$A$4:M$4),FALSE))</f>
        <v>0.23000000000001819</v>
      </c>
      <c r="M115" s="9">
        <f>IF($Q115="","",VLOOKUP($Q115,'Revised vs YTD acct'!$A$5:$Q$257,COUNTA('Revised vs YTD acct'!$A$4:N$4),FALSE))</f>
        <v>0</v>
      </c>
      <c r="N115" s="9">
        <f>IF($Q115="","",VLOOKUP($Q115,'Revised vs YTD acct'!$A$5:$Q$257,COUNTA('Revised vs YTD acct'!$A$4:O$4),FALSE))</f>
        <v>0</v>
      </c>
      <c r="O115" s="9">
        <f>IF($Q115="","",VLOOKUP($Q115,'Revised vs YTD acct'!$A$5:$Q$257,COUNTA('Revised vs YTD acct'!$A$4:P$4),FALSE))</f>
        <v>0</v>
      </c>
      <c r="P115" s="9">
        <f t="shared" si="1"/>
        <v>0.23000000000001819</v>
      </c>
      <c r="Q115">
        <f>IF((MAX($Q$4:Q114)+1)&gt;Data!$B$1,"",MAX($Q$4:Q114)+1)</f>
        <v>111</v>
      </c>
    </row>
    <row r="116" spans="1:17" x14ac:dyDescent="0.2">
      <c r="A116" t="str">
        <f>IF($Q116="","",VLOOKUP($Q116,'Revised vs YTD acct'!$A$5:$Q$257,COUNTA('Revised vs YTD acct'!$A$4:B$4),FALSE))</f>
        <v>A</v>
      </c>
      <c r="B116">
        <f>IF($Q116="","",VLOOKUP($Q116,'Revised vs YTD acct'!$A$5:$M$500,3,FALSE))</f>
        <v>0</v>
      </c>
      <c r="C116">
        <f>IF($Q116="","",VLOOKUP($Q116,'Revised vs YTD acct'!$A$5:$M$500,4,FALSE))</f>
        <v>0</v>
      </c>
      <c r="D116">
        <f>IF($Q116="","",VLOOKUP($Q116,'Revised vs YTD acct'!$A$5:$M$500,5,FALSE))</f>
        <v>0</v>
      </c>
      <c r="E116">
        <f>IF($Q116="","",VLOOKUP($Q116,'Revised vs YTD acct'!$A$5:$M$500,6,FALSE))</f>
        <v>0</v>
      </c>
      <c r="F116">
        <f>IF($Q116="","",VLOOKUP($Q116,'Revised vs YTD acct'!$A$5:$M$500,7,FALSE))</f>
        <v>0</v>
      </c>
      <c r="G116" t="str">
        <f>IF($Q116="","",VLOOKUP($Q116,'Revised vs YTD acct'!$A$5:$Q$257,COUNTA('Revised vs YTD acct'!$A$4:H$4),FALSE))</f>
        <v>4090</v>
      </c>
      <c r="H116" t="str">
        <f>IF($Q116="","",VLOOKUP($Q116,'Revised vs YTD acct'!$A$5:$Q$257,COUNTA('Revised vs YTD acct'!$A$4:I$4),FALSE))</f>
        <v>DHSES I.T. CYBER GRANT</v>
      </c>
      <c r="I116" s="9">
        <f>IF($Q116="","",VLOOKUP($Q116,'Revised vs YTD acct'!$A$5:$Q$257,COUNTA('Revised vs YTD acct'!$A$4:J$4),FALSE))</f>
        <v>0</v>
      </c>
      <c r="J116" s="9">
        <f>IF($Q116="","",VLOOKUP($Q116,'Revised vs YTD acct'!$A$5:$Q$257,COUNTA('Revised vs YTD acct'!$A$4:K$4),FALSE))</f>
        <v>0</v>
      </c>
      <c r="K116" s="9">
        <f>IF($Q116="","",VLOOKUP($Q116,'Revised vs YTD acct'!$A$5:$Q$257,COUNTA('Revised vs YTD acct'!$A$4:L$4),FALSE))</f>
        <v>0</v>
      </c>
      <c r="L116" s="9">
        <f>IF($Q116="","",VLOOKUP($Q116,'Revised vs YTD acct'!$A$5:$Q$257,COUNTA('Revised vs YTD acct'!$A$4:M$4),FALSE))</f>
        <v>0</v>
      </c>
      <c r="M116" s="9">
        <f>IF($Q116="","",VLOOKUP($Q116,'Revised vs YTD acct'!$A$5:$Q$257,COUNTA('Revised vs YTD acct'!$A$4:N$4),FALSE))</f>
        <v>0</v>
      </c>
      <c r="N116" s="9">
        <f>IF($Q116="","",VLOOKUP($Q116,'Revised vs YTD acct'!$A$5:$Q$257,COUNTA('Revised vs YTD acct'!$A$4:O$4),FALSE))</f>
        <v>42374.46</v>
      </c>
      <c r="O116" s="9">
        <f>IF($Q116="","",VLOOKUP($Q116,'Revised vs YTD acct'!$A$5:$Q$257,COUNTA('Revised vs YTD acct'!$A$4:P$4),FALSE))</f>
        <v>-42374.45</v>
      </c>
      <c r="P116" s="9">
        <f t="shared" si="1"/>
        <v>1.0000000002037268E-2</v>
      </c>
      <c r="Q116">
        <f>IF((MAX($Q$4:Q115)+1)&gt;Data!$B$1,"",MAX($Q$4:Q115)+1)</f>
        <v>112</v>
      </c>
    </row>
    <row r="117" spans="1:17" x14ac:dyDescent="0.2">
      <c r="A117" t="str">
        <f>IF($Q117="","",VLOOKUP($Q117,'Revised vs YTD acct'!$A$5:$Q$257,COUNTA('Revised vs YTD acct'!$A$4:B$4),FALSE))</f>
        <v>A</v>
      </c>
      <c r="B117">
        <f>IF($Q117="","",VLOOKUP($Q117,'Revised vs YTD acct'!$A$5:$M$500,3,FALSE))</f>
        <v>0</v>
      </c>
      <c r="C117">
        <f>IF($Q117="","",VLOOKUP($Q117,'Revised vs YTD acct'!$A$5:$M$500,4,FALSE))</f>
        <v>0</v>
      </c>
      <c r="D117">
        <f>IF($Q117="","",VLOOKUP($Q117,'Revised vs YTD acct'!$A$5:$M$500,5,FALSE))</f>
        <v>0</v>
      </c>
      <c r="E117">
        <f>IF($Q117="","",VLOOKUP($Q117,'Revised vs YTD acct'!$A$5:$M$500,6,FALSE))</f>
        <v>0</v>
      </c>
      <c r="F117">
        <f>IF($Q117="","",VLOOKUP($Q117,'Revised vs YTD acct'!$A$5:$M$500,7,FALSE))</f>
        <v>0</v>
      </c>
      <c r="G117" t="str">
        <f>IF($Q117="","",VLOOKUP($Q117,'Revised vs YTD acct'!$A$5:$Q$257,COUNTA('Revised vs YTD acct'!$A$4:H$4),FALSE))</f>
        <v>1562</v>
      </c>
      <c r="H117" t="str">
        <f>IF($Q117="","",VLOOKUP($Q117,'Revised vs YTD acct'!$A$5:$Q$257,COUNTA('Revised vs YTD acct'!$A$4:I$4),FALSE))</f>
        <v>FIRE INVESTIGATION FEES</v>
      </c>
      <c r="I117" s="9">
        <f>IF($Q117="","",VLOOKUP($Q117,'Revised vs YTD acct'!$A$5:$Q$257,COUNTA('Revised vs YTD acct'!$A$4:J$4),FALSE))</f>
        <v>0</v>
      </c>
      <c r="J117" s="9">
        <f>IF($Q117="","",VLOOKUP($Q117,'Revised vs YTD acct'!$A$5:$Q$257,COUNTA('Revised vs YTD acct'!$A$4:K$4),FALSE))</f>
        <v>0</v>
      </c>
      <c r="K117" s="9">
        <f>IF($Q117="","",VLOOKUP($Q117,'Revised vs YTD acct'!$A$5:$Q$257,COUNTA('Revised vs YTD acct'!$A$4:L$4),FALSE))</f>
        <v>0</v>
      </c>
      <c r="L117" s="9">
        <f>IF($Q117="","",VLOOKUP($Q117,'Revised vs YTD acct'!$A$5:$Q$257,COUNTA('Revised vs YTD acct'!$A$4:M$4),FALSE))</f>
        <v>0</v>
      </c>
      <c r="M117" s="9">
        <f>IF($Q117="","",VLOOKUP($Q117,'Revised vs YTD acct'!$A$5:$Q$257,COUNTA('Revised vs YTD acct'!$A$4:N$4),FALSE))</f>
        <v>0</v>
      </c>
      <c r="N117" s="9">
        <f>IF($Q117="","",VLOOKUP($Q117,'Revised vs YTD acct'!$A$5:$Q$257,COUNTA('Revised vs YTD acct'!$A$4:O$4),FALSE))</f>
        <v>0</v>
      </c>
      <c r="O117" s="9">
        <f>IF($Q117="","",VLOOKUP($Q117,'Revised vs YTD acct'!$A$5:$Q$257,COUNTA('Revised vs YTD acct'!$A$4:P$4),FALSE))</f>
        <v>0</v>
      </c>
      <c r="P117" s="9">
        <f t="shared" si="1"/>
        <v>0</v>
      </c>
      <c r="Q117">
        <f>IF((MAX($Q$4:Q116)+1)&gt;Data!$B$1,"",MAX($Q$4:Q116)+1)</f>
        <v>113</v>
      </c>
    </row>
    <row r="118" spans="1:17" x14ac:dyDescent="0.2">
      <c r="A118" t="str">
        <f>IF($Q118="","",VLOOKUP($Q118,'Revised vs YTD acct'!$A$5:$Q$257,COUNTA('Revised vs YTD acct'!$A$4:B$4),FALSE))</f>
        <v>A</v>
      </c>
      <c r="B118">
        <f>IF($Q118="","",VLOOKUP($Q118,'Revised vs YTD acct'!$A$5:$M$500,3,FALSE))</f>
        <v>0</v>
      </c>
      <c r="C118">
        <f>IF($Q118="","",VLOOKUP($Q118,'Revised vs YTD acct'!$A$5:$M$500,4,FALSE))</f>
        <v>0</v>
      </c>
      <c r="D118">
        <f>IF($Q118="","",VLOOKUP($Q118,'Revised vs YTD acct'!$A$5:$M$500,5,FALSE))</f>
        <v>0</v>
      </c>
      <c r="E118">
        <f>IF($Q118="","",VLOOKUP($Q118,'Revised vs YTD acct'!$A$5:$M$500,6,FALSE))</f>
        <v>0</v>
      </c>
      <c r="F118">
        <f>IF($Q118="","",VLOOKUP($Q118,'Revised vs YTD acct'!$A$5:$M$500,7,FALSE))</f>
        <v>0</v>
      </c>
      <c r="G118" t="str">
        <f>IF($Q118="","",VLOOKUP($Q118,'Revised vs YTD acct'!$A$5:$Q$257,COUNTA('Revised vs YTD acct'!$A$4:H$4),FALSE))</f>
        <v>1605</v>
      </c>
      <c r="H118" t="str">
        <f>IF($Q118="","",VLOOKUP($Q118,'Revised vs YTD acct'!$A$5:$Q$257,COUNTA('Revised vs YTD acct'!$A$4:I$4),FALSE))</f>
        <v>PUBLIC HEALTH FEES</v>
      </c>
      <c r="I118" s="9">
        <f>IF($Q118="","",VLOOKUP($Q118,'Revised vs YTD acct'!$A$5:$Q$257,COUNTA('Revised vs YTD acct'!$A$4:J$4),FALSE))</f>
        <v>0</v>
      </c>
      <c r="J118" s="9">
        <f>IF($Q118="","",VLOOKUP($Q118,'Revised vs YTD acct'!$A$5:$Q$257,COUNTA('Revised vs YTD acct'!$A$4:K$4),FALSE))</f>
        <v>0</v>
      </c>
      <c r="K118" s="9">
        <f>IF($Q118="","",VLOOKUP($Q118,'Revised vs YTD acct'!$A$5:$Q$257,COUNTA('Revised vs YTD acct'!$A$4:L$4),FALSE))</f>
        <v>0</v>
      </c>
      <c r="L118" s="9">
        <f>IF($Q118="","",VLOOKUP($Q118,'Revised vs YTD acct'!$A$5:$Q$257,COUNTA('Revised vs YTD acct'!$A$4:M$4),FALSE))</f>
        <v>0</v>
      </c>
      <c r="M118" s="9">
        <f>IF($Q118="","",VLOOKUP($Q118,'Revised vs YTD acct'!$A$5:$Q$257,COUNTA('Revised vs YTD acct'!$A$4:N$4),FALSE))</f>
        <v>0</v>
      </c>
      <c r="N118" s="9">
        <f>IF($Q118="","",VLOOKUP($Q118,'Revised vs YTD acct'!$A$5:$Q$257,COUNTA('Revised vs YTD acct'!$A$4:O$4),FALSE))</f>
        <v>0</v>
      </c>
      <c r="O118" s="9">
        <f>IF($Q118="","",VLOOKUP($Q118,'Revised vs YTD acct'!$A$5:$Q$257,COUNTA('Revised vs YTD acct'!$A$4:P$4),FALSE))</f>
        <v>0</v>
      </c>
      <c r="P118" s="9">
        <f t="shared" si="1"/>
        <v>0</v>
      </c>
      <c r="Q118">
        <f>IF((MAX($Q$4:Q117)+1)&gt;Data!$B$1,"",MAX($Q$4:Q117)+1)</f>
        <v>114</v>
      </c>
    </row>
    <row r="119" spans="1:17" x14ac:dyDescent="0.2">
      <c r="A119" t="str">
        <f>IF($Q119="","",VLOOKUP($Q119,'Revised vs YTD acct'!$A$5:$Q$257,COUNTA('Revised vs YTD acct'!$A$4:B$4),FALSE))</f>
        <v>A</v>
      </c>
      <c r="B119">
        <f>IF($Q119="","",VLOOKUP($Q119,'Revised vs YTD acct'!$A$5:$M$500,3,FALSE))</f>
        <v>0</v>
      </c>
      <c r="C119">
        <f>IF($Q119="","",VLOOKUP($Q119,'Revised vs YTD acct'!$A$5:$M$500,4,FALSE))</f>
        <v>0</v>
      </c>
      <c r="D119">
        <f>IF($Q119="","",VLOOKUP($Q119,'Revised vs YTD acct'!$A$5:$M$500,5,FALSE))</f>
        <v>0</v>
      </c>
      <c r="E119">
        <f>IF($Q119="","",VLOOKUP($Q119,'Revised vs YTD acct'!$A$5:$M$500,6,FALSE))</f>
        <v>0</v>
      </c>
      <c r="F119">
        <f>IF($Q119="","",VLOOKUP($Q119,'Revised vs YTD acct'!$A$5:$M$500,7,FALSE))</f>
        <v>0</v>
      </c>
      <c r="G119" t="str">
        <f>IF($Q119="","",VLOOKUP($Q119,'Revised vs YTD acct'!$A$5:$Q$257,COUNTA('Revised vs YTD acct'!$A$4:H$4),FALSE))</f>
        <v>1610</v>
      </c>
      <c r="H119" t="str">
        <f>IF($Q119="","",VLOOKUP($Q119,'Revised vs YTD acct'!$A$5:$Q$257,COUNTA('Revised vs YTD acct'!$A$4:I$4),FALSE))</f>
        <v>HOME NURSING CHARGES</v>
      </c>
      <c r="I119" s="9">
        <f>IF($Q119="","",VLOOKUP($Q119,'Revised vs YTD acct'!$A$5:$Q$257,COUNTA('Revised vs YTD acct'!$A$4:J$4),FALSE))</f>
        <v>0</v>
      </c>
      <c r="J119" s="9">
        <f>IF($Q119="","",VLOOKUP($Q119,'Revised vs YTD acct'!$A$5:$Q$257,COUNTA('Revised vs YTD acct'!$A$4:K$4),FALSE))</f>
        <v>0</v>
      </c>
      <c r="K119" s="9">
        <f>IF($Q119="","",VLOOKUP($Q119,'Revised vs YTD acct'!$A$5:$Q$257,COUNTA('Revised vs YTD acct'!$A$4:L$4),FALSE))</f>
        <v>0</v>
      </c>
      <c r="L119" s="9">
        <f>IF($Q119="","",VLOOKUP($Q119,'Revised vs YTD acct'!$A$5:$Q$257,COUNTA('Revised vs YTD acct'!$A$4:M$4),FALSE))</f>
        <v>0</v>
      </c>
      <c r="M119" s="9">
        <f>IF($Q119="","",VLOOKUP($Q119,'Revised vs YTD acct'!$A$5:$Q$257,COUNTA('Revised vs YTD acct'!$A$4:N$4),FALSE))</f>
        <v>0</v>
      </c>
      <c r="N119" s="9">
        <f>IF($Q119="","",VLOOKUP($Q119,'Revised vs YTD acct'!$A$5:$Q$257,COUNTA('Revised vs YTD acct'!$A$4:O$4),FALSE))</f>
        <v>0</v>
      </c>
      <c r="O119" s="9">
        <f>IF($Q119="","",VLOOKUP($Q119,'Revised vs YTD acct'!$A$5:$Q$257,COUNTA('Revised vs YTD acct'!$A$4:P$4),FALSE))</f>
        <v>0</v>
      </c>
      <c r="P119" s="9">
        <f t="shared" si="1"/>
        <v>0</v>
      </c>
      <c r="Q119">
        <f>IF((MAX($Q$4:Q118)+1)&gt;Data!$B$1,"",MAX($Q$4:Q118)+1)</f>
        <v>115</v>
      </c>
    </row>
    <row r="120" spans="1:17" x14ac:dyDescent="0.2">
      <c r="A120" t="str">
        <f>IF($Q120="","",VLOOKUP($Q120,'Revised vs YTD acct'!$A$5:$Q$257,COUNTA('Revised vs YTD acct'!$A$4:B$4),FALSE))</f>
        <v>A</v>
      </c>
      <c r="B120">
        <f>IF($Q120="","",VLOOKUP($Q120,'Revised vs YTD acct'!$A$5:$M$500,3,FALSE))</f>
        <v>0</v>
      </c>
      <c r="C120">
        <f>IF($Q120="","",VLOOKUP($Q120,'Revised vs YTD acct'!$A$5:$M$500,4,FALSE))</f>
        <v>0</v>
      </c>
      <c r="D120">
        <f>IF($Q120="","",VLOOKUP($Q120,'Revised vs YTD acct'!$A$5:$M$500,5,FALSE))</f>
        <v>0</v>
      </c>
      <c r="E120">
        <f>IF($Q120="","",VLOOKUP($Q120,'Revised vs YTD acct'!$A$5:$M$500,6,FALSE))</f>
        <v>0</v>
      </c>
      <c r="F120">
        <f>IF($Q120="","",VLOOKUP($Q120,'Revised vs YTD acct'!$A$5:$M$500,7,FALSE))</f>
        <v>0</v>
      </c>
      <c r="G120" t="str">
        <f>IF($Q120="","",VLOOKUP($Q120,'Revised vs YTD acct'!$A$5:$Q$257,COUNTA('Revised vs YTD acct'!$A$4:H$4),FALSE))</f>
        <v>1625</v>
      </c>
      <c r="H120" t="str">
        <f>IF($Q120="","",VLOOKUP($Q120,'Revised vs YTD acct'!$A$5:$Q$257,COUNTA('Revised vs YTD acct'!$A$4:I$4),FALSE))</f>
        <v>MENTAL HEALTH CONTR./PRIV.AG</v>
      </c>
      <c r="I120" s="9">
        <f>IF($Q120="","",VLOOKUP($Q120,'Revised vs YTD acct'!$A$5:$Q$257,COUNTA('Revised vs YTD acct'!$A$4:J$4),FALSE))</f>
        <v>0</v>
      </c>
      <c r="J120" s="9">
        <f>IF($Q120="","",VLOOKUP($Q120,'Revised vs YTD acct'!$A$5:$Q$257,COUNTA('Revised vs YTD acct'!$A$4:K$4),FALSE))</f>
        <v>0</v>
      </c>
      <c r="K120" s="9">
        <f>IF($Q120="","",VLOOKUP($Q120,'Revised vs YTD acct'!$A$5:$Q$257,COUNTA('Revised vs YTD acct'!$A$4:L$4),FALSE))</f>
        <v>0</v>
      </c>
      <c r="L120" s="9">
        <f>IF($Q120="","",VLOOKUP($Q120,'Revised vs YTD acct'!$A$5:$Q$257,COUNTA('Revised vs YTD acct'!$A$4:M$4),FALSE))</f>
        <v>0</v>
      </c>
      <c r="M120" s="9">
        <f>IF($Q120="","",VLOOKUP($Q120,'Revised vs YTD acct'!$A$5:$Q$257,COUNTA('Revised vs YTD acct'!$A$4:N$4),FALSE))</f>
        <v>0</v>
      </c>
      <c r="N120" s="9">
        <f>IF($Q120="","",VLOOKUP($Q120,'Revised vs YTD acct'!$A$5:$Q$257,COUNTA('Revised vs YTD acct'!$A$4:O$4),FALSE))</f>
        <v>0</v>
      </c>
      <c r="O120" s="9">
        <f>IF($Q120="","",VLOOKUP($Q120,'Revised vs YTD acct'!$A$5:$Q$257,COUNTA('Revised vs YTD acct'!$A$4:P$4),FALSE))</f>
        <v>0</v>
      </c>
      <c r="P120" s="9">
        <f t="shared" si="1"/>
        <v>0</v>
      </c>
      <c r="Q120">
        <f>IF((MAX($Q$4:Q119)+1)&gt;Data!$B$1,"",MAX($Q$4:Q119)+1)</f>
        <v>116</v>
      </c>
    </row>
    <row r="121" spans="1:17" x14ac:dyDescent="0.2">
      <c r="A121" t="str">
        <f>IF($Q121="","",VLOOKUP($Q121,'Revised vs YTD acct'!$A$5:$Q$257,COUNTA('Revised vs YTD acct'!$A$4:B$4),FALSE))</f>
        <v>A</v>
      </c>
      <c r="B121">
        <f>IF($Q121="","",VLOOKUP($Q121,'Revised vs YTD acct'!$A$5:$M$500,3,FALSE))</f>
        <v>0</v>
      </c>
      <c r="C121">
        <f>IF($Q121="","",VLOOKUP($Q121,'Revised vs YTD acct'!$A$5:$M$500,4,FALSE))</f>
        <v>0</v>
      </c>
      <c r="D121">
        <f>IF($Q121="","",VLOOKUP($Q121,'Revised vs YTD acct'!$A$5:$M$500,5,FALSE))</f>
        <v>0</v>
      </c>
      <c r="E121">
        <f>IF($Q121="","",VLOOKUP($Q121,'Revised vs YTD acct'!$A$5:$M$500,6,FALSE))</f>
        <v>0</v>
      </c>
      <c r="F121">
        <f>IF($Q121="","",VLOOKUP($Q121,'Revised vs YTD acct'!$A$5:$M$500,7,FALSE))</f>
        <v>0</v>
      </c>
      <c r="G121" t="str">
        <f>IF($Q121="","",VLOOKUP($Q121,'Revised vs YTD acct'!$A$5:$Q$257,COUNTA('Revised vs YTD acct'!$A$4:H$4),FALSE))</f>
        <v>1823</v>
      </c>
      <c r="H121" t="str">
        <f>IF($Q121="","",VLOOKUP($Q121,'Revised vs YTD acct'!$A$5:$Q$257,COUNTA('Revised vs YTD acct'!$A$4:I$4),FALSE))</f>
        <v>REPAYMENTS OF JD CARE</v>
      </c>
      <c r="I121" s="9">
        <f>IF($Q121="","",VLOOKUP($Q121,'Revised vs YTD acct'!$A$5:$Q$257,COUNTA('Revised vs YTD acct'!$A$4:J$4),FALSE))</f>
        <v>0</v>
      </c>
      <c r="J121" s="9">
        <f>IF($Q121="","",VLOOKUP($Q121,'Revised vs YTD acct'!$A$5:$Q$257,COUNTA('Revised vs YTD acct'!$A$4:K$4),FALSE))</f>
        <v>0</v>
      </c>
      <c r="K121" s="9">
        <f>IF($Q121="","",VLOOKUP($Q121,'Revised vs YTD acct'!$A$5:$Q$257,COUNTA('Revised vs YTD acct'!$A$4:L$4),FALSE))</f>
        <v>0</v>
      </c>
      <c r="L121" s="9">
        <f>IF($Q121="","",VLOOKUP($Q121,'Revised vs YTD acct'!$A$5:$Q$257,COUNTA('Revised vs YTD acct'!$A$4:M$4),FALSE))</f>
        <v>0</v>
      </c>
      <c r="M121" s="9">
        <f>IF($Q121="","",VLOOKUP($Q121,'Revised vs YTD acct'!$A$5:$Q$257,COUNTA('Revised vs YTD acct'!$A$4:N$4),FALSE))</f>
        <v>0</v>
      </c>
      <c r="N121" s="9">
        <f>IF($Q121="","",VLOOKUP($Q121,'Revised vs YTD acct'!$A$5:$Q$257,COUNTA('Revised vs YTD acct'!$A$4:O$4),FALSE))</f>
        <v>0</v>
      </c>
      <c r="O121" s="9">
        <f>IF($Q121="","",VLOOKUP($Q121,'Revised vs YTD acct'!$A$5:$Q$257,COUNTA('Revised vs YTD acct'!$A$4:P$4),FALSE))</f>
        <v>0</v>
      </c>
      <c r="P121" s="9">
        <f t="shared" si="1"/>
        <v>0</v>
      </c>
      <c r="Q121">
        <f>IF((MAX($Q$4:Q120)+1)&gt;Data!$B$1,"",MAX($Q$4:Q120)+1)</f>
        <v>117</v>
      </c>
    </row>
    <row r="122" spans="1:17" x14ac:dyDescent="0.2">
      <c r="A122" t="str">
        <f>IF($Q122="","",VLOOKUP($Q122,'Revised vs YTD acct'!$A$5:$Q$257,COUNTA('Revised vs YTD acct'!$A$4:B$4),FALSE))</f>
        <v>A</v>
      </c>
      <c r="B122">
        <f>IF($Q122="","",VLOOKUP($Q122,'Revised vs YTD acct'!$A$5:$M$500,3,FALSE))</f>
        <v>0</v>
      </c>
      <c r="C122">
        <f>IF($Q122="","",VLOOKUP($Q122,'Revised vs YTD acct'!$A$5:$M$500,4,FALSE))</f>
        <v>0</v>
      </c>
      <c r="D122">
        <f>IF($Q122="","",VLOOKUP($Q122,'Revised vs YTD acct'!$A$5:$M$500,5,FALSE))</f>
        <v>0</v>
      </c>
      <c r="E122">
        <f>IF($Q122="","",VLOOKUP($Q122,'Revised vs YTD acct'!$A$5:$M$500,6,FALSE))</f>
        <v>0</v>
      </c>
      <c r="F122">
        <f>IF($Q122="","",VLOOKUP($Q122,'Revised vs YTD acct'!$A$5:$M$500,7,FALSE))</f>
        <v>0</v>
      </c>
      <c r="G122" t="str">
        <f>IF($Q122="","",VLOOKUP($Q122,'Revised vs YTD acct'!$A$5:$Q$257,COUNTA('Revised vs YTD acct'!$A$4:H$4),FALSE))</f>
        <v>1855</v>
      </c>
      <c r="H122" t="str">
        <f>IF($Q122="","",VLOOKUP($Q122,'Revised vs YTD acct'!$A$5:$Q$257,COUNTA('Revised vs YTD acct'!$A$4:I$4),FALSE))</f>
        <v>DAY CARE</v>
      </c>
      <c r="I122" s="9">
        <f>IF($Q122="","",VLOOKUP($Q122,'Revised vs YTD acct'!$A$5:$Q$257,COUNTA('Revised vs YTD acct'!$A$4:J$4),FALSE))</f>
        <v>0</v>
      </c>
      <c r="J122" s="9">
        <f>IF($Q122="","",VLOOKUP($Q122,'Revised vs YTD acct'!$A$5:$Q$257,COUNTA('Revised vs YTD acct'!$A$4:K$4),FALSE))</f>
        <v>0</v>
      </c>
      <c r="K122" s="9">
        <f>IF($Q122="","",VLOOKUP($Q122,'Revised vs YTD acct'!$A$5:$Q$257,COUNTA('Revised vs YTD acct'!$A$4:L$4),FALSE))</f>
        <v>0</v>
      </c>
      <c r="L122" s="9">
        <f>IF($Q122="","",VLOOKUP($Q122,'Revised vs YTD acct'!$A$5:$Q$257,COUNTA('Revised vs YTD acct'!$A$4:M$4),FALSE))</f>
        <v>0</v>
      </c>
      <c r="M122" s="9">
        <f>IF($Q122="","",VLOOKUP($Q122,'Revised vs YTD acct'!$A$5:$Q$257,COUNTA('Revised vs YTD acct'!$A$4:N$4),FALSE))</f>
        <v>0</v>
      </c>
      <c r="N122" s="9">
        <f>IF($Q122="","",VLOOKUP($Q122,'Revised vs YTD acct'!$A$5:$Q$257,COUNTA('Revised vs YTD acct'!$A$4:O$4),FALSE))</f>
        <v>0</v>
      </c>
      <c r="O122" s="9">
        <f>IF($Q122="","",VLOOKUP($Q122,'Revised vs YTD acct'!$A$5:$Q$257,COUNTA('Revised vs YTD acct'!$A$4:P$4),FALSE))</f>
        <v>0</v>
      </c>
      <c r="P122" s="9">
        <f t="shared" si="1"/>
        <v>0</v>
      </c>
      <c r="Q122">
        <f>IF((MAX($Q$4:Q121)+1)&gt;Data!$B$1,"",MAX($Q$4:Q121)+1)</f>
        <v>118</v>
      </c>
    </row>
    <row r="123" spans="1:17" x14ac:dyDescent="0.2">
      <c r="A123" t="str">
        <f>IF($Q123="","",VLOOKUP($Q123,'Revised vs YTD acct'!$A$5:$Q$257,COUNTA('Revised vs YTD acct'!$A$4:B$4),FALSE))</f>
        <v>A</v>
      </c>
      <c r="B123">
        <f>IF($Q123="","",VLOOKUP($Q123,'Revised vs YTD acct'!$A$5:$M$500,3,FALSE))</f>
        <v>0</v>
      </c>
      <c r="C123">
        <f>IF($Q123="","",VLOOKUP($Q123,'Revised vs YTD acct'!$A$5:$M$500,4,FALSE))</f>
        <v>0</v>
      </c>
      <c r="D123">
        <f>IF($Q123="","",VLOOKUP($Q123,'Revised vs YTD acct'!$A$5:$M$500,5,FALSE))</f>
        <v>0</v>
      </c>
      <c r="E123">
        <f>IF($Q123="","",VLOOKUP($Q123,'Revised vs YTD acct'!$A$5:$M$500,6,FALSE))</f>
        <v>0</v>
      </c>
      <c r="F123">
        <f>IF($Q123="","",VLOOKUP($Q123,'Revised vs YTD acct'!$A$5:$M$500,7,FALSE))</f>
        <v>0</v>
      </c>
      <c r="G123" t="str">
        <f>IF($Q123="","",VLOOKUP($Q123,'Revised vs YTD acct'!$A$5:$Q$257,COUNTA('Revised vs YTD acct'!$A$4:H$4),FALSE))</f>
        <v>2189</v>
      </c>
      <c r="H123" t="str">
        <f>IF($Q123="","",VLOOKUP($Q123,'Revised vs YTD acct'!$A$5:$Q$257,COUNTA('Revised vs YTD acct'!$A$4:I$4),FALSE))</f>
        <v>MOSA ASSET DISTRIBUTION</v>
      </c>
      <c r="I123" s="9">
        <f>IF($Q123="","",VLOOKUP($Q123,'Revised vs YTD acct'!$A$5:$Q$257,COUNTA('Revised vs YTD acct'!$A$4:J$4),FALSE))</f>
        <v>0</v>
      </c>
      <c r="J123" s="9">
        <f>IF($Q123="","",VLOOKUP($Q123,'Revised vs YTD acct'!$A$5:$Q$257,COUNTA('Revised vs YTD acct'!$A$4:K$4),FALSE))</f>
        <v>0</v>
      </c>
      <c r="K123" s="9">
        <f>IF($Q123="","",VLOOKUP($Q123,'Revised vs YTD acct'!$A$5:$Q$257,COUNTA('Revised vs YTD acct'!$A$4:L$4),FALSE))</f>
        <v>0</v>
      </c>
      <c r="L123" s="9">
        <f>IF($Q123="","",VLOOKUP($Q123,'Revised vs YTD acct'!$A$5:$Q$257,COUNTA('Revised vs YTD acct'!$A$4:M$4),FALSE))</f>
        <v>0</v>
      </c>
      <c r="M123" s="9">
        <f>IF($Q123="","",VLOOKUP($Q123,'Revised vs YTD acct'!$A$5:$Q$257,COUNTA('Revised vs YTD acct'!$A$4:N$4),FALSE))</f>
        <v>0</v>
      </c>
      <c r="N123" s="9">
        <f>IF($Q123="","",VLOOKUP($Q123,'Revised vs YTD acct'!$A$5:$Q$257,COUNTA('Revised vs YTD acct'!$A$4:O$4),FALSE))</f>
        <v>0</v>
      </c>
      <c r="O123" s="9">
        <f>IF($Q123="","",VLOOKUP($Q123,'Revised vs YTD acct'!$A$5:$Q$257,COUNTA('Revised vs YTD acct'!$A$4:P$4),FALSE))</f>
        <v>0</v>
      </c>
      <c r="P123" s="9">
        <f t="shared" si="1"/>
        <v>0</v>
      </c>
      <c r="Q123">
        <f>IF((MAX($Q$4:Q122)+1)&gt;Data!$B$1,"",MAX($Q$4:Q122)+1)</f>
        <v>119</v>
      </c>
    </row>
    <row r="124" spans="1:17" x14ac:dyDescent="0.2">
      <c r="A124" t="str">
        <f>IF($Q124="","",VLOOKUP($Q124,'Revised vs YTD acct'!$A$5:$Q$257,COUNTA('Revised vs YTD acct'!$A$4:B$4),FALSE))</f>
        <v>A</v>
      </c>
      <c r="B124">
        <f>IF($Q124="","",VLOOKUP($Q124,'Revised vs YTD acct'!$A$5:$M$500,3,FALSE))</f>
        <v>0</v>
      </c>
      <c r="C124">
        <f>IF($Q124="","",VLOOKUP($Q124,'Revised vs YTD acct'!$A$5:$M$500,4,FALSE))</f>
        <v>0</v>
      </c>
      <c r="D124">
        <f>IF($Q124="","",VLOOKUP($Q124,'Revised vs YTD acct'!$A$5:$M$500,5,FALSE))</f>
        <v>0</v>
      </c>
      <c r="E124">
        <f>IF($Q124="","",VLOOKUP($Q124,'Revised vs YTD acct'!$A$5:$M$500,6,FALSE))</f>
        <v>0</v>
      </c>
      <c r="F124">
        <f>IF($Q124="","",VLOOKUP($Q124,'Revised vs YTD acct'!$A$5:$M$500,7,FALSE))</f>
        <v>0</v>
      </c>
      <c r="G124" t="str">
        <f>IF($Q124="","",VLOOKUP($Q124,'Revised vs YTD acct'!$A$5:$Q$257,COUNTA('Revised vs YTD acct'!$A$4:H$4),FALSE))</f>
        <v>2212</v>
      </c>
      <c r="H124" t="str">
        <f>IF($Q124="","",VLOOKUP($Q124,'Revised vs YTD acct'!$A$5:$Q$257,COUNTA('Revised vs YTD acct'!$A$4:I$4),FALSE))</f>
        <v>MIMEO PRINTING SERVICE (EMO)</v>
      </c>
      <c r="I124" s="9">
        <f>IF($Q124="","",VLOOKUP($Q124,'Revised vs YTD acct'!$A$5:$Q$257,COUNTA('Revised vs YTD acct'!$A$4:J$4),FALSE))</f>
        <v>0</v>
      </c>
      <c r="J124" s="9">
        <f>IF($Q124="","",VLOOKUP($Q124,'Revised vs YTD acct'!$A$5:$Q$257,COUNTA('Revised vs YTD acct'!$A$4:K$4),FALSE))</f>
        <v>0</v>
      </c>
      <c r="K124" s="9">
        <f>IF($Q124="","",VLOOKUP($Q124,'Revised vs YTD acct'!$A$5:$Q$257,COUNTA('Revised vs YTD acct'!$A$4:L$4),FALSE))</f>
        <v>0</v>
      </c>
      <c r="L124" s="9">
        <f>IF($Q124="","",VLOOKUP($Q124,'Revised vs YTD acct'!$A$5:$Q$257,COUNTA('Revised vs YTD acct'!$A$4:M$4),FALSE))</f>
        <v>0</v>
      </c>
      <c r="M124" s="9">
        <f>IF($Q124="","",VLOOKUP($Q124,'Revised vs YTD acct'!$A$5:$Q$257,COUNTA('Revised vs YTD acct'!$A$4:N$4),FALSE))</f>
        <v>0</v>
      </c>
      <c r="N124" s="9">
        <f>IF($Q124="","",VLOOKUP($Q124,'Revised vs YTD acct'!$A$5:$Q$257,COUNTA('Revised vs YTD acct'!$A$4:O$4),FALSE))</f>
        <v>0</v>
      </c>
      <c r="O124" s="9">
        <f>IF($Q124="","",VLOOKUP($Q124,'Revised vs YTD acct'!$A$5:$Q$257,COUNTA('Revised vs YTD acct'!$A$4:P$4),FALSE))</f>
        <v>0</v>
      </c>
      <c r="P124" s="9">
        <f t="shared" si="1"/>
        <v>0</v>
      </c>
      <c r="Q124">
        <f>IF((MAX($Q$4:Q123)+1)&gt;Data!$B$1,"",MAX($Q$4:Q123)+1)</f>
        <v>120</v>
      </c>
    </row>
    <row r="125" spans="1:17" x14ac:dyDescent="0.2">
      <c r="A125" t="str">
        <f>IF($Q125="","",VLOOKUP($Q125,'Revised vs YTD acct'!$A$5:$Q$257,COUNTA('Revised vs YTD acct'!$A$4:B$4),FALSE))</f>
        <v>A</v>
      </c>
      <c r="B125">
        <f>IF($Q125="","",VLOOKUP($Q125,'Revised vs YTD acct'!$A$5:$M$500,3,FALSE))</f>
        <v>0</v>
      </c>
      <c r="C125">
        <f>IF($Q125="","",VLOOKUP($Q125,'Revised vs YTD acct'!$A$5:$M$500,4,FALSE))</f>
        <v>0</v>
      </c>
      <c r="D125">
        <f>IF($Q125="","",VLOOKUP($Q125,'Revised vs YTD acct'!$A$5:$M$500,5,FALSE))</f>
        <v>0</v>
      </c>
      <c r="E125">
        <f>IF($Q125="","",VLOOKUP($Q125,'Revised vs YTD acct'!$A$5:$M$500,6,FALSE))</f>
        <v>0</v>
      </c>
      <c r="F125">
        <f>IF($Q125="","",VLOOKUP($Q125,'Revised vs YTD acct'!$A$5:$M$500,7,FALSE))</f>
        <v>0</v>
      </c>
      <c r="G125" t="str">
        <f>IF($Q125="","",VLOOKUP($Q125,'Revised vs YTD acct'!$A$5:$Q$257,COUNTA('Revised vs YTD acct'!$A$4:H$4),FALSE))</f>
        <v>2300</v>
      </c>
      <c r="H125" t="str">
        <f>IF($Q125="","",VLOOKUP($Q125,'Revised vs YTD acct'!$A$5:$Q$257,COUNTA('Revised vs YTD acct'!$A$4:I$4),FALSE))</f>
        <v>TRANS.SERVICE/OTHER GOVTS.</v>
      </c>
      <c r="I125" s="9">
        <f>IF($Q125="","",VLOOKUP($Q125,'Revised vs YTD acct'!$A$5:$Q$257,COUNTA('Revised vs YTD acct'!$A$4:J$4),FALSE))</f>
        <v>0</v>
      </c>
      <c r="J125" s="9">
        <f>IF($Q125="","",VLOOKUP($Q125,'Revised vs YTD acct'!$A$5:$Q$257,COUNTA('Revised vs YTD acct'!$A$4:K$4),FALSE))</f>
        <v>0</v>
      </c>
      <c r="K125" s="9">
        <f>IF($Q125="","",VLOOKUP($Q125,'Revised vs YTD acct'!$A$5:$Q$257,COUNTA('Revised vs YTD acct'!$A$4:L$4),FALSE))</f>
        <v>0</v>
      </c>
      <c r="L125" s="9">
        <f>IF($Q125="","",VLOOKUP($Q125,'Revised vs YTD acct'!$A$5:$Q$257,COUNTA('Revised vs YTD acct'!$A$4:M$4),FALSE))</f>
        <v>0</v>
      </c>
      <c r="M125" s="9">
        <f>IF($Q125="","",VLOOKUP($Q125,'Revised vs YTD acct'!$A$5:$Q$257,COUNTA('Revised vs YTD acct'!$A$4:N$4),FALSE))</f>
        <v>0</v>
      </c>
      <c r="N125" s="9">
        <f>IF($Q125="","",VLOOKUP($Q125,'Revised vs YTD acct'!$A$5:$Q$257,COUNTA('Revised vs YTD acct'!$A$4:O$4),FALSE))</f>
        <v>0</v>
      </c>
      <c r="O125" s="9">
        <f>IF($Q125="","",VLOOKUP($Q125,'Revised vs YTD acct'!$A$5:$Q$257,COUNTA('Revised vs YTD acct'!$A$4:P$4),FALSE))</f>
        <v>0</v>
      </c>
      <c r="P125" s="9">
        <f t="shared" si="1"/>
        <v>0</v>
      </c>
      <c r="Q125">
        <f>IF((MAX($Q$4:Q124)+1)&gt;Data!$B$1,"",MAX($Q$4:Q124)+1)</f>
        <v>121</v>
      </c>
    </row>
    <row r="126" spans="1:17" x14ac:dyDescent="0.2">
      <c r="A126" t="str">
        <f>IF($Q126="","",VLOOKUP($Q126,'Revised vs YTD acct'!$A$5:$Q$257,COUNTA('Revised vs YTD acct'!$A$4:B$4),FALSE))</f>
        <v>A</v>
      </c>
      <c r="B126">
        <f>IF($Q126="","",VLOOKUP($Q126,'Revised vs YTD acct'!$A$5:$M$500,3,FALSE))</f>
        <v>0</v>
      </c>
      <c r="C126">
        <f>IF($Q126="","",VLOOKUP($Q126,'Revised vs YTD acct'!$A$5:$M$500,4,FALSE))</f>
        <v>0</v>
      </c>
      <c r="D126">
        <f>IF($Q126="","",VLOOKUP($Q126,'Revised vs YTD acct'!$A$5:$M$500,5,FALSE))</f>
        <v>0</v>
      </c>
      <c r="E126">
        <f>IF($Q126="","",VLOOKUP($Q126,'Revised vs YTD acct'!$A$5:$M$500,6,FALSE))</f>
        <v>0</v>
      </c>
      <c r="F126">
        <f>IF($Q126="","",VLOOKUP($Q126,'Revised vs YTD acct'!$A$5:$M$500,7,FALSE))</f>
        <v>0</v>
      </c>
      <c r="G126" t="str">
        <f>IF($Q126="","",VLOOKUP($Q126,'Revised vs YTD acct'!$A$5:$Q$257,COUNTA('Revised vs YTD acct'!$A$4:H$4),FALSE))</f>
        <v>2356</v>
      </c>
      <c r="H126" t="str">
        <f>IF($Q126="","",VLOOKUP($Q126,'Revised vs YTD acct'!$A$5:$Q$257,COUNTA('Revised vs YTD acct'!$A$4:I$4),FALSE))</f>
        <v>REPAIRS DSS MEDICAID CARS</v>
      </c>
      <c r="I126" s="9">
        <f>IF($Q126="","",VLOOKUP($Q126,'Revised vs YTD acct'!$A$5:$Q$257,COUNTA('Revised vs YTD acct'!$A$4:J$4),FALSE))</f>
        <v>0</v>
      </c>
      <c r="J126" s="9">
        <f>IF($Q126="","",VLOOKUP($Q126,'Revised vs YTD acct'!$A$5:$Q$257,COUNTA('Revised vs YTD acct'!$A$4:K$4),FALSE))</f>
        <v>0</v>
      </c>
      <c r="K126" s="9">
        <f>IF($Q126="","",VLOOKUP($Q126,'Revised vs YTD acct'!$A$5:$Q$257,COUNTA('Revised vs YTD acct'!$A$4:L$4),FALSE))</f>
        <v>0</v>
      </c>
      <c r="L126" s="9">
        <f>IF($Q126="","",VLOOKUP($Q126,'Revised vs YTD acct'!$A$5:$Q$257,COUNTA('Revised vs YTD acct'!$A$4:M$4),FALSE))</f>
        <v>0</v>
      </c>
      <c r="M126" s="9">
        <f>IF($Q126="","",VLOOKUP($Q126,'Revised vs YTD acct'!$A$5:$Q$257,COUNTA('Revised vs YTD acct'!$A$4:N$4),FALSE))</f>
        <v>0</v>
      </c>
      <c r="N126" s="9">
        <f>IF($Q126="","",VLOOKUP($Q126,'Revised vs YTD acct'!$A$5:$Q$257,COUNTA('Revised vs YTD acct'!$A$4:O$4),FALSE))</f>
        <v>0</v>
      </c>
      <c r="O126" s="9">
        <f>IF($Q126="","",VLOOKUP($Q126,'Revised vs YTD acct'!$A$5:$Q$257,COUNTA('Revised vs YTD acct'!$A$4:P$4),FALSE))</f>
        <v>0</v>
      </c>
      <c r="P126" s="9">
        <f t="shared" si="1"/>
        <v>0</v>
      </c>
      <c r="Q126">
        <f>IF((MAX($Q$4:Q125)+1)&gt;Data!$B$1,"",MAX($Q$4:Q125)+1)</f>
        <v>122</v>
      </c>
    </row>
    <row r="127" spans="1:17" x14ac:dyDescent="0.2">
      <c r="A127" t="str">
        <f>IF($Q127="","",VLOOKUP($Q127,'Revised vs YTD acct'!$A$5:$Q$257,COUNTA('Revised vs YTD acct'!$A$4:B$4),FALSE))</f>
        <v>A</v>
      </c>
      <c r="B127">
        <f>IF($Q127="","",VLOOKUP($Q127,'Revised vs YTD acct'!$A$5:$M$500,3,FALSE))</f>
        <v>0</v>
      </c>
      <c r="C127">
        <f>IF($Q127="","",VLOOKUP($Q127,'Revised vs YTD acct'!$A$5:$M$500,4,FALSE))</f>
        <v>0</v>
      </c>
      <c r="D127">
        <f>IF($Q127="","",VLOOKUP($Q127,'Revised vs YTD acct'!$A$5:$M$500,5,FALSE))</f>
        <v>0</v>
      </c>
      <c r="E127">
        <f>IF($Q127="","",VLOOKUP($Q127,'Revised vs YTD acct'!$A$5:$M$500,6,FALSE))</f>
        <v>0</v>
      </c>
      <c r="F127">
        <f>IF($Q127="","",VLOOKUP($Q127,'Revised vs YTD acct'!$A$5:$M$500,7,FALSE))</f>
        <v>0</v>
      </c>
      <c r="G127" t="str">
        <f>IF($Q127="","",VLOOKUP($Q127,'Revised vs YTD acct'!$A$5:$Q$257,COUNTA('Revised vs YTD acct'!$A$4:H$4),FALSE))</f>
        <v>2397</v>
      </c>
      <c r="H127" t="str">
        <f>IF($Q127="","",VLOOKUP($Q127,'Revised vs YTD acct'!$A$5:$Q$257,COUNTA('Revised vs YTD acct'!$A$4:I$4),FALSE))</f>
        <v>FLOOD WARN SYSTEM/OTHER GOVT</v>
      </c>
      <c r="I127" s="9">
        <f>IF($Q127="","",VLOOKUP($Q127,'Revised vs YTD acct'!$A$5:$Q$257,COUNTA('Revised vs YTD acct'!$A$4:J$4),FALSE))</f>
        <v>0</v>
      </c>
      <c r="J127" s="9">
        <f>IF($Q127="","",VLOOKUP($Q127,'Revised vs YTD acct'!$A$5:$Q$257,COUNTA('Revised vs YTD acct'!$A$4:K$4),FALSE))</f>
        <v>0</v>
      </c>
      <c r="K127" s="9">
        <f>IF($Q127="","",VLOOKUP($Q127,'Revised vs YTD acct'!$A$5:$Q$257,COUNTA('Revised vs YTD acct'!$A$4:L$4),FALSE))</f>
        <v>0</v>
      </c>
      <c r="L127" s="9">
        <f>IF($Q127="","",VLOOKUP($Q127,'Revised vs YTD acct'!$A$5:$Q$257,COUNTA('Revised vs YTD acct'!$A$4:M$4),FALSE))</f>
        <v>0</v>
      </c>
      <c r="M127" s="9">
        <f>IF($Q127="","",VLOOKUP($Q127,'Revised vs YTD acct'!$A$5:$Q$257,COUNTA('Revised vs YTD acct'!$A$4:N$4),FALSE))</f>
        <v>0</v>
      </c>
      <c r="N127" s="9">
        <f>IF($Q127="","",VLOOKUP($Q127,'Revised vs YTD acct'!$A$5:$Q$257,COUNTA('Revised vs YTD acct'!$A$4:O$4),FALSE))</f>
        <v>0</v>
      </c>
      <c r="O127" s="9">
        <f>IF($Q127="","",VLOOKUP($Q127,'Revised vs YTD acct'!$A$5:$Q$257,COUNTA('Revised vs YTD acct'!$A$4:P$4),FALSE))</f>
        <v>0</v>
      </c>
      <c r="P127" s="9">
        <f t="shared" si="1"/>
        <v>0</v>
      </c>
      <c r="Q127">
        <f>IF((MAX($Q$4:Q126)+1)&gt;Data!$B$1,"",MAX($Q$4:Q126)+1)</f>
        <v>123</v>
      </c>
    </row>
    <row r="128" spans="1:17" x14ac:dyDescent="0.2">
      <c r="A128" t="str">
        <f>IF($Q128="","",VLOOKUP($Q128,'Revised vs YTD acct'!$A$5:$Q$257,COUNTA('Revised vs YTD acct'!$A$4:B$4),FALSE))</f>
        <v>A</v>
      </c>
      <c r="B128">
        <f>IF($Q128="","",VLOOKUP($Q128,'Revised vs YTD acct'!$A$5:$M$500,3,FALSE))</f>
        <v>0</v>
      </c>
      <c r="C128">
        <f>IF($Q128="","",VLOOKUP($Q128,'Revised vs YTD acct'!$A$5:$M$500,4,FALSE))</f>
        <v>0</v>
      </c>
      <c r="D128">
        <f>IF($Q128="","",VLOOKUP($Q128,'Revised vs YTD acct'!$A$5:$M$500,5,FALSE))</f>
        <v>0</v>
      </c>
      <c r="E128">
        <f>IF($Q128="","",VLOOKUP($Q128,'Revised vs YTD acct'!$A$5:$M$500,6,FALSE))</f>
        <v>0</v>
      </c>
      <c r="F128">
        <f>IF($Q128="","",VLOOKUP($Q128,'Revised vs YTD acct'!$A$5:$M$500,7,FALSE))</f>
        <v>0</v>
      </c>
      <c r="G128" t="str">
        <f>IF($Q128="","",VLOOKUP($Q128,'Revised vs YTD acct'!$A$5:$Q$257,COUNTA('Revised vs YTD acct'!$A$4:H$4),FALSE))</f>
        <v>2405</v>
      </c>
      <c r="H128" t="str">
        <f>IF($Q128="","",VLOOKUP($Q128,'Revised vs YTD acct'!$A$5:$Q$257,COUNTA('Revised vs YTD acct'!$A$4:I$4),FALSE))</f>
        <v>EARNINGS ON DEPOSIT-SHER RES</v>
      </c>
      <c r="I128" s="9">
        <f>IF($Q128="","",VLOOKUP($Q128,'Revised vs YTD acct'!$A$5:$Q$257,COUNTA('Revised vs YTD acct'!$A$4:J$4),FALSE))</f>
        <v>0</v>
      </c>
      <c r="J128" s="9">
        <f>IF($Q128="","",VLOOKUP($Q128,'Revised vs YTD acct'!$A$5:$Q$257,COUNTA('Revised vs YTD acct'!$A$4:K$4),FALSE))</f>
        <v>0</v>
      </c>
      <c r="K128" s="9">
        <f>IF($Q128="","",VLOOKUP($Q128,'Revised vs YTD acct'!$A$5:$Q$257,COUNTA('Revised vs YTD acct'!$A$4:L$4),FALSE))</f>
        <v>0</v>
      </c>
      <c r="L128" s="9">
        <f>IF($Q128="","",VLOOKUP($Q128,'Revised vs YTD acct'!$A$5:$Q$257,COUNTA('Revised vs YTD acct'!$A$4:M$4),FALSE))</f>
        <v>0</v>
      </c>
      <c r="M128" s="9">
        <f>IF($Q128="","",VLOOKUP($Q128,'Revised vs YTD acct'!$A$5:$Q$257,COUNTA('Revised vs YTD acct'!$A$4:N$4),FALSE))</f>
        <v>0</v>
      </c>
      <c r="N128" s="9">
        <f>IF($Q128="","",VLOOKUP($Q128,'Revised vs YTD acct'!$A$5:$Q$257,COUNTA('Revised vs YTD acct'!$A$4:O$4),FALSE))</f>
        <v>0</v>
      </c>
      <c r="O128" s="9">
        <f>IF($Q128="","",VLOOKUP($Q128,'Revised vs YTD acct'!$A$5:$Q$257,COUNTA('Revised vs YTD acct'!$A$4:P$4),FALSE))</f>
        <v>0</v>
      </c>
      <c r="P128" s="9">
        <f t="shared" si="1"/>
        <v>0</v>
      </c>
      <c r="Q128">
        <f>IF((MAX($Q$4:Q127)+1)&gt;Data!$B$1,"",MAX($Q$4:Q127)+1)</f>
        <v>124</v>
      </c>
    </row>
    <row r="129" spans="1:17" x14ac:dyDescent="0.2">
      <c r="A129" t="str">
        <f>IF($Q129="","",VLOOKUP($Q129,'Revised vs YTD acct'!$A$5:$Q$257,COUNTA('Revised vs YTD acct'!$A$4:B$4),FALSE))</f>
        <v>A</v>
      </c>
      <c r="B129">
        <f>IF($Q129="","",VLOOKUP($Q129,'Revised vs YTD acct'!$A$5:$M$500,3,FALSE))</f>
        <v>0</v>
      </c>
      <c r="C129">
        <f>IF($Q129="","",VLOOKUP($Q129,'Revised vs YTD acct'!$A$5:$M$500,4,FALSE))</f>
        <v>0</v>
      </c>
      <c r="D129">
        <f>IF($Q129="","",VLOOKUP($Q129,'Revised vs YTD acct'!$A$5:$M$500,5,FALSE))</f>
        <v>0</v>
      </c>
      <c r="E129">
        <f>IF($Q129="","",VLOOKUP($Q129,'Revised vs YTD acct'!$A$5:$M$500,6,FALSE))</f>
        <v>0</v>
      </c>
      <c r="F129">
        <f>IF($Q129="","",VLOOKUP($Q129,'Revised vs YTD acct'!$A$5:$M$500,7,FALSE))</f>
        <v>0</v>
      </c>
      <c r="G129" t="str">
        <f>IF($Q129="","",VLOOKUP($Q129,'Revised vs YTD acct'!$A$5:$Q$257,COUNTA('Revised vs YTD acct'!$A$4:H$4),FALSE))</f>
        <v>2450</v>
      </c>
      <c r="H129" t="str">
        <f>IF($Q129="","",VLOOKUP($Q129,'Revised vs YTD acct'!$A$5:$Q$257,COUNTA('Revised vs YTD acct'!$A$4:I$4),FALSE))</f>
        <v>COMMISSIONS</v>
      </c>
      <c r="I129" s="9">
        <f>IF($Q129="","",VLOOKUP($Q129,'Revised vs YTD acct'!$A$5:$Q$257,COUNTA('Revised vs YTD acct'!$A$4:J$4),FALSE))</f>
        <v>0</v>
      </c>
      <c r="J129" s="9">
        <f>IF($Q129="","",VLOOKUP($Q129,'Revised vs YTD acct'!$A$5:$Q$257,COUNTA('Revised vs YTD acct'!$A$4:K$4),FALSE))</f>
        <v>0</v>
      </c>
      <c r="K129" s="9">
        <f>IF($Q129="","",VLOOKUP($Q129,'Revised vs YTD acct'!$A$5:$Q$257,COUNTA('Revised vs YTD acct'!$A$4:L$4),FALSE))</f>
        <v>0</v>
      </c>
      <c r="L129" s="9">
        <f>IF($Q129="","",VLOOKUP($Q129,'Revised vs YTD acct'!$A$5:$Q$257,COUNTA('Revised vs YTD acct'!$A$4:M$4),FALSE))</f>
        <v>0</v>
      </c>
      <c r="M129" s="9">
        <f>IF($Q129="","",VLOOKUP($Q129,'Revised vs YTD acct'!$A$5:$Q$257,COUNTA('Revised vs YTD acct'!$A$4:N$4),FALSE))</f>
        <v>0</v>
      </c>
      <c r="N129" s="9">
        <f>IF($Q129="","",VLOOKUP($Q129,'Revised vs YTD acct'!$A$5:$Q$257,COUNTA('Revised vs YTD acct'!$A$4:O$4),FALSE))</f>
        <v>0</v>
      </c>
      <c r="O129" s="9">
        <f>IF($Q129="","",VLOOKUP($Q129,'Revised vs YTD acct'!$A$5:$Q$257,COUNTA('Revised vs YTD acct'!$A$4:P$4),FALSE))</f>
        <v>0</v>
      </c>
      <c r="P129" s="9">
        <f t="shared" si="1"/>
        <v>0</v>
      </c>
      <c r="Q129">
        <f>IF((MAX($Q$4:Q128)+1)&gt;Data!$B$1,"",MAX($Q$4:Q128)+1)</f>
        <v>125</v>
      </c>
    </row>
    <row r="130" spans="1:17" x14ac:dyDescent="0.2">
      <c r="A130" t="str">
        <f>IF($Q130="","",VLOOKUP($Q130,'Revised vs YTD acct'!$A$5:$Q$257,COUNTA('Revised vs YTD acct'!$A$4:B$4),FALSE))</f>
        <v>A</v>
      </c>
      <c r="B130">
        <f>IF($Q130="","",VLOOKUP($Q130,'Revised vs YTD acct'!$A$5:$M$500,3,FALSE))</f>
        <v>0</v>
      </c>
      <c r="C130">
        <f>IF($Q130="","",VLOOKUP($Q130,'Revised vs YTD acct'!$A$5:$M$500,4,FALSE))</f>
        <v>0</v>
      </c>
      <c r="D130">
        <f>IF($Q130="","",VLOOKUP($Q130,'Revised vs YTD acct'!$A$5:$M$500,5,FALSE))</f>
        <v>0</v>
      </c>
      <c r="E130">
        <f>IF($Q130="","",VLOOKUP($Q130,'Revised vs YTD acct'!$A$5:$M$500,6,FALSE))</f>
        <v>0</v>
      </c>
      <c r="F130">
        <f>IF($Q130="","",VLOOKUP($Q130,'Revised vs YTD acct'!$A$5:$M$500,7,FALSE))</f>
        <v>0</v>
      </c>
      <c r="G130" t="str">
        <f>IF($Q130="","",VLOOKUP($Q130,'Revised vs YTD acct'!$A$5:$Q$257,COUNTA('Revised vs YTD acct'!$A$4:H$4),FALSE))</f>
        <v>2530</v>
      </c>
      <c r="H130" t="str">
        <f>IF($Q130="","",VLOOKUP($Q130,'Revised vs YTD acct'!$A$5:$Q$257,COUNTA('Revised vs YTD acct'!$A$4:I$4),FALSE))</f>
        <v>CASINO REVENUE</v>
      </c>
      <c r="I130" s="9">
        <f>IF($Q130="","",VLOOKUP($Q130,'Revised vs YTD acct'!$A$5:$Q$257,COUNTA('Revised vs YTD acct'!$A$4:J$4),FALSE))</f>
        <v>0</v>
      </c>
      <c r="J130" s="9">
        <f>IF($Q130="","",VLOOKUP($Q130,'Revised vs YTD acct'!$A$5:$Q$257,COUNTA('Revised vs YTD acct'!$A$4:K$4),FALSE))</f>
        <v>0</v>
      </c>
      <c r="K130" s="9">
        <f>IF($Q130="","",VLOOKUP($Q130,'Revised vs YTD acct'!$A$5:$Q$257,COUNTA('Revised vs YTD acct'!$A$4:L$4),FALSE))</f>
        <v>0</v>
      </c>
      <c r="L130" s="9">
        <f>IF($Q130="","",VLOOKUP($Q130,'Revised vs YTD acct'!$A$5:$Q$257,COUNTA('Revised vs YTD acct'!$A$4:M$4),FALSE))</f>
        <v>0</v>
      </c>
      <c r="M130" s="9">
        <f>IF($Q130="","",VLOOKUP($Q130,'Revised vs YTD acct'!$A$5:$Q$257,COUNTA('Revised vs YTD acct'!$A$4:N$4),FALSE))</f>
        <v>0</v>
      </c>
      <c r="N130" s="9">
        <f>IF($Q130="","",VLOOKUP($Q130,'Revised vs YTD acct'!$A$5:$Q$257,COUNTA('Revised vs YTD acct'!$A$4:O$4),FALSE))</f>
        <v>0</v>
      </c>
      <c r="O130" s="9">
        <f>IF($Q130="","",VLOOKUP($Q130,'Revised vs YTD acct'!$A$5:$Q$257,COUNTA('Revised vs YTD acct'!$A$4:P$4),FALSE))</f>
        <v>0</v>
      </c>
      <c r="P130" s="9">
        <f t="shared" si="1"/>
        <v>0</v>
      </c>
      <c r="Q130">
        <f>IF((MAX($Q$4:Q129)+1)&gt;Data!$B$1,"",MAX($Q$4:Q129)+1)</f>
        <v>126</v>
      </c>
    </row>
    <row r="131" spans="1:17" x14ac:dyDescent="0.2">
      <c r="A131" t="str">
        <f>IF($Q131="","",VLOOKUP($Q131,'Revised vs YTD acct'!$A$5:$Q$257,COUNTA('Revised vs YTD acct'!$A$4:B$4),FALSE))</f>
        <v>A</v>
      </c>
      <c r="B131">
        <f>IF($Q131="","",VLOOKUP($Q131,'Revised vs YTD acct'!$A$5:$M$500,3,FALSE))</f>
        <v>0</v>
      </c>
      <c r="C131">
        <f>IF($Q131="","",VLOOKUP($Q131,'Revised vs YTD acct'!$A$5:$M$500,4,FALSE))</f>
        <v>0</v>
      </c>
      <c r="D131">
        <f>IF($Q131="","",VLOOKUP($Q131,'Revised vs YTD acct'!$A$5:$M$500,5,FALSE))</f>
        <v>0</v>
      </c>
      <c r="E131">
        <f>IF($Q131="","",VLOOKUP($Q131,'Revised vs YTD acct'!$A$5:$M$500,6,FALSE))</f>
        <v>0</v>
      </c>
      <c r="F131">
        <f>IF($Q131="","",VLOOKUP($Q131,'Revised vs YTD acct'!$A$5:$M$500,7,FALSE))</f>
        <v>0</v>
      </c>
      <c r="G131" t="str">
        <f>IF($Q131="","",VLOOKUP($Q131,'Revised vs YTD acct'!$A$5:$Q$257,COUNTA('Revised vs YTD acct'!$A$4:H$4),FALSE))</f>
        <v>2610</v>
      </c>
      <c r="H131" t="str">
        <f>IF($Q131="","",VLOOKUP($Q131,'Revised vs YTD acct'!$A$5:$Q$257,COUNTA('Revised vs YTD acct'!$A$4:I$4),FALSE))</f>
        <v>FINES/PENALTIES/FORFEIT BAIL</v>
      </c>
      <c r="I131" s="9">
        <f>IF($Q131="","",VLOOKUP($Q131,'Revised vs YTD acct'!$A$5:$Q$257,COUNTA('Revised vs YTD acct'!$A$4:J$4),FALSE))</f>
        <v>0</v>
      </c>
      <c r="J131" s="9">
        <f>IF($Q131="","",VLOOKUP($Q131,'Revised vs YTD acct'!$A$5:$Q$257,COUNTA('Revised vs YTD acct'!$A$4:K$4),FALSE))</f>
        <v>0</v>
      </c>
      <c r="K131" s="9">
        <f>IF($Q131="","",VLOOKUP($Q131,'Revised vs YTD acct'!$A$5:$Q$257,COUNTA('Revised vs YTD acct'!$A$4:L$4),FALSE))</f>
        <v>0</v>
      </c>
      <c r="L131" s="9">
        <f>IF($Q131="","",VLOOKUP($Q131,'Revised vs YTD acct'!$A$5:$Q$257,COUNTA('Revised vs YTD acct'!$A$4:M$4),FALSE))</f>
        <v>0</v>
      </c>
      <c r="M131" s="9">
        <f>IF($Q131="","",VLOOKUP($Q131,'Revised vs YTD acct'!$A$5:$Q$257,COUNTA('Revised vs YTD acct'!$A$4:N$4),FALSE))</f>
        <v>0</v>
      </c>
      <c r="N131" s="9">
        <f>IF($Q131="","",VLOOKUP($Q131,'Revised vs YTD acct'!$A$5:$Q$257,COUNTA('Revised vs YTD acct'!$A$4:O$4),FALSE))</f>
        <v>0</v>
      </c>
      <c r="O131" s="9">
        <f>IF($Q131="","",VLOOKUP($Q131,'Revised vs YTD acct'!$A$5:$Q$257,COUNTA('Revised vs YTD acct'!$A$4:P$4),FALSE))</f>
        <v>0</v>
      </c>
      <c r="P131" s="9">
        <f t="shared" si="1"/>
        <v>0</v>
      </c>
      <c r="Q131">
        <f>IF((MAX($Q$4:Q130)+1)&gt;Data!$B$1,"",MAX($Q$4:Q130)+1)</f>
        <v>127</v>
      </c>
    </row>
    <row r="132" spans="1:17" x14ac:dyDescent="0.2">
      <c r="A132" t="str">
        <f>IF($Q132="","",VLOOKUP($Q132,'Revised vs YTD acct'!$A$5:$Q$257,COUNTA('Revised vs YTD acct'!$A$4:B$4),FALSE))</f>
        <v>A</v>
      </c>
      <c r="B132">
        <f>IF($Q132="","",VLOOKUP($Q132,'Revised vs YTD acct'!$A$5:$M$500,3,FALSE))</f>
        <v>0</v>
      </c>
      <c r="C132">
        <f>IF($Q132="","",VLOOKUP($Q132,'Revised vs YTD acct'!$A$5:$M$500,4,FALSE))</f>
        <v>0</v>
      </c>
      <c r="D132">
        <f>IF($Q132="","",VLOOKUP($Q132,'Revised vs YTD acct'!$A$5:$M$500,5,FALSE))</f>
        <v>0</v>
      </c>
      <c r="E132">
        <f>IF($Q132="","",VLOOKUP($Q132,'Revised vs YTD acct'!$A$5:$M$500,6,FALSE))</f>
        <v>0</v>
      </c>
      <c r="F132">
        <f>IF($Q132="","",VLOOKUP($Q132,'Revised vs YTD acct'!$A$5:$M$500,7,FALSE))</f>
        <v>0</v>
      </c>
      <c r="G132" t="str">
        <f>IF($Q132="","",VLOOKUP($Q132,'Revised vs YTD acct'!$A$5:$Q$257,COUNTA('Revised vs YTD acct'!$A$4:H$4),FALSE))</f>
        <v>2620</v>
      </c>
      <c r="H132" t="str">
        <f>IF($Q132="","",VLOOKUP($Q132,'Revised vs YTD acct'!$A$5:$Q$257,COUNTA('Revised vs YTD acct'!$A$4:I$4),FALSE))</f>
        <v>FORFEITURE OF DEPOSITS</v>
      </c>
      <c r="I132" s="9">
        <f>IF($Q132="","",VLOOKUP($Q132,'Revised vs YTD acct'!$A$5:$Q$257,COUNTA('Revised vs YTD acct'!$A$4:J$4),FALSE))</f>
        <v>0</v>
      </c>
      <c r="J132" s="9">
        <f>IF($Q132="","",VLOOKUP($Q132,'Revised vs YTD acct'!$A$5:$Q$257,COUNTA('Revised vs YTD acct'!$A$4:K$4),FALSE))</f>
        <v>0</v>
      </c>
      <c r="K132" s="9">
        <f>IF($Q132="","",VLOOKUP($Q132,'Revised vs YTD acct'!$A$5:$Q$257,COUNTA('Revised vs YTD acct'!$A$4:L$4),FALSE))</f>
        <v>0</v>
      </c>
      <c r="L132" s="9">
        <f>IF($Q132="","",VLOOKUP($Q132,'Revised vs YTD acct'!$A$5:$Q$257,COUNTA('Revised vs YTD acct'!$A$4:M$4),FALSE))</f>
        <v>0</v>
      </c>
      <c r="M132" s="9">
        <f>IF($Q132="","",VLOOKUP($Q132,'Revised vs YTD acct'!$A$5:$Q$257,COUNTA('Revised vs YTD acct'!$A$4:N$4),FALSE))</f>
        <v>0</v>
      </c>
      <c r="N132" s="9">
        <f>IF($Q132="","",VLOOKUP($Q132,'Revised vs YTD acct'!$A$5:$Q$257,COUNTA('Revised vs YTD acct'!$A$4:O$4),FALSE))</f>
        <v>0</v>
      </c>
      <c r="O132" s="9">
        <f>IF($Q132="","",VLOOKUP($Q132,'Revised vs YTD acct'!$A$5:$Q$257,COUNTA('Revised vs YTD acct'!$A$4:P$4),FALSE))</f>
        <v>0</v>
      </c>
      <c r="P132" s="9">
        <f t="shared" si="1"/>
        <v>0</v>
      </c>
      <c r="Q132">
        <f>IF((MAX($Q$4:Q131)+1)&gt;Data!$B$1,"",MAX($Q$4:Q131)+1)</f>
        <v>128</v>
      </c>
    </row>
    <row r="133" spans="1:17" x14ac:dyDescent="0.2">
      <c r="A133" t="str">
        <f>IF($Q133="","",VLOOKUP($Q133,'Revised vs YTD acct'!$A$5:$Q$257,COUNTA('Revised vs YTD acct'!$A$4:B$4),FALSE))</f>
        <v>A</v>
      </c>
      <c r="B133">
        <f>IF($Q133="","",VLOOKUP($Q133,'Revised vs YTD acct'!$A$5:$M$500,3,FALSE))</f>
        <v>0</v>
      </c>
      <c r="C133">
        <f>IF($Q133="","",VLOOKUP($Q133,'Revised vs YTD acct'!$A$5:$M$500,4,FALSE))</f>
        <v>0</v>
      </c>
      <c r="D133">
        <f>IF($Q133="","",VLOOKUP($Q133,'Revised vs YTD acct'!$A$5:$M$500,5,FALSE))</f>
        <v>0</v>
      </c>
      <c r="E133">
        <f>IF($Q133="","",VLOOKUP($Q133,'Revised vs YTD acct'!$A$5:$M$500,6,FALSE))</f>
        <v>0</v>
      </c>
      <c r="F133">
        <f>IF($Q133="","",VLOOKUP($Q133,'Revised vs YTD acct'!$A$5:$M$500,7,FALSE))</f>
        <v>0</v>
      </c>
      <c r="G133" t="str">
        <f>IF($Q133="","",VLOOKUP($Q133,'Revised vs YTD acct'!$A$5:$Q$257,COUNTA('Revised vs YTD acct'!$A$4:H$4),FALSE))</f>
        <v>2627</v>
      </c>
      <c r="H133" t="str">
        <f>IF($Q133="","",VLOOKUP($Q133,'Revised vs YTD acct'!$A$5:$Q$257,COUNTA('Revised vs YTD acct'!$A$4:I$4),FALSE))</f>
        <v>FORFEITURE OF CRIME PROCEEDS</v>
      </c>
      <c r="I133" s="9">
        <f>IF($Q133="","",VLOOKUP($Q133,'Revised vs YTD acct'!$A$5:$Q$257,COUNTA('Revised vs YTD acct'!$A$4:J$4),FALSE))</f>
        <v>0</v>
      </c>
      <c r="J133" s="9">
        <f>IF($Q133="","",VLOOKUP($Q133,'Revised vs YTD acct'!$A$5:$Q$257,COUNTA('Revised vs YTD acct'!$A$4:K$4),FALSE))</f>
        <v>0</v>
      </c>
      <c r="K133" s="9">
        <f>IF($Q133="","",VLOOKUP($Q133,'Revised vs YTD acct'!$A$5:$Q$257,COUNTA('Revised vs YTD acct'!$A$4:L$4),FALSE))</f>
        <v>-686.61</v>
      </c>
      <c r="L133" s="9">
        <f>IF($Q133="","",VLOOKUP($Q133,'Revised vs YTD acct'!$A$5:$Q$257,COUNTA('Revised vs YTD acct'!$A$4:M$4),FALSE))</f>
        <v>686.61</v>
      </c>
      <c r="M133" s="9">
        <f>IF($Q133="","",VLOOKUP($Q133,'Revised vs YTD acct'!$A$5:$Q$257,COUNTA('Revised vs YTD acct'!$A$4:N$4),FALSE))</f>
        <v>0</v>
      </c>
      <c r="N133" s="9">
        <f>IF($Q133="","",VLOOKUP($Q133,'Revised vs YTD acct'!$A$5:$Q$257,COUNTA('Revised vs YTD acct'!$A$4:O$4),FALSE))</f>
        <v>0</v>
      </c>
      <c r="O133" s="9">
        <f>IF($Q133="","",VLOOKUP($Q133,'Revised vs YTD acct'!$A$5:$Q$257,COUNTA('Revised vs YTD acct'!$A$4:P$4),FALSE))</f>
        <v>0</v>
      </c>
      <c r="P133" s="9">
        <f t="shared" si="1"/>
        <v>0</v>
      </c>
      <c r="Q133">
        <f>IF((MAX($Q$4:Q132)+1)&gt;Data!$B$1,"",MAX($Q$4:Q132)+1)</f>
        <v>129</v>
      </c>
    </row>
    <row r="134" spans="1:17" x14ac:dyDescent="0.2">
      <c r="A134" t="str">
        <f>IF($Q134="","",VLOOKUP($Q134,'Revised vs YTD acct'!$A$5:$Q$257,COUNTA('Revised vs YTD acct'!$A$4:B$4),FALSE))</f>
        <v>A</v>
      </c>
      <c r="B134">
        <f>IF($Q134="","",VLOOKUP($Q134,'Revised vs YTD acct'!$A$5:$M$500,3,FALSE))</f>
        <v>0</v>
      </c>
      <c r="C134">
        <f>IF($Q134="","",VLOOKUP($Q134,'Revised vs YTD acct'!$A$5:$M$500,4,FALSE))</f>
        <v>0</v>
      </c>
      <c r="D134">
        <f>IF($Q134="","",VLOOKUP($Q134,'Revised vs YTD acct'!$A$5:$M$500,5,FALSE))</f>
        <v>0</v>
      </c>
      <c r="E134">
        <f>IF($Q134="","",VLOOKUP($Q134,'Revised vs YTD acct'!$A$5:$M$500,6,FALSE))</f>
        <v>0</v>
      </c>
      <c r="F134">
        <f>IF($Q134="","",VLOOKUP($Q134,'Revised vs YTD acct'!$A$5:$M$500,7,FALSE))</f>
        <v>0</v>
      </c>
      <c r="G134" t="str">
        <f>IF($Q134="","",VLOOKUP($Q134,'Revised vs YTD acct'!$A$5:$Q$257,COUNTA('Revised vs YTD acct'!$A$4:H$4),FALSE))</f>
        <v>2691</v>
      </c>
      <c r="H134" t="str">
        <f>IF($Q134="","",VLOOKUP($Q134,'Revised vs YTD acct'!$A$5:$Q$257,COUNTA('Revised vs YTD acct'!$A$4:I$4),FALSE))</f>
        <v>OTHER COMPENSATION FOR LOSS</v>
      </c>
      <c r="I134" s="9">
        <f>IF($Q134="","",VLOOKUP($Q134,'Revised vs YTD acct'!$A$5:$Q$257,COUNTA('Revised vs YTD acct'!$A$4:J$4),FALSE))</f>
        <v>0</v>
      </c>
      <c r="J134" s="9">
        <f>IF($Q134="","",VLOOKUP($Q134,'Revised vs YTD acct'!$A$5:$Q$257,COUNTA('Revised vs YTD acct'!$A$4:K$4),FALSE))</f>
        <v>0</v>
      </c>
      <c r="K134" s="9">
        <f>IF($Q134="","",VLOOKUP($Q134,'Revised vs YTD acct'!$A$5:$Q$257,COUNTA('Revised vs YTD acct'!$A$4:L$4),FALSE))</f>
        <v>0</v>
      </c>
      <c r="L134" s="9">
        <f>IF($Q134="","",VLOOKUP($Q134,'Revised vs YTD acct'!$A$5:$Q$257,COUNTA('Revised vs YTD acct'!$A$4:M$4),FALSE))</f>
        <v>0</v>
      </c>
      <c r="M134" s="9">
        <f>IF($Q134="","",VLOOKUP($Q134,'Revised vs YTD acct'!$A$5:$Q$257,COUNTA('Revised vs YTD acct'!$A$4:N$4),FALSE))</f>
        <v>0</v>
      </c>
      <c r="N134" s="9">
        <f>IF($Q134="","",VLOOKUP($Q134,'Revised vs YTD acct'!$A$5:$Q$257,COUNTA('Revised vs YTD acct'!$A$4:O$4),FALSE))</f>
        <v>0</v>
      </c>
      <c r="O134" s="9">
        <f>IF($Q134="","",VLOOKUP($Q134,'Revised vs YTD acct'!$A$5:$Q$257,COUNTA('Revised vs YTD acct'!$A$4:P$4),FALSE))</f>
        <v>0</v>
      </c>
      <c r="P134" s="9">
        <f t="shared" ref="P134:P197" si="2">SUM(I134:O134)</f>
        <v>0</v>
      </c>
      <c r="Q134">
        <f>IF((MAX($Q$4:Q133)+1)&gt;Data!$B$1,"",MAX($Q$4:Q133)+1)</f>
        <v>130</v>
      </c>
    </row>
    <row r="135" spans="1:17" x14ac:dyDescent="0.2">
      <c r="A135" t="str">
        <f>IF($Q135="","",VLOOKUP($Q135,'Revised vs YTD acct'!$A$5:$Q$257,COUNTA('Revised vs YTD acct'!$A$4:B$4),FALSE))</f>
        <v>A</v>
      </c>
      <c r="B135">
        <f>IF($Q135="","",VLOOKUP($Q135,'Revised vs YTD acct'!$A$5:$M$500,3,FALSE))</f>
        <v>0</v>
      </c>
      <c r="C135">
        <f>IF($Q135="","",VLOOKUP($Q135,'Revised vs YTD acct'!$A$5:$M$500,4,FALSE))</f>
        <v>0</v>
      </c>
      <c r="D135">
        <f>IF($Q135="","",VLOOKUP($Q135,'Revised vs YTD acct'!$A$5:$M$500,5,FALSE))</f>
        <v>0</v>
      </c>
      <c r="E135">
        <f>IF($Q135="","",VLOOKUP($Q135,'Revised vs YTD acct'!$A$5:$M$500,6,FALSE))</f>
        <v>0</v>
      </c>
      <c r="F135">
        <f>IF($Q135="","",VLOOKUP($Q135,'Revised vs YTD acct'!$A$5:$M$500,7,FALSE))</f>
        <v>0</v>
      </c>
      <c r="G135" t="str">
        <f>IF($Q135="","",VLOOKUP($Q135,'Revised vs YTD acct'!$A$5:$Q$257,COUNTA('Revised vs YTD acct'!$A$4:H$4),FALSE))</f>
        <v>2702</v>
      </c>
      <c r="H135" t="str">
        <f>IF($Q135="","",VLOOKUP($Q135,'Revised vs YTD acct'!$A$5:$Q$257,COUNTA('Revised vs YTD acct'!$A$4:I$4),FALSE))</f>
        <v>DONATIONS-PUBLIC TRANSPORT.</v>
      </c>
      <c r="I135" s="9">
        <f>IF($Q135="","",VLOOKUP($Q135,'Revised vs YTD acct'!$A$5:$Q$257,COUNTA('Revised vs YTD acct'!$A$4:J$4),FALSE))</f>
        <v>0</v>
      </c>
      <c r="J135" s="9">
        <f>IF($Q135="","",VLOOKUP($Q135,'Revised vs YTD acct'!$A$5:$Q$257,COUNTA('Revised vs YTD acct'!$A$4:K$4),FALSE))</f>
        <v>0</v>
      </c>
      <c r="K135" s="9">
        <f>IF($Q135="","",VLOOKUP($Q135,'Revised vs YTD acct'!$A$5:$Q$257,COUNTA('Revised vs YTD acct'!$A$4:L$4),FALSE))</f>
        <v>0</v>
      </c>
      <c r="L135" s="9">
        <f>IF($Q135="","",VLOOKUP($Q135,'Revised vs YTD acct'!$A$5:$Q$257,COUNTA('Revised vs YTD acct'!$A$4:M$4),FALSE))</f>
        <v>0</v>
      </c>
      <c r="M135" s="9">
        <f>IF($Q135="","",VLOOKUP($Q135,'Revised vs YTD acct'!$A$5:$Q$257,COUNTA('Revised vs YTD acct'!$A$4:N$4),FALSE))</f>
        <v>0</v>
      </c>
      <c r="N135" s="9">
        <f>IF($Q135="","",VLOOKUP($Q135,'Revised vs YTD acct'!$A$5:$Q$257,COUNTA('Revised vs YTD acct'!$A$4:O$4),FALSE))</f>
        <v>0</v>
      </c>
      <c r="O135" s="9">
        <f>IF($Q135="","",VLOOKUP($Q135,'Revised vs YTD acct'!$A$5:$Q$257,COUNTA('Revised vs YTD acct'!$A$4:P$4),FALSE))</f>
        <v>0</v>
      </c>
      <c r="P135" s="9">
        <f t="shared" si="2"/>
        <v>0</v>
      </c>
      <c r="Q135">
        <f>IF((MAX($Q$4:Q134)+1)&gt;Data!$B$1,"",MAX($Q$4:Q134)+1)</f>
        <v>131</v>
      </c>
    </row>
    <row r="136" spans="1:17" x14ac:dyDescent="0.2">
      <c r="A136" t="str">
        <f>IF($Q136="","",VLOOKUP($Q136,'Revised vs YTD acct'!$A$5:$Q$257,COUNTA('Revised vs YTD acct'!$A$4:B$4),FALSE))</f>
        <v>A</v>
      </c>
      <c r="B136">
        <f>IF($Q136="","",VLOOKUP($Q136,'Revised vs YTD acct'!$A$5:$M$500,3,FALSE))</f>
        <v>0</v>
      </c>
      <c r="C136">
        <f>IF($Q136="","",VLOOKUP($Q136,'Revised vs YTD acct'!$A$5:$M$500,4,FALSE))</f>
        <v>0</v>
      </c>
      <c r="D136">
        <f>IF($Q136="","",VLOOKUP($Q136,'Revised vs YTD acct'!$A$5:$M$500,5,FALSE))</f>
        <v>0</v>
      </c>
      <c r="E136">
        <f>IF($Q136="","",VLOOKUP($Q136,'Revised vs YTD acct'!$A$5:$M$500,6,FALSE))</f>
        <v>0</v>
      </c>
      <c r="F136">
        <f>IF($Q136="","",VLOOKUP($Q136,'Revised vs YTD acct'!$A$5:$M$500,7,FALSE))</f>
        <v>0</v>
      </c>
      <c r="G136" t="str">
        <f>IF($Q136="","",VLOOKUP($Q136,'Revised vs YTD acct'!$A$5:$Q$257,COUNTA('Revised vs YTD acct'!$A$4:H$4),FALSE))</f>
        <v>2703</v>
      </c>
      <c r="H136" t="str">
        <f>IF($Q136="","",VLOOKUP($Q136,'Revised vs YTD acct'!$A$5:$Q$257,COUNTA('Revised vs YTD acct'!$A$4:I$4),FALSE))</f>
        <v>NATIONAL GRID FLOOD DONATION</v>
      </c>
      <c r="I136" s="9">
        <f>IF($Q136="","",VLOOKUP($Q136,'Revised vs YTD acct'!$A$5:$Q$257,COUNTA('Revised vs YTD acct'!$A$4:J$4),FALSE))</f>
        <v>0</v>
      </c>
      <c r="J136" s="9">
        <f>IF($Q136="","",VLOOKUP($Q136,'Revised vs YTD acct'!$A$5:$Q$257,COUNTA('Revised vs YTD acct'!$A$4:K$4),FALSE))</f>
        <v>0</v>
      </c>
      <c r="K136" s="9">
        <f>IF($Q136="","",VLOOKUP($Q136,'Revised vs YTD acct'!$A$5:$Q$257,COUNTA('Revised vs YTD acct'!$A$4:L$4),FALSE))</f>
        <v>0</v>
      </c>
      <c r="L136" s="9">
        <f>IF($Q136="","",VLOOKUP($Q136,'Revised vs YTD acct'!$A$5:$Q$257,COUNTA('Revised vs YTD acct'!$A$4:M$4),FALSE))</f>
        <v>0</v>
      </c>
      <c r="M136" s="9">
        <f>IF($Q136="","",VLOOKUP($Q136,'Revised vs YTD acct'!$A$5:$Q$257,COUNTA('Revised vs YTD acct'!$A$4:N$4),FALSE))</f>
        <v>0</v>
      </c>
      <c r="N136" s="9">
        <f>IF($Q136="","",VLOOKUP($Q136,'Revised vs YTD acct'!$A$5:$Q$257,COUNTA('Revised vs YTD acct'!$A$4:O$4),FALSE))</f>
        <v>0</v>
      </c>
      <c r="O136" s="9">
        <f>IF($Q136="","",VLOOKUP($Q136,'Revised vs YTD acct'!$A$5:$Q$257,COUNTA('Revised vs YTD acct'!$A$4:P$4),FALSE))</f>
        <v>0</v>
      </c>
      <c r="P136" s="9">
        <f t="shared" si="2"/>
        <v>0</v>
      </c>
      <c r="Q136">
        <f>IF((MAX($Q$4:Q135)+1)&gt;Data!$B$1,"",MAX($Q$4:Q135)+1)</f>
        <v>132</v>
      </c>
    </row>
    <row r="137" spans="1:17" x14ac:dyDescent="0.2">
      <c r="A137" t="str">
        <f>IF($Q137="","",VLOOKUP($Q137,'Revised vs YTD acct'!$A$5:$Q$257,COUNTA('Revised vs YTD acct'!$A$4:B$4),FALSE))</f>
        <v>A</v>
      </c>
      <c r="B137">
        <f>IF($Q137="","",VLOOKUP($Q137,'Revised vs YTD acct'!$A$5:$M$500,3,FALSE))</f>
        <v>0</v>
      </c>
      <c r="C137">
        <f>IF($Q137="","",VLOOKUP($Q137,'Revised vs YTD acct'!$A$5:$M$500,4,FALSE))</f>
        <v>0</v>
      </c>
      <c r="D137">
        <f>IF($Q137="","",VLOOKUP($Q137,'Revised vs YTD acct'!$A$5:$M$500,5,FALSE))</f>
        <v>0</v>
      </c>
      <c r="E137">
        <f>IF($Q137="","",VLOOKUP($Q137,'Revised vs YTD acct'!$A$5:$M$500,6,FALSE))</f>
        <v>0</v>
      </c>
      <c r="F137">
        <f>IF($Q137="","",VLOOKUP($Q137,'Revised vs YTD acct'!$A$5:$M$500,7,FALSE))</f>
        <v>0</v>
      </c>
      <c r="G137" t="str">
        <f>IF($Q137="","",VLOOKUP($Q137,'Revised vs YTD acct'!$A$5:$Q$257,COUNTA('Revised vs YTD acct'!$A$4:H$4),FALSE))</f>
        <v>2708</v>
      </c>
      <c r="H137" t="str">
        <f>IF($Q137="","",VLOOKUP($Q137,'Revised vs YTD acct'!$A$5:$Q$257,COUNTA('Revised vs YTD acct'!$A$4:I$4),FALSE))</f>
        <v>PRES. LEAGUE OF NYS - GRANT</v>
      </c>
      <c r="I137" s="9">
        <f>IF($Q137="","",VLOOKUP($Q137,'Revised vs YTD acct'!$A$5:$Q$257,COUNTA('Revised vs YTD acct'!$A$4:J$4),FALSE))</f>
        <v>0</v>
      </c>
      <c r="J137" s="9">
        <f>IF($Q137="","",VLOOKUP($Q137,'Revised vs YTD acct'!$A$5:$Q$257,COUNTA('Revised vs YTD acct'!$A$4:K$4),FALSE))</f>
        <v>0</v>
      </c>
      <c r="K137" s="9">
        <f>IF($Q137="","",VLOOKUP($Q137,'Revised vs YTD acct'!$A$5:$Q$257,COUNTA('Revised vs YTD acct'!$A$4:L$4),FALSE))</f>
        <v>0</v>
      </c>
      <c r="L137" s="9">
        <f>IF($Q137="","",VLOOKUP($Q137,'Revised vs YTD acct'!$A$5:$Q$257,COUNTA('Revised vs YTD acct'!$A$4:M$4),FALSE))</f>
        <v>0</v>
      </c>
      <c r="M137" s="9">
        <f>IF($Q137="","",VLOOKUP($Q137,'Revised vs YTD acct'!$A$5:$Q$257,COUNTA('Revised vs YTD acct'!$A$4:N$4),FALSE))</f>
        <v>0</v>
      </c>
      <c r="N137" s="9">
        <f>IF($Q137="","",VLOOKUP($Q137,'Revised vs YTD acct'!$A$5:$Q$257,COUNTA('Revised vs YTD acct'!$A$4:O$4),FALSE))</f>
        <v>0</v>
      </c>
      <c r="O137" s="9">
        <f>IF($Q137="","",VLOOKUP($Q137,'Revised vs YTD acct'!$A$5:$Q$257,COUNTA('Revised vs YTD acct'!$A$4:P$4),FALSE))</f>
        <v>0</v>
      </c>
      <c r="P137" s="9">
        <f t="shared" si="2"/>
        <v>0</v>
      </c>
      <c r="Q137">
        <f>IF((MAX($Q$4:Q136)+1)&gt;Data!$B$1,"",MAX($Q$4:Q136)+1)</f>
        <v>133</v>
      </c>
    </row>
    <row r="138" spans="1:17" x14ac:dyDescent="0.2">
      <c r="A138" t="str">
        <f>IF($Q138="","",VLOOKUP($Q138,'Revised vs YTD acct'!$A$5:$Q$257,COUNTA('Revised vs YTD acct'!$A$4:B$4),FALSE))</f>
        <v>A</v>
      </c>
      <c r="B138">
        <f>IF($Q138="","",VLOOKUP($Q138,'Revised vs YTD acct'!$A$5:$M$500,3,FALSE))</f>
        <v>0</v>
      </c>
      <c r="C138">
        <f>IF($Q138="","",VLOOKUP($Q138,'Revised vs YTD acct'!$A$5:$M$500,4,FALSE))</f>
        <v>0</v>
      </c>
      <c r="D138">
        <f>IF($Q138="","",VLOOKUP($Q138,'Revised vs YTD acct'!$A$5:$M$500,5,FALSE))</f>
        <v>0</v>
      </c>
      <c r="E138">
        <f>IF($Q138="","",VLOOKUP($Q138,'Revised vs YTD acct'!$A$5:$M$500,6,FALSE))</f>
        <v>0</v>
      </c>
      <c r="F138">
        <f>IF($Q138="","",VLOOKUP($Q138,'Revised vs YTD acct'!$A$5:$M$500,7,FALSE))</f>
        <v>0</v>
      </c>
      <c r="G138" t="str">
        <f>IF($Q138="","",VLOOKUP($Q138,'Revised vs YTD acct'!$A$5:$Q$257,COUNTA('Revised vs YTD acct'!$A$4:H$4),FALSE))</f>
        <v>2711</v>
      </c>
      <c r="H138" t="str">
        <f>IF($Q138="","",VLOOKUP($Q138,'Revised vs YTD acct'!$A$5:$Q$257,COUNTA('Revised vs YTD acct'!$A$4:I$4),FALSE))</f>
        <v>DONATIONS-VETERANS</v>
      </c>
      <c r="I138" s="9">
        <f>IF($Q138="","",VLOOKUP($Q138,'Revised vs YTD acct'!$A$5:$Q$257,COUNTA('Revised vs YTD acct'!$A$4:J$4),FALSE))</f>
        <v>0</v>
      </c>
      <c r="J138" s="9">
        <f>IF($Q138="","",VLOOKUP($Q138,'Revised vs YTD acct'!$A$5:$Q$257,COUNTA('Revised vs YTD acct'!$A$4:K$4),FALSE))</f>
        <v>0</v>
      </c>
      <c r="K138" s="9">
        <f>IF($Q138="","",VLOOKUP($Q138,'Revised vs YTD acct'!$A$5:$Q$257,COUNTA('Revised vs YTD acct'!$A$4:L$4),FALSE))</f>
        <v>0</v>
      </c>
      <c r="L138" s="9">
        <f>IF($Q138="","",VLOOKUP($Q138,'Revised vs YTD acct'!$A$5:$Q$257,COUNTA('Revised vs YTD acct'!$A$4:M$4),FALSE))</f>
        <v>0</v>
      </c>
      <c r="M138" s="9">
        <f>IF($Q138="","",VLOOKUP($Q138,'Revised vs YTD acct'!$A$5:$Q$257,COUNTA('Revised vs YTD acct'!$A$4:N$4),FALSE))</f>
        <v>0</v>
      </c>
      <c r="N138" s="9">
        <f>IF($Q138="","",VLOOKUP($Q138,'Revised vs YTD acct'!$A$5:$Q$257,COUNTA('Revised vs YTD acct'!$A$4:O$4),FALSE))</f>
        <v>0</v>
      </c>
      <c r="O138" s="9">
        <f>IF($Q138="","",VLOOKUP($Q138,'Revised vs YTD acct'!$A$5:$Q$257,COUNTA('Revised vs YTD acct'!$A$4:P$4),FALSE))</f>
        <v>0</v>
      </c>
      <c r="P138" s="9">
        <f t="shared" si="2"/>
        <v>0</v>
      </c>
      <c r="Q138">
        <f>IF((MAX($Q$4:Q137)+1)&gt;Data!$B$1,"",MAX($Q$4:Q137)+1)</f>
        <v>134</v>
      </c>
    </row>
    <row r="139" spans="1:17" x14ac:dyDescent="0.2">
      <c r="A139" t="str">
        <f>IF($Q139="","",VLOOKUP($Q139,'Revised vs YTD acct'!$A$5:$Q$257,COUNTA('Revised vs YTD acct'!$A$4:B$4),FALSE))</f>
        <v>A</v>
      </c>
      <c r="B139">
        <f>IF($Q139="","",VLOOKUP($Q139,'Revised vs YTD acct'!$A$5:$M$500,3,FALSE))</f>
        <v>0</v>
      </c>
      <c r="C139">
        <f>IF($Q139="","",VLOOKUP($Q139,'Revised vs YTD acct'!$A$5:$M$500,4,FALSE))</f>
        <v>0</v>
      </c>
      <c r="D139">
        <f>IF($Q139="","",VLOOKUP($Q139,'Revised vs YTD acct'!$A$5:$M$500,5,FALSE))</f>
        <v>0</v>
      </c>
      <c r="E139">
        <f>IF($Q139="","",VLOOKUP($Q139,'Revised vs YTD acct'!$A$5:$M$500,6,FALSE))</f>
        <v>0</v>
      </c>
      <c r="F139">
        <f>IF($Q139="","",VLOOKUP($Q139,'Revised vs YTD acct'!$A$5:$M$500,7,FALSE))</f>
        <v>0</v>
      </c>
      <c r="G139" t="str">
        <f>IF($Q139="","",VLOOKUP($Q139,'Revised vs YTD acct'!$A$5:$Q$257,COUNTA('Revised vs YTD acct'!$A$4:H$4),FALSE))</f>
        <v>3001</v>
      </c>
      <c r="H139" t="str">
        <f>IF($Q139="","",VLOOKUP($Q139,'Revised vs YTD acct'!$A$5:$Q$257,COUNTA('Revised vs YTD acct'!$A$4:I$4),FALSE))</f>
        <v>GENERAL PURPOSE STATE AID</v>
      </c>
      <c r="I139" s="9">
        <f>IF($Q139="","",VLOOKUP($Q139,'Revised vs YTD acct'!$A$5:$Q$257,COUNTA('Revised vs YTD acct'!$A$4:J$4),FALSE))</f>
        <v>0</v>
      </c>
      <c r="J139" s="9">
        <f>IF($Q139="","",VLOOKUP($Q139,'Revised vs YTD acct'!$A$5:$Q$257,COUNTA('Revised vs YTD acct'!$A$4:K$4),FALSE))</f>
        <v>0</v>
      </c>
      <c r="K139" s="9">
        <f>IF($Q139="","",VLOOKUP($Q139,'Revised vs YTD acct'!$A$5:$Q$257,COUNTA('Revised vs YTD acct'!$A$4:L$4),FALSE))</f>
        <v>0</v>
      </c>
      <c r="L139" s="9">
        <f>IF($Q139="","",VLOOKUP($Q139,'Revised vs YTD acct'!$A$5:$Q$257,COUNTA('Revised vs YTD acct'!$A$4:M$4),FALSE))</f>
        <v>0</v>
      </c>
      <c r="M139" s="9">
        <f>IF($Q139="","",VLOOKUP($Q139,'Revised vs YTD acct'!$A$5:$Q$257,COUNTA('Revised vs YTD acct'!$A$4:N$4),FALSE))</f>
        <v>0</v>
      </c>
      <c r="N139" s="9">
        <f>IF($Q139="","",VLOOKUP($Q139,'Revised vs YTD acct'!$A$5:$Q$257,COUNTA('Revised vs YTD acct'!$A$4:O$4),FALSE))</f>
        <v>0</v>
      </c>
      <c r="O139" s="9">
        <f>IF($Q139="","",VLOOKUP($Q139,'Revised vs YTD acct'!$A$5:$Q$257,COUNTA('Revised vs YTD acct'!$A$4:P$4),FALSE))</f>
        <v>0</v>
      </c>
      <c r="P139" s="9">
        <f t="shared" si="2"/>
        <v>0</v>
      </c>
      <c r="Q139">
        <f>IF((MAX($Q$4:Q138)+1)&gt;Data!$B$1,"",MAX($Q$4:Q138)+1)</f>
        <v>135</v>
      </c>
    </row>
    <row r="140" spans="1:17" x14ac:dyDescent="0.2">
      <c r="A140" t="str">
        <f>IF($Q140="","",VLOOKUP($Q140,'Revised vs YTD acct'!$A$5:$Q$257,COUNTA('Revised vs YTD acct'!$A$4:B$4),FALSE))</f>
        <v>A</v>
      </c>
      <c r="B140">
        <f>IF($Q140="","",VLOOKUP($Q140,'Revised vs YTD acct'!$A$5:$M$500,3,FALSE))</f>
        <v>0</v>
      </c>
      <c r="C140">
        <f>IF($Q140="","",VLOOKUP($Q140,'Revised vs YTD acct'!$A$5:$M$500,4,FALSE))</f>
        <v>0</v>
      </c>
      <c r="D140">
        <f>IF($Q140="","",VLOOKUP($Q140,'Revised vs YTD acct'!$A$5:$M$500,5,FALSE))</f>
        <v>0</v>
      </c>
      <c r="E140">
        <f>IF($Q140="","",VLOOKUP($Q140,'Revised vs YTD acct'!$A$5:$M$500,6,FALSE))</f>
        <v>0</v>
      </c>
      <c r="F140">
        <f>IF($Q140="","",VLOOKUP($Q140,'Revised vs YTD acct'!$A$5:$M$500,7,FALSE))</f>
        <v>0</v>
      </c>
      <c r="G140" t="str">
        <f>IF($Q140="","",VLOOKUP($Q140,'Revised vs YTD acct'!$A$5:$Q$257,COUNTA('Revised vs YTD acct'!$A$4:H$4),FALSE))</f>
        <v>3040</v>
      </c>
      <c r="H140" t="str">
        <f>IF($Q140="","",VLOOKUP($Q140,'Revised vs YTD acct'!$A$5:$Q$257,COUNTA('Revised vs YTD acct'!$A$4:I$4),FALSE))</f>
        <v>DATA COLLECTION GRANT</v>
      </c>
      <c r="I140" s="9">
        <f>IF($Q140="","",VLOOKUP($Q140,'Revised vs YTD acct'!$A$5:$Q$257,COUNTA('Revised vs YTD acct'!$A$4:J$4),FALSE))</f>
        <v>0</v>
      </c>
      <c r="J140" s="9">
        <f>IF($Q140="","",VLOOKUP($Q140,'Revised vs YTD acct'!$A$5:$Q$257,COUNTA('Revised vs YTD acct'!$A$4:K$4),FALSE))</f>
        <v>0</v>
      </c>
      <c r="K140" s="9">
        <f>IF($Q140="","",VLOOKUP($Q140,'Revised vs YTD acct'!$A$5:$Q$257,COUNTA('Revised vs YTD acct'!$A$4:L$4),FALSE))</f>
        <v>0</v>
      </c>
      <c r="L140" s="9">
        <f>IF($Q140="","",VLOOKUP($Q140,'Revised vs YTD acct'!$A$5:$Q$257,COUNTA('Revised vs YTD acct'!$A$4:M$4),FALSE))</f>
        <v>0</v>
      </c>
      <c r="M140" s="9">
        <f>IF($Q140="","",VLOOKUP($Q140,'Revised vs YTD acct'!$A$5:$Q$257,COUNTA('Revised vs YTD acct'!$A$4:N$4),FALSE))</f>
        <v>0</v>
      </c>
      <c r="N140" s="9">
        <f>IF($Q140="","",VLOOKUP($Q140,'Revised vs YTD acct'!$A$5:$Q$257,COUNTA('Revised vs YTD acct'!$A$4:O$4),FALSE))</f>
        <v>0</v>
      </c>
      <c r="O140" s="9">
        <f>IF($Q140="","",VLOOKUP($Q140,'Revised vs YTD acct'!$A$5:$Q$257,COUNTA('Revised vs YTD acct'!$A$4:P$4),FALSE))</f>
        <v>0</v>
      </c>
      <c r="P140" s="9">
        <f t="shared" si="2"/>
        <v>0</v>
      </c>
      <c r="Q140">
        <f>IF((MAX($Q$4:Q139)+1)&gt;Data!$B$1,"",MAX($Q$4:Q139)+1)</f>
        <v>136</v>
      </c>
    </row>
    <row r="141" spans="1:17" x14ac:dyDescent="0.2">
      <c r="A141" t="str">
        <f>IF($Q141="","",VLOOKUP($Q141,'Revised vs YTD acct'!$A$5:$Q$257,COUNTA('Revised vs YTD acct'!$A$4:B$4),FALSE))</f>
        <v>A</v>
      </c>
      <c r="B141">
        <f>IF($Q141="","",VLOOKUP($Q141,'Revised vs YTD acct'!$A$5:$M$500,3,FALSE))</f>
        <v>0</v>
      </c>
      <c r="C141">
        <f>IF($Q141="","",VLOOKUP($Q141,'Revised vs YTD acct'!$A$5:$M$500,4,FALSE))</f>
        <v>0</v>
      </c>
      <c r="D141">
        <f>IF($Q141="","",VLOOKUP($Q141,'Revised vs YTD acct'!$A$5:$M$500,5,FALSE))</f>
        <v>0</v>
      </c>
      <c r="E141">
        <f>IF($Q141="","",VLOOKUP($Q141,'Revised vs YTD acct'!$A$5:$M$500,6,FALSE))</f>
        <v>0</v>
      </c>
      <c r="F141">
        <f>IF($Q141="","",VLOOKUP($Q141,'Revised vs YTD acct'!$A$5:$M$500,7,FALSE))</f>
        <v>0</v>
      </c>
      <c r="G141" t="str">
        <f>IF($Q141="","",VLOOKUP($Q141,'Revised vs YTD acct'!$A$5:$Q$257,COUNTA('Revised vs YTD acct'!$A$4:H$4),FALSE))</f>
        <v>3304</v>
      </c>
      <c r="H141" t="str">
        <f>IF($Q141="","",VLOOKUP($Q141,'Revised vs YTD acct'!$A$5:$Q$257,COUNTA('Revised vs YTD acct'!$A$4:I$4),FALSE))</f>
        <v>EXPEDITED WIRELESS</v>
      </c>
      <c r="I141" s="9">
        <f>IF($Q141="","",VLOOKUP($Q141,'Revised vs YTD acct'!$A$5:$Q$257,COUNTA('Revised vs YTD acct'!$A$4:J$4),FALSE))</f>
        <v>0</v>
      </c>
      <c r="J141" s="9">
        <f>IF($Q141="","",VLOOKUP($Q141,'Revised vs YTD acct'!$A$5:$Q$257,COUNTA('Revised vs YTD acct'!$A$4:K$4),FALSE))</f>
        <v>0</v>
      </c>
      <c r="K141" s="9">
        <f>IF($Q141="","",VLOOKUP($Q141,'Revised vs YTD acct'!$A$5:$Q$257,COUNTA('Revised vs YTD acct'!$A$4:L$4),FALSE))</f>
        <v>0</v>
      </c>
      <c r="L141" s="9">
        <f>IF($Q141="","",VLOOKUP($Q141,'Revised vs YTD acct'!$A$5:$Q$257,COUNTA('Revised vs YTD acct'!$A$4:M$4),FALSE))</f>
        <v>0</v>
      </c>
      <c r="M141" s="9">
        <f>IF($Q141="","",VLOOKUP($Q141,'Revised vs YTD acct'!$A$5:$Q$257,COUNTA('Revised vs YTD acct'!$A$4:N$4),FALSE))</f>
        <v>0</v>
      </c>
      <c r="N141" s="9">
        <f>IF($Q141="","",VLOOKUP($Q141,'Revised vs YTD acct'!$A$5:$Q$257,COUNTA('Revised vs YTD acct'!$A$4:O$4),FALSE))</f>
        <v>0</v>
      </c>
      <c r="O141" s="9">
        <f>IF($Q141="","",VLOOKUP($Q141,'Revised vs YTD acct'!$A$5:$Q$257,COUNTA('Revised vs YTD acct'!$A$4:P$4),FALSE))</f>
        <v>0</v>
      </c>
      <c r="P141" s="9">
        <f t="shared" si="2"/>
        <v>0</v>
      </c>
      <c r="Q141">
        <f>IF((MAX($Q$4:Q140)+1)&gt;Data!$B$1,"",MAX($Q$4:Q140)+1)</f>
        <v>137</v>
      </c>
    </row>
    <row r="142" spans="1:17" x14ac:dyDescent="0.2">
      <c r="A142" t="str">
        <f>IF($Q142="","",VLOOKUP($Q142,'Revised vs YTD acct'!$A$5:$Q$257,COUNTA('Revised vs YTD acct'!$A$4:B$4),FALSE))</f>
        <v>A</v>
      </c>
      <c r="B142">
        <f>IF($Q142="","",VLOOKUP($Q142,'Revised vs YTD acct'!$A$5:$M$500,3,FALSE))</f>
        <v>0</v>
      </c>
      <c r="C142">
        <f>IF($Q142="","",VLOOKUP($Q142,'Revised vs YTD acct'!$A$5:$M$500,4,FALSE))</f>
        <v>0</v>
      </c>
      <c r="D142">
        <f>IF($Q142="","",VLOOKUP($Q142,'Revised vs YTD acct'!$A$5:$M$500,5,FALSE))</f>
        <v>0</v>
      </c>
      <c r="E142">
        <f>IF($Q142="","",VLOOKUP($Q142,'Revised vs YTD acct'!$A$5:$M$500,6,FALSE))</f>
        <v>0</v>
      </c>
      <c r="F142">
        <f>IF($Q142="","",VLOOKUP($Q142,'Revised vs YTD acct'!$A$5:$M$500,7,FALSE))</f>
        <v>0</v>
      </c>
      <c r="G142" t="str">
        <f>IF($Q142="","",VLOOKUP($Q142,'Revised vs YTD acct'!$A$5:$Q$257,COUNTA('Revised vs YTD acct'!$A$4:H$4),FALSE))</f>
        <v>3306</v>
      </c>
      <c r="H142" t="str">
        <f>IF($Q142="","",VLOOKUP($Q142,'Revised vs YTD acct'!$A$5:$Q$257,COUNTA('Revised vs YTD acct'!$A$4:I$4),FALSE))</f>
        <v>ELECTRIC FINGERPRINT GRANT</v>
      </c>
      <c r="I142" s="9">
        <f>IF($Q142="","",VLOOKUP($Q142,'Revised vs YTD acct'!$A$5:$Q$257,COUNTA('Revised vs YTD acct'!$A$4:J$4),FALSE))</f>
        <v>0</v>
      </c>
      <c r="J142" s="9">
        <f>IF($Q142="","",VLOOKUP($Q142,'Revised vs YTD acct'!$A$5:$Q$257,COUNTA('Revised vs YTD acct'!$A$4:K$4),FALSE))</f>
        <v>0</v>
      </c>
      <c r="K142" s="9">
        <f>IF($Q142="","",VLOOKUP($Q142,'Revised vs YTD acct'!$A$5:$Q$257,COUNTA('Revised vs YTD acct'!$A$4:L$4),FALSE))</f>
        <v>0</v>
      </c>
      <c r="L142" s="9">
        <f>IF($Q142="","",VLOOKUP($Q142,'Revised vs YTD acct'!$A$5:$Q$257,COUNTA('Revised vs YTD acct'!$A$4:M$4),FALSE))</f>
        <v>0</v>
      </c>
      <c r="M142" s="9">
        <f>IF($Q142="","",VLOOKUP($Q142,'Revised vs YTD acct'!$A$5:$Q$257,COUNTA('Revised vs YTD acct'!$A$4:N$4),FALSE))</f>
        <v>0</v>
      </c>
      <c r="N142" s="9">
        <f>IF($Q142="","",VLOOKUP($Q142,'Revised vs YTD acct'!$A$5:$Q$257,COUNTA('Revised vs YTD acct'!$A$4:O$4),FALSE))</f>
        <v>0</v>
      </c>
      <c r="O142" s="9">
        <f>IF($Q142="","",VLOOKUP($Q142,'Revised vs YTD acct'!$A$5:$Q$257,COUNTA('Revised vs YTD acct'!$A$4:P$4),FALSE))</f>
        <v>0</v>
      </c>
      <c r="P142" s="9">
        <f t="shared" si="2"/>
        <v>0</v>
      </c>
      <c r="Q142">
        <f>IF((MAX($Q$4:Q141)+1)&gt;Data!$B$1,"",MAX($Q$4:Q141)+1)</f>
        <v>138</v>
      </c>
    </row>
    <row r="143" spans="1:17" x14ac:dyDescent="0.2">
      <c r="A143" t="str">
        <f>IF($Q143="","",VLOOKUP($Q143,'Revised vs YTD acct'!$A$5:$Q$257,COUNTA('Revised vs YTD acct'!$A$4:B$4),FALSE))</f>
        <v>A</v>
      </c>
      <c r="B143">
        <f>IF($Q143="","",VLOOKUP($Q143,'Revised vs YTD acct'!$A$5:$M$500,3,FALSE))</f>
        <v>0</v>
      </c>
      <c r="C143">
        <f>IF($Q143="","",VLOOKUP($Q143,'Revised vs YTD acct'!$A$5:$M$500,4,FALSE))</f>
        <v>0</v>
      </c>
      <c r="D143">
        <f>IF($Q143="","",VLOOKUP($Q143,'Revised vs YTD acct'!$A$5:$M$500,5,FALSE))</f>
        <v>0</v>
      </c>
      <c r="E143">
        <f>IF($Q143="","",VLOOKUP($Q143,'Revised vs YTD acct'!$A$5:$M$500,6,FALSE))</f>
        <v>0</v>
      </c>
      <c r="F143">
        <f>IF($Q143="","",VLOOKUP($Q143,'Revised vs YTD acct'!$A$5:$M$500,7,FALSE))</f>
        <v>0</v>
      </c>
      <c r="G143" t="str">
        <f>IF($Q143="","",VLOOKUP($Q143,'Revised vs YTD acct'!$A$5:$Q$257,COUNTA('Revised vs YTD acct'!$A$4:H$4),FALSE))</f>
        <v>3308</v>
      </c>
      <c r="H143" t="str">
        <f>IF($Q143="","",VLOOKUP($Q143,'Revised vs YTD acct'!$A$5:$Q$257,COUNTA('Revised vs YTD acct'!$A$4:I$4),FALSE))</f>
        <v>D.C.J.S.-BYRNE/JAG GRANT</v>
      </c>
      <c r="I143" s="9">
        <f>IF($Q143="","",VLOOKUP($Q143,'Revised vs YTD acct'!$A$5:$Q$257,COUNTA('Revised vs YTD acct'!$A$4:J$4),FALSE))</f>
        <v>0</v>
      </c>
      <c r="J143" s="9">
        <f>IF($Q143="","",VLOOKUP($Q143,'Revised vs YTD acct'!$A$5:$Q$257,COUNTA('Revised vs YTD acct'!$A$4:K$4),FALSE))</f>
        <v>0</v>
      </c>
      <c r="K143" s="9">
        <f>IF($Q143="","",VLOOKUP($Q143,'Revised vs YTD acct'!$A$5:$Q$257,COUNTA('Revised vs YTD acct'!$A$4:L$4),FALSE))</f>
        <v>0</v>
      </c>
      <c r="L143" s="9">
        <f>IF($Q143="","",VLOOKUP($Q143,'Revised vs YTD acct'!$A$5:$Q$257,COUNTA('Revised vs YTD acct'!$A$4:M$4),FALSE))</f>
        <v>0</v>
      </c>
      <c r="M143" s="9">
        <f>IF($Q143="","",VLOOKUP($Q143,'Revised vs YTD acct'!$A$5:$Q$257,COUNTA('Revised vs YTD acct'!$A$4:N$4),FALSE))</f>
        <v>0</v>
      </c>
      <c r="N143" s="9">
        <f>IF($Q143="","",VLOOKUP($Q143,'Revised vs YTD acct'!$A$5:$Q$257,COUNTA('Revised vs YTD acct'!$A$4:O$4),FALSE))</f>
        <v>0</v>
      </c>
      <c r="O143" s="9">
        <f>IF($Q143="","",VLOOKUP($Q143,'Revised vs YTD acct'!$A$5:$Q$257,COUNTA('Revised vs YTD acct'!$A$4:P$4),FALSE))</f>
        <v>0</v>
      </c>
      <c r="P143" s="9">
        <f t="shared" si="2"/>
        <v>0</v>
      </c>
      <c r="Q143">
        <f>IF((MAX($Q$4:Q142)+1)&gt;Data!$B$1,"",MAX($Q$4:Q142)+1)</f>
        <v>139</v>
      </c>
    </row>
    <row r="144" spans="1:17" x14ac:dyDescent="0.2">
      <c r="A144" t="str">
        <f>IF($Q144="","",VLOOKUP($Q144,'Revised vs YTD acct'!$A$5:$Q$257,COUNTA('Revised vs YTD acct'!$A$4:B$4),FALSE))</f>
        <v>A</v>
      </c>
      <c r="B144">
        <f>IF($Q144="","",VLOOKUP($Q144,'Revised vs YTD acct'!$A$5:$M$500,3,FALSE))</f>
        <v>0</v>
      </c>
      <c r="C144">
        <f>IF($Q144="","",VLOOKUP($Q144,'Revised vs YTD acct'!$A$5:$M$500,4,FALSE))</f>
        <v>0</v>
      </c>
      <c r="D144">
        <f>IF($Q144="","",VLOOKUP($Q144,'Revised vs YTD acct'!$A$5:$M$500,5,FALSE))</f>
        <v>0</v>
      </c>
      <c r="E144">
        <f>IF($Q144="","",VLOOKUP($Q144,'Revised vs YTD acct'!$A$5:$M$500,6,FALSE))</f>
        <v>0</v>
      </c>
      <c r="F144">
        <f>IF($Q144="","",VLOOKUP($Q144,'Revised vs YTD acct'!$A$5:$M$500,7,FALSE))</f>
        <v>0</v>
      </c>
      <c r="G144" t="str">
        <f>IF($Q144="","",VLOOKUP($Q144,'Revised vs YTD acct'!$A$5:$Q$257,COUNTA('Revised vs YTD acct'!$A$4:H$4),FALSE))</f>
        <v>3309</v>
      </c>
      <c r="H144" t="str">
        <f>IF($Q144="","",VLOOKUP($Q144,'Revised vs YTD acct'!$A$5:$Q$257,COUNTA('Revised vs YTD acct'!$A$4:I$4),FALSE))</f>
        <v>TAC FORCE GRANT (DCJS)</v>
      </c>
      <c r="I144" s="9">
        <f>IF($Q144="","",VLOOKUP($Q144,'Revised vs YTD acct'!$A$5:$Q$257,COUNTA('Revised vs YTD acct'!$A$4:J$4),FALSE))</f>
        <v>0</v>
      </c>
      <c r="J144" s="9">
        <f>IF($Q144="","",VLOOKUP($Q144,'Revised vs YTD acct'!$A$5:$Q$257,COUNTA('Revised vs YTD acct'!$A$4:K$4),FALSE))</f>
        <v>0</v>
      </c>
      <c r="K144" s="9">
        <f>IF($Q144="","",VLOOKUP($Q144,'Revised vs YTD acct'!$A$5:$Q$257,COUNTA('Revised vs YTD acct'!$A$4:L$4),FALSE))</f>
        <v>0</v>
      </c>
      <c r="L144" s="9">
        <f>IF($Q144="","",VLOOKUP($Q144,'Revised vs YTD acct'!$A$5:$Q$257,COUNTA('Revised vs YTD acct'!$A$4:M$4),FALSE))</f>
        <v>0</v>
      </c>
      <c r="M144" s="9">
        <f>IF($Q144="","",VLOOKUP($Q144,'Revised vs YTD acct'!$A$5:$Q$257,COUNTA('Revised vs YTD acct'!$A$4:N$4),FALSE))</f>
        <v>0</v>
      </c>
      <c r="N144" s="9">
        <f>IF($Q144="","",VLOOKUP($Q144,'Revised vs YTD acct'!$A$5:$Q$257,COUNTA('Revised vs YTD acct'!$A$4:O$4),FALSE))</f>
        <v>0</v>
      </c>
      <c r="O144" s="9">
        <f>IF($Q144="","",VLOOKUP($Q144,'Revised vs YTD acct'!$A$5:$Q$257,COUNTA('Revised vs YTD acct'!$A$4:P$4),FALSE))</f>
        <v>0</v>
      </c>
      <c r="P144" s="9">
        <f t="shared" si="2"/>
        <v>0</v>
      </c>
      <c r="Q144">
        <f>IF((MAX($Q$4:Q143)+1)&gt;Data!$B$1,"",MAX($Q$4:Q143)+1)</f>
        <v>140</v>
      </c>
    </row>
    <row r="145" spans="1:17" x14ac:dyDescent="0.2">
      <c r="A145" t="str">
        <f>IF($Q145="","",VLOOKUP($Q145,'Revised vs YTD acct'!$A$5:$Q$257,COUNTA('Revised vs YTD acct'!$A$4:B$4),FALSE))</f>
        <v>A</v>
      </c>
      <c r="B145">
        <f>IF($Q145="","",VLOOKUP($Q145,'Revised vs YTD acct'!$A$5:$M$500,3,FALSE))</f>
        <v>0</v>
      </c>
      <c r="C145">
        <f>IF($Q145="","",VLOOKUP($Q145,'Revised vs YTD acct'!$A$5:$M$500,4,FALSE))</f>
        <v>0</v>
      </c>
      <c r="D145">
        <f>IF($Q145="","",VLOOKUP($Q145,'Revised vs YTD acct'!$A$5:$M$500,5,FALSE))</f>
        <v>0</v>
      </c>
      <c r="E145">
        <f>IF($Q145="","",VLOOKUP($Q145,'Revised vs YTD acct'!$A$5:$M$500,6,FALSE))</f>
        <v>0</v>
      </c>
      <c r="F145">
        <f>IF($Q145="","",VLOOKUP($Q145,'Revised vs YTD acct'!$A$5:$M$500,7,FALSE))</f>
        <v>0</v>
      </c>
      <c r="G145" t="str">
        <f>IF($Q145="","",VLOOKUP($Q145,'Revised vs YTD acct'!$A$5:$Q$257,COUNTA('Revised vs YTD acct'!$A$4:H$4),FALSE))</f>
        <v>3390</v>
      </c>
      <c r="H145" t="str">
        <f>IF($Q145="","",VLOOKUP($Q145,'Revised vs YTD acct'!$A$5:$Q$257,COUNTA('Revised vs YTD acct'!$A$4:I$4),FALSE))</f>
        <v>FOOD REIMB/MINOR INMATES</v>
      </c>
      <c r="I145" s="9">
        <f>IF($Q145="","",VLOOKUP($Q145,'Revised vs YTD acct'!$A$5:$Q$257,COUNTA('Revised vs YTD acct'!$A$4:J$4),FALSE))</f>
        <v>0</v>
      </c>
      <c r="J145" s="9">
        <f>IF($Q145="","",VLOOKUP($Q145,'Revised vs YTD acct'!$A$5:$Q$257,COUNTA('Revised vs YTD acct'!$A$4:K$4),FALSE))</f>
        <v>0</v>
      </c>
      <c r="K145" s="9">
        <f>IF($Q145="","",VLOOKUP($Q145,'Revised vs YTD acct'!$A$5:$Q$257,COUNTA('Revised vs YTD acct'!$A$4:L$4),FALSE))</f>
        <v>0</v>
      </c>
      <c r="L145" s="9">
        <f>IF($Q145="","",VLOOKUP($Q145,'Revised vs YTD acct'!$A$5:$Q$257,COUNTA('Revised vs YTD acct'!$A$4:M$4),FALSE))</f>
        <v>0</v>
      </c>
      <c r="M145" s="9">
        <f>IF($Q145="","",VLOOKUP($Q145,'Revised vs YTD acct'!$A$5:$Q$257,COUNTA('Revised vs YTD acct'!$A$4:N$4),FALSE))</f>
        <v>0</v>
      </c>
      <c r="N145" s="9">
        <f>IF($Q145="","",VLOOKUP($Q145,'Revised vs YTD acct'!$A$5:$Q$257,COUNTA('Revised vs YTD acct'!$A$4:O$4),FALSE))</f>
        <v>0</v>
      </c>
      <c r="O145" s="9">
        <f>IF($Q145="","",VLOOKUP($Q145,'Revised vs YTD acct'!$A$5:$Q$257,COUNTA('Revised vs YTD acct'!$A$4:P$4),FALSE))</f>
        <v>0</v>
      </c>
      <c r="P145" s="9">
        <f t="shared" si="2"/>
        <v>0</v>
      </c>
      <c r="Q145">
        <f>IF((MAX($Q$4:Q144)+1)&gt;Data!$B$1,"",MAX($Q$4:Q144)+1)</f>
        <v>141</v>
      </c>
    </row>
    <row r="146" spans="1:17" x14ac:dyDescent="0.2">
      <c r="A146" t="str">
        <f>IF($Q146="","",VLOOKUP($Q146,'Revised vs YTD acct'!$A$5:$Q$257,COUNTA('Revised vs YTD acct'!$A$4:B$4),FALSE))</f>
        <v>A</v>
      </c>
      <c r="B146">
        <f>IF($Q146="","",VLOOKUP($Q146,'Revised vs YTD acct'!$A$5:$M$500,3,FALSE))</f>
        <v>0</v>
      </c>
      <c r="C146">
        <f>IF($Q146="","",VLOOKUP($Q146,'Revised vs YTD acct'!$A$5:$M$500,4,FALSE))</f>
        <v>0</v>
      </c>
      <c r="D146">
        <f>IF($Q146="","",VLOOKUP($Q146,'Revised vs YTD acct'!$A$5:$M$500,5,FALSE))</f>
        <v>0</v>
      </c>
      <c r="E146">
        <f>IF($Q146="","",VLOOKUP($Q146,'Revised vs YTD acct'!$A$5:$M$500,6,FALSE))</f>
        <v>0</v>
      </c>
      <c r="F146">
        <f>IF($Q146="","",VLOOKUP($Q146,'Revised vs YTD acct'!$A$5:$M$500,7,FALSE))</f>
        <v>0</v>
      </c>
      <c r="G146" t="str">
        <f>IF($Q146="","",VLOOKUP($Q146,'Revised vs YTD acct'!$A$5:$Q$257,COUNTA('Revised vs YTD acct'!$A$4:H$4),FALSE))</f>
        <v>3391</v>
      </c>
      <c r="H146" t="str">
        <f>IF($Q146="","",VLOOKUP($Q146,'Revised vs YTD acct'!$A$5:$Q$257,COUNTA('Revised vs YTD acct'!$A$4:I$4),FALSE))</f>
        <v>STATE REIMB-BALLISTIC VESTS</v>
      </c>
      <c r="I146" s="9">
        <f>IF($Q146="","",VLOOKUP($Q146,'Revised vs YTD acct'!$A$5:$Q$257,COUNTA('Revised vs YTD acct'!$A$4:J$4),FALSE))</f>
        <v>0</v>
      </c>
      <c r="J146" s="9">
        <f>IF($Q146="","",VLOOKUP($Q146,'Revised vs YTD acct'!$A$5:$Q$257,COUNTA('Revised vs YTD acct'!$A$4:K$4),FALSE))</f>
        <v>0</v>
      </c>
      <c r="K146" s="9">
        <f>IF($Q146="","",VLOOKUP($Q146,'Revised vs YTD acct'!$A$5:$Q$257,COUNTA('Revised vs YTD acct'!$A$4:L$4),FALSE))</f>
        <v>0</v>
      </c>
      <c r="L146" s="9">
        <f>IF($Q146="","",VLOOKUP($Q146,'Revised vs YTD acct'!$A$5:$Q$257,COUNTA('Revised vs YTD acct'!$A$4:M$4),FALSE))</f>
        <v>0</v>
      </c>
      <c r="M146" s="9">
        <f>IF($Q146="","",VLOOKUP($Q146,'Revised vs YTD acct'!$A$5:$Q$257,COUNTA('Revised vs YTD acct'!$A$4:N$4),FALSE))</f>
        <v>0</v>
      </c>
      <c r="N146" s="9">
        <f>IF($Q146="","",VLOOKUP($Q146,'Revised vs YTD acct'!$A$5:$Q$257,COUNTA('Revised vs YTD acct'!$A$4:O$4),FALSE))</f>
        <v>0</v>
      </c>
      <c r="O146" s="9">
        <f>IF($Q146="","",VLOOKUP($Q146,'Revised vs YTD acct'!$A$5:$Q$257,COUNTA('Revised vs YTD acct'!$A$4:P$4),FALSE))</f>
        <v>0</v>
      </c>
      <c r="P146" s="9">
        <f t="shared" si="2"/>
        <v>0</v>
      </c>
      <c r="Q146">
        <f>IF((MAX($Q$4:Q145)+1)&gt;Data!$B$1,"",MAX($Q$4:Q145)+1)</f>
        <v>142</v>
      </c>
    </row>
    <row r="147" spans="1:17" x14ac:dyDescent="0.2">
      <c r="A147" t="str">
        <f>IF($Q147="","",VLOOKUP($Q147,'Revised vs YTD acct'!$A$5:$Q$257,COUNTA('Revised vs YTD acct'!$A$4:B$4),FALSE))</f>
        <v>A</v>
      </c>
      <c r="B147">
        <f>IF($Q147="","",VLOOKUP($Q147,'Revised vs YTD acct'!$A$5:$M$500,3,FALSE))</f>
        <v>0</v>
      </c>
      <c r="C147">
        <f>IF($Q147="","",VLOOKUP($Q147,'Revised vs YTD acct'!$A$5:$M$500,4,FALSE))</f>
        <v>0</v>
      </c>
      <c r="D147">
        <f>IF($Q147="","",VLOOKUP($Q147,'Revised vs YTD acct'!$A$5:$M$500,5,FALSE))</f>
        <v>0</v>
      </c>
      <c r="E147">
        <f>IF($Q147="","",VLOOKUP($Q147,'Revised vs YTD acct'!$A$5:$M$500,6,FALSE))</f>
        <v>0</v>
      </c>
      <c r="F147">
        <f>IF($Q147="","",VLOOKUP($Q147,'Revised vs YTD acct'!$A$5:$M$500,7,FALSE))</f>
        <v>0</v>
      </c>
      <c r="G147" t="str">
        <f>IF($Q147="","",VLOOKUP($Q147,'Revised vs YTD acct'!$A$5:$Q$257,COUNTA('Revised vs YTD acct'!$A$4:H$4),FALSE))</f>
        <v>3392</v>
      </c>
      <c r="H147" t="str">
        <f>IF($Q147="","",VLOOKUP($Q147,'Revised vs YTD acct'!$A$5:$Q$257,COUNTA('Revised vs YTD acct'!$A$4:I$4),FALSE))</f>
        <v>NYS DCJS PPE GRANT</v>
      </c>
      <c r="I147" s="9">
        <f>IF($Q147="","",VLOOKUP($Q147,'Revised vs YTD acct'!$A$5:$Q$257,COUNTA('Revised vs YTD acct'!$A$4:J$4),FALSE))</f>
        <v>0</v>
      </c>
      <c r="J147" s="9">
        <f>IF($Q147="","",VLOOKUP($Q147,'Revised vs YTD acct'!$A$5:$Q$257,COUNTA('Revised vs YTD acct'!$A$4:K$4),FALSE))</f>
        <v>0</v>
      </c>
      <c r="K147" s="9">
        <f>IF($Q147="","",VLOOKUP($Q147,'Revised vs YTD acct'!$A$5:$Q$257,COUNTA('Revised vs YTD acct'!$A$4:L$4),FALSE))</f>
        <v>0</v>
      </c>
      <c r="L147" s="9">
        <f>IF($Q147="","",VLOOKUP($Q147,'Revised vs YTD acct'!$A$5:$Q$257,COUNTA('Revised vs YTD acct'!$A$4:M$4),FALSE))</f>
        <v>0</v>
      </c>
      <c r="M147" s="9">
        <f>IF($Q147="","",VLOOKUP($Q147,'Revised vs YTD acct'!$A$5:$Q$257,COUNTA('Revised vs YTD acct'!$A$4:N$4),FALSE))</f>
        <v>0</v>
      </c>
      <c r="N147" s="9">
        <f>IF($Q147="","",VLOOKUP($Q147,'Revised vs YTD acct'!$A$5:$Q$257,COUNTA('Revised vs YTD acct'!$A$4:O$4),FALSE))</f>
        <v>0</v>
      </c>
      <c r="O147" s="9">
        <f>IF($Q147="","",VLOOKUP($Q147,'Revised vs YTD acct'!$A$5:$Q$257,COUNTA('Revised vs YTD acct'!$A$4:P$4),FALSE))</f>
        <v>0</v>
      </c>
      <c r="P147" s="9">
        <f t="shared" si="2"/>
        <v>0</v>
      </c>
      <c r="Q147">
        <f>IF((MAX($Q$4:Q146)+1)&gt;Data!$B$1,"",MAX($Q$4:Q146)+1)</f>
        <v>143</v>
      </c>
    </row>
    <row r="148" spans="1:17" x14ac:dyDescent="0.2">
      <c r="A148" t="str">
        <f>IF($Q148="","",VLOOKUP($Q148,'Revised vs YTD acct'!$A$5:$Q$257,COUNTA('Revised vs YTD acct'!$A$4:B$4),FALSE))</f>
        <v>A</v>
      </c>
      <c r="B148">
        <f>IF($Q148="","",VLOOKUP($Q148,'Revised vs YTD acct'!$A$5:$M$500,3,FALSE))</f>
        <v>0</v>
      </c>
      <c r="C148">
        <f>IF($Q148="","",VLOOKUP($Q148,'Revised vs YTD acct'!$A$5:$M$500,4,FALSE))</f>
        <v>0</v>
      </c>
      <c r="D148">
        <f>IF($Q148="","",VLOOKUP($Q148,'Revised vs YTD acct'!$A$5:$M$500,5,FALSE))</f>
        <v>0</v>
      </c>
      <c r="E148">
        <f>IF($Q148="","",VLOOKUP($Q148,'Revised vs YTD acct'!$A$5:$M$500,6,FALSE))</f>
        <v>0</v>
      </c>
      <c r="F148">
        <f>IF($Q148="","",VLOOKUP($Q148,'Revised vs YTD acct'!$A$5:$M$500,7,FALSE))</f>
        <v>0</v>
      </c>
      <c r="G148" t="str">
        <f>IF($Q148="","",VLOOKUP($Q148,'Revised vs YTD acct'!$A$5:$Q$257,COUNTA('Revised vs YTD acct'!$A$4:H$4),FALSE))</f>
        <v>3452</v>
      </c>
      <c r="H148" t="str">
        <f>IF($Q148="","",VLOOKUP($Q148,'Revised vs YTD acct'!$A$5:$Q$257,COUNTA('Revised vs YTD acct'!$A$4:I$4),FALSE))</f>
        <v>MISC PUBLIC HEALTH GRANTS</v>
      </c>
      <c r="I148" s="9">
        <f>IF($Q148="","",VLOOKUP($Q148,'Revised vs YTD acct'!$A$5:$Q$257,COUNTA('Revised vs YTD acct'!$A$4:J$4),FALSE))</f>
        <v>0</v>
      </c>
      <c r="J148" s="9">
        <f>IF($Q148="","",VLOOKUP($Q148,'Revised vs YTD acct'!$A$5:$Q$257,COUNTA('Revised vs YTD acct'!$A$4:K$4),FALSE))</f>
        <v>0</v>
      </c>
      <c r="K148" s="9">
        <f>IF($Q148="","",VLOOKUP($Q148,'Revised vs YTD acct'!$A$5:$Q$257,COUNTA('Revised vs YTD acct'!$A$4:L$4),FALSE))</f>
        <v>0</v>
      </c>
      <c r="L148" s="9">
        <f>IF($Q148="","",VLOOKUP($Q148,'Revised vs YTD acct'!$A$5:$Q$257,COUNTA('Revised vs YTD acct'!$A$4:M$4),FALSE))</f>
        <v>0</v>
      </c>
      <c r="M148" s="9">
        <f>IF($Q148="","",VLOOKUP($Q148,'Revised vs YTD acct'!$A$5:$Q$257,COUNTA('Revised vs YTD acct'!$A$4:N$4),FALSE))</f>
        <v>0</v>
      </c>
      <c r="N148" s="9">
        <f>IF($Q148="","",VLOOKUP($Q148,'Revised vs YTD acct'!$A$5:$Q$257,COUNTA('Revised vs YTD acct'!$A$4:O$4),FALSE))</f>
        <v>0</v>
      </c>
      <c r="O148" s="9">
        <f>IF($Q148="","",VLOOKUP($Q148,'Revised vs YTD acct'!$A$5:$Q$257,COUNTA('Revised vs YTD acct'!$A$4:P$4),FALSE))</f>
        <v>0</v>
      </c>
      <c r="P148" s="9">
        <f t="shared" si="2"/>
        <v>0</v>
      </c>
      <c r="Q148">
        <f>IF((MAX($Q$4:Q147)+1)&gt;Data!$B$1,"",MAX($Q$4:Q147)+1)</f>
        <v>144</v>
      </c>
    </row>
    <row r="149" spans="1:17" x14ac:dyDescent="0.2">
      <c r="A149" t="str">
        <f>IF($Q149="","",VLOOKUP($Q149,'Revised vs YTD acct'!$A$5:$Q$257,COUNTA('Revised vs YTD acct'!$A$4:B$4),FALSE))</f>
        <v>A</v>
      </c>
      <c r="B149">
        <f>IF($Q149="","",VLOOKUP($Q149,'Revised vs YTD acct'!$A$5:$M$500,3,FALSE))</f>
        <v>0</v>
      </c>
      <c r="C149">
        <f>IF($Q149="","",VLOOKUP($Q149,'Revised vs YTD acct'!$A$5:$M$500,4,FALSE))</f>
        <v>0</v>
      </c>
      <c r="D149">
        <f>IF($Q149="","",VLOOKUP($Q149,'Revised vs YTD acct'!$A$5:$M$500,5,FALSE))</f>
        <v>0</v>
      </c>
      <c r="E149">
        <f>IF($Q149="","",VLOOKUP($Q149,'Revised vs YTD acct'!$A$5:$M$500,6,FALSE))</f>
        <v>0</v>
      </c>
      <c r="F149">
        <f>IF($Q149="","",VLOOKUP($Q149,'Revised vs YTD acct'!$A$5:$M$500,7,FALSE))</f>
        <v>0</v>
      </c>
      <c r="G149" t="str">
        <f>IF($Q149="","",VLOOKUP($Q149,'Revised vs YTD acct'!$A$5:$Q$257,COUNTA('Revised vs YTD acct'!$A$4:H$4),FALSE))</f>
        <v>3597</v>
      </c>
      <c r="H149" t="str">
        <f>IF($Q149="","",VLOOKUP($Q149,'Revised vs YTD acct'!$A$5:$Q$257,COUNTA('Revised vs YTD acct'!$A$4:I$4),FALSE))</f>
        <v>C.M.A.Q. GRANT - STATE</v>
      </c>
      <c r="I149" s="9">
        <f>IF($Q149="","",VLOOKUP($Q149,'Revised vs YTD acct'!$A$5:$Q$257,COUNTA('Revised vs YTD acct'!$A$4:J$4),FALSE))</f>
        <v>0</v>
      </c>
      <c r="J149" s="9">
        <f>IF($Q149="","",VLOOKUP($Q149,'Revised vs YTD acct'!$A$5:$Q$257,COUNTA('Revised vs YTD acct'!$A$4:K$4),FALSE))</f>
        <v>0</v>
      </c>
      <c r="K149" s="9">
        <f>IF($Q149="","",VLOOKUP($Q149,'Revised vs YTD acct'!$A$5:$Q$257,COUNTA('Revised vs YTD acct'!$A$4:L$4),FALSE))</f>
        <v>0</v>
      </c>
      <c r="L149" s="9">
        <f>IF($Q149="","",VLOOKUP($Q149,'Revised vs YTD acct'!$A$5:$Q$257,COUNTA('Revised vs YTD acct'!$A$4:M$4),FALSE))</f>
        <v>0</v>
      </c>
      <c r="M149" s="9">
        <f>IF($Q149="","",VLOOKUP($Q149,'Revised vs YTD acct'!$A$5:$Q$257,COUNTA('Revised vs YTD acct'!$A$4:N$4),FALSE))</f>
        <v>0</v>
      </c>
      <c r="N149" s="9">
        <f>IF($Q149="","",VLOOKUP($Q149,'Revised vs YTD acct'!$A$5:$Q$257,COUNTA('Revised vs YTD acct'!$A$4:O$4),FALSE))</f>
        <v>0</v>
      </c>
      <c r="O149" s="9">
        <f>IF($Q149="","",VLOOKUP($Q149,'Revised vs YTD acct'!$A$5:$Q$257,COUNTA('Revised vs YTD acct'!$A$4:P$4),FALSE))</f>
        <v>0</v>
      </c>
      <c r="P149" s="9">
        <f t="shared" si="2"/>
        <v>0</v>
      </c>
      <c r="Q149">
        <f>IF((MAX($Q$4:Q148)+1)&gt;Data!$B$1,"",MAX($Q$4:Q148)+1)</f>
        <v>145</v>
      </c>
    </row>
    <row r="150" spans="1:17" x14ac:dyDescent="0.2">
      <c r="A150" t="str">
        <f>IF($Q150="","",VLOOKUP($Q150,'Revised vs YTD acct'!$A$5:$Q$257,COUNTA('Revised vs YTD acct'!$A$4:B$4),FALSE))</f>
        <v>A</v>
      </c>
      <c r="B150">
        <f>IF($Q150="","",VLOOKUP($Q150,'Revised vs YTD acct'!$A$5:$M$500,3,FALSE))</f>
        <v>0</v>
      </c>
      <c r="C150">
        <f>IF($Q150="","",VLOOKUP($Q150,'Revised vs YTD acct'!$A$5:$M$500,4,FALSE))</f>
        <v>0</v>
      </c>
      <c r="D150">
        <f>IF($Q150="","",VLOOKUP($Q150,'Revised vs YTD acct'!$A$5:$M$500,5,FALSE))</f>
        <v>0</v>
      </c>
      <c r="E150">
        <f>IF($Q150="","",VLOOKUP($Q150,'Revised vs YTD acct'!$A$5:$M$500,6,FALSE))</f>
        <v>0</v>
      </c>
      <c r="F150">
        <f>IF($Q150="","",VLOOKUP($Q150,'Revised vs YTD acct'!$A$5:$M$500,7,FALSE))</f>
        <v>0</v>
      </c>
      <c r="G150" t="str">
        <f>IF($Q150="","",VLOOKUP($Q150,'Revised vs YTD acct'!$A$5:$Q$257,COUNTA('Revised vs YTD acct'!$A$4:H$4),FALSE))</f>
        <v>3601</v>
      </c>
      <c r="H150" t="str">
        <f>IF($Q150="","",VLOOKUP($Q150,'Revised vs YTD acct'!$A$5:$Q$257,COUNTA('Revised vs YTD acct'!$A$4:I$4),FALSE))</f>
        <v>MEDICAL ASSISTANCE</v>
      </c>
      <c r="I150" s="9">
        <f>IF($Q150="","",VLOOKUP($Q150,'Revised vs YTD acct'!$A$5:$Q$257,COUNTA('Revised vs YTD acct'!$A$4:J$4),FALSE))</f>
        <v>0</v>
      </c>
      <c r="J150" s="9">
        <f>IF($Q150="","",VLOOKUP($Q150,'Revised vs YTD acct'!$A$5:$Q$257,COUNTA('Revised vs YTD acct'!$A$4:K$4),FALSE))</f>
        <v>0</v>
      </c>
      <c r="K150" s="9">
        <f>IF($Q150="","",VLOOKUP($Q150,'Revised vs YTD acct'!$A$5:$Q$257,COUNTA('Revised vs YTD acct'!$A$4:L$4),FALSE))</f>
        <v>0</v>
      </c>
      <c r="L150" s="9">
        <f>IF($Q150="","",VLOOKUP($Q150,'Revised vs YTD acct'!$A$5:$Q$257,COUNTA('Revised vs YTD acct'!$A$4:M$4),FALSE))</f>
        <v>0</v>
      </c>
      <c r="M150" s="9">
        <f>IF($Q150="","",VLOOKUP($Q150,'Revised vs YTD acct'!$A$5:$Q$257,COUNTA('Revised vs YTD acct'!$A$4:N$4),FALSE))</f>
        <v>0</v>
      </c>
      <c r="N150" s="9">
        <f>IF($Q150="","",VLOOKUP($Q150,'Revised vs YTD acct'!$A$5:$Q$257,COUNTA('Revised vs YTD acct'!$A$4:O$4),FALSE))</f>
        <v>0</v>
      </c>
      <c r="O150" s="9">
        <f>IF($Q150="","",VLOOKUP($Q150,'Revised vs YTD acct'!$A$5:$Q$257,COUNTA('Revised vs YTD acct'!$A$4:P$4),FALSE))</f>
        <v>0</v>
      </c>
      <c r="P150" s="9">
        <f t="shared" si="2"/>
        <v>0</v>
      </c>
      <c r="Q150">
        <f>IF((MAX($Q$4:Q149)+1)&gt;Data!$B$1,"",MAX($Q$4:Q149)+1)</f>
        <v>146</v>
      </c>
    </row>
    <row r="151" spans="1:17" x14ac:dyDescent="0.2">
      <c r="A151" t="str">
        <f>IF($Q151="","",VLOOKUP($Q151,'Revised vs YTD acct'!$A$5:$Q$257,COUNTA('Revised vs YTD acct'!$A$4:B$4),FALSE))</f>
        <v>A</v>
      </c>
      <c r="B151">
        <f>IF($Q151="","",VLOOKUP($Q151,'Revised vs YTD acct'!$A$5:$M$500,3,FALSE))</f>
        <v>0</v>
      </c>
      <c r="C151">
        <f>IF($Q151="","",VLOOKUP($Q151,'Revised vs YTD acct'!$A$5:$M$500,4,FALSE))</f>
        <v>0</v>
      </c>
      <c r="D151">
        <f>IF($Q151="","",VLOOKUP($Q151,'Revised vs YTD acct'!$A$5:$M$500,5,FALSE))</f>
        <v>0</v>
      </c>
      <c r="E151">
        <f>IF($Q151="","",VLOOKUP($Q151,'Revised vs YTD acct'!$A$5:$M$500,6,FALSE))</f>
        <v>0</v>
      </c>
      <c r="F151">
        <f>IF($Q151="","",VLOOKUP($Q151,'Revised vs YTD acct'!$A$5:$M$500,7,FALSE))</f>
        <v>0</v>
      </c>
      <c r="G151" t="str">
        <f>IF($Q151="","",VLOOKUP($Q151,'Revised vs YTD acct'!$A$5:$Q$257,COUNTA('Revised vs YTD acct'!$A$4:H$4),FALSE))</f>
        <v>3986</v>
      </c>
      <c r="H151" t="str">
        <f>IF($Q151="","",VLOOKUP($Q151,'Revised vs YTD acct'!$A$5:$Q$257,COUNTA('Revised vs YTD acct'!$A$4:I$4),FALSE))</f>
        <v>MOHAWK RIVER BASIN GRANT</v>
      </c>
      <c r="I151" s="9">
        <f>IF($Q151="","",VLOOKUP($Q151,'Revised vs YTD acct'!$A$5:$Q$257,COUNTA('Revised vs YTD acct'!$A$4:J$4),FALSE))</f>
        <v>0</v>
      </c>
      <c r="J151" s="9">
        <f>IF($Q151="","",VLOOKUP($Q151,'Revised vs YTD acct'!$A$5:$Q$257,COUNTA('Revised vs YTD acct'!$A$4:K$4),FALSE))</f>
        <v>0</v>
      </c>
      <c r="K151" s="9">
        <f>IF($Q151="","",VLOOKUP($Q151,'Revised vs YTD acct'!$A$5:$Q$257,COUNTA('Revised vs YTD acct'!$A$4:L$4),FALSE))</f>
        <v>0</v>
      </c>
      <c r="L151" s="9">
        <f>IF($Q151="","",VLOOKUP($Q151,'Revised vs YTD acct'!$A$5:$Q$257,COUNTA('Revised vs YTD acct'!$A$4:M$4),FALSE))</f>
        <v>0</v>
      </c>
      <c r="M151" s="9">
        <f>IF($Q151="","",VLOOKUP($Q151,'Revised vs YTD acct'!$A$5:$Q$257,COUNTA('Revised vs YTD acct'!$A$4:N$4),FALSE))</f>
        <v>0</v>
      </c>
      <c r="N151" s="9">
        <f>IF($Q151="","",VLOOKUP($Q151,'Revised vs YTD acct'!$A$5:$Q$257,COUNTA('Revised vs YTD acct'!$A$4:O$4),FALSE))</f>
        <v>0</v>
      </c>
      <c r="O151" s="9">
        <f>IF($Q151="","",VLOOKUP($Q151,'Revised vs YTD acct'!$A$5:$Q$257,COUNTA('Revised vs YTD acct'!$A$4:P$4),FALSE))</f>
        <v>0</v>
      </c>
      <c r="P151" s="9">
        <f t="shared" si="2"/>
        <v>0</v>
      </c>
      <c r="Q151">
        <f>IF((MAX($Q$4:Q150)+1)&gt;Data!$B$1,"",MAX($Q$4:Q150)+1)</f>
        <v>147</v>
      </c>
    </row>
    <row r="152" spans="1:17" x14ac:dyDescent="0.2">
      <c r="A152" t="str">
        <f>IF($Q152="","",VLOOKUP($Q152,'Revised vs YTD acct'!$A$5:$Q$257,COUNTA('Revised vs YTD acct'!$A$4:B$4),FALSE))</f>
        <v>A</v>
      </c>
      <c r="B152">
        <f>IF($Q152="","",VLOOKUP($Q152,'Revised vs YTD acct'!$A$5:$M$500,3,FALSE))</f>
        <v>0</v>
      </c>
      <c r="C152">
        <f>IF($Q152="","",VLOOKUP($Q152,'Revised vs YTD acct'!$A$5:$M$500,4,FALSE))</f>
        <v>0</v>
      </c>
      <c r="D152">
        <f>IF($Q152="","",VLOOKUP($Q152,'Revised vs YTD acct'!$A$5:$M$500,5,FALSE))</f>
        <v>0</v>
      </c>
      <c r="E152">
        <f>IF($Q152="","",VLOOKUP($Q152,'Revised vs YTD acct'!$A$5:$M$500,6,FALSE))</f>
        <v>0</v>
      </c>
      <c r="F152">
        <f>IF($Q152="","",VLOOKUP($Q152,'Revised vs YTD acct'!$A$5:$M$500,7,FALSE))</f>
        <v>0</v>
      </c>
      <c r="G152" t="str">
        <f>IF($Q152="","",VLOOKUP($Q152,'Revised vs YTD acct'!$A$5:$Q$257,COUNTA('Revised vs YTD acct'!$A$4:H$4),FALSE))</f>
        <v>4397</v>
      </c>
      <c r="H152" t="str">
        <f>IF($Q152="","",VLOOKUP($Q152,'Revised vs YTD acct'!$A$5:$Q$257,COUNTA('Revised vs YTD acct'!$A$4:I$4),FALSE))</f>
        <v>COMPANION ANIMAL SHELTER GRT</v>
      </c>
      <c r="I152" s="9">
        <f>IF($Q152="","",VLOOKUP($Q152,'Revised vs YTD acct'!$A$5:$Q$257,COUNTA('Revised vs YTD acct'!$A$4:J$4),FALSE))</f>
        <v>0</v>
      </c>
      <c r="J152" s="9">
        <f>IF($Q152="","",VLOOKUP($Q152,'Revised vs YTD acct'!$A$5:$Q$257,COUNTA('Revised vs YTD acct'!$A$4:K$4),FALSE))</f>
        <v>0</v>
      </c>
      <c r="K152" s="9">
        <f>IF($Q152="","",VLOOKUP($Q152,'Revised vs YTD acct'!$A$5:$Q$257,COUNTA('Revised vs YTD acct'!$A$4:L$4),FALSE))</f>
        <v>0</v>
      </c>
      <c r="L152" s="9">
        <f>IF($Q152="","",VLOOKUP($Q152,'Revised vs YTD acct'!$A$5:$Q$257,COUNTA('Revised vs YTD acct'!$A$4:M$4),FALSE))</f>
        <v>0</v>
      </c>
      <c r="M152" s="9">
        <f>IF($Q152="","",VLOOKUP($Q152,'Revised vs YTD acct'!$A$5:$Q$257,COUNTA('Revised vs YTD acct'!$A$4:N$4),FALSE))</f>
        <v>0</v>
      </c>
      <c r="N152" s="9">
        <f>IF($Q152="","",VLOOKUP($Q152,'Revised vs YTD acct'!$A$5:$Q$257,COUNTA('Revised vs YTD acct'!$A$4:O$4),FALSE))</f>
        <v>0</v>
      </c>
      <c r="O152" s="9">
        <f>IF($Q152="","",VLOOKUP($Q152,'Revised vs YTD acct'!$A$5:$Q$257,COUNTA('Revised vs YTD acct'!$A$4:P$4),FALSE))</f>
        <v>0</v>
      </c>
      <c r="P152" s="9">
        <f t="shared" si="2"/>
        <v>0</v>
      </c>
      <c r="Q152">
        <f>IF((MAX($Q$4:Q151)+1)&gt;Data!$B$1,"",MAX($Q$4:Q151)+1)</f>
        <v>148</v>
      </c>
    </row>
    <row r="153" spans="1:17" x14ac:dyDescent="0.2">
      <c r="A153" t="str">
        <f>IF($Q153="","",VLOOKUP($Q153,'Revised vs YTD acct'!$A$5:$Q$257,COUNTA('Revised vs YTD acct'!$A$4:B$4),FALSE))</f>
        <v>A</v>
      </c>
      <c r="B153">
        <f>IF($Q153="","",VLOOKUP($Q153,'Revised vs YTD acct'!$A$5:$M$500,3,FALSE))</f>
        <v>0</v>
      </c>
      <c r="C153">
        <f>IF($Q153="","",VLOOKUP($Q153,'Revised vs YTD acct'!$A$5:$M$500,4,FALSE))</f>
        <v>0</v>
      </c>
      <c r="D153">
        <f>IF($Q153="","",VLOOKUP($Q153,'Revised vs YTD acct'!$A$5:$M$500,5,FALSE))</f>
        <v>0</v>
      </c>
      <c r="E153">
        <f>IF($Q153="","",VLOOKUP($Q153,'Revised vs YTD acct'!$A$5:$M$500,6,FALSE))</f>
        <v>0</v>
      </c>
      <c r="F153">
        <f>IF($Q153="","",VLOOKUP($Q153,'Revised vs YTD acct'!$A$5:$M$500,7,FALSE))</f>
        <v>0</v>
      </c>
      <c r="G153" t="str">
        <f>IF($Q153="","",VLOOKUP($Q153,'Revised vs YTD acct'!$A$5:$Q$257,COUNTA('Revised vs YTD acct'!$A$4:H$4),FALSE))</f>
        <v>4494</v>
      </c>
      <c r="H153" t="str">
        <f>IF($Q153="","",VLOOKUP($Q153,'Revised vs YTD acct'!$A$5:$Q$257,COUNTA('Revised vs YTD acct'!$A$4:I$4),FALSE))</f>
        <v>MH SYSTEM OF CARE GRANT</v>
      </c>
      <c r="I153" s="9">
        <f>IF($Q153="","",VLOOKUP($Q153,'Revised vs YTD acct'!$A$5:$Q$257,COUNTA('Revised vs YTD acct'!$A$4:J$4),FALSE))</f>
        <v>0</v>
      </c>
      <c r="J153" s="9">
        <f>IF($Q153="","",VLOOKUP($Q153,'Revised vs YTD acct'!$A$5:$Q$257,COUNTA('Revised vs YTD acct'!$A$4:K$4),FALSE))</f>
        <v>0</v>
      </c>
      <c r="K153" s="9">
        <f>IF($Q153="","",VLOOKUP($Q153,'Revised vs YTD acct'!$A$5:$Q$257,COUNTA('Revised vs YTD acct'!$A$4:L$4),FALSE))</f>
        <v>0</v>
      </c>
      <c r="L153" s="9">
        <f>IF($Q153="","",VLOOKUP($Q153,'Revised vs YTD acct'!$A$5:$Q$257,COUNTA('Revised vs YTD acct'!$A$4:M$4),FALSE))</f>
        <v>0</v>
      </c>
      <c r="M153" s="9">
        <f>IF($Q153="","",VLOOKUP($Q153,'Revised vs YTD acct'!$A$5:$Q$257,COUNTA('Revised vs YTD acct'!$A$4:N$4),FALSE))</f>
        <v>0</v>
      </c>
      <c r="N153" s="9">
        <f>IF($Q153="","",VLOOKUP($Q153,'Revised vs YTD acct'!$A$5:$Q$257,COUNTA('Revised vs YTD acct'!$A$4:O$4),FALSE))</f>
        <v>0</v>
      </c>
      <c r="O153" s="9">
        <f>IF($Q153="","",VLOOKUP($Q153,'Revised vs YTD acct'!$A$5:$Q$257,COUNTA('Revised vs YTD acct'!$A$4:P$4),FALSE))</f>
        <v>0</v>
      </c>
      <c r="P153" s="9">
        <f t="shared" si="2"/>
        <v>0</v>
      </c>
      <c r="Q153">
        <f>IF((MAX($Q$4:Q152)+1)&gt;Data!$B$1,"",MAX($Q$4:Q152)+1)</f>
        <v>149</v>
      </c>
    </row>
    <row r="154" spans="1:17" x14ac:dyDescent="0.2">
      <c r="A154" t="str">
        <f>IF($Q154="","",VLOOKUP($Q154,'Revised vs YTD acct'!$A$5:$Q$257,COUNTA('Revised vs YTD acct'!$A$4:B$4),FALSE))</f>
        <v>A</v>
      </c>
      <c r="B154">
        <f>IF($Q154="","",VLOOKUP($Q154,'Revised vs YTD acct'!$A$5:$M$500,3,FALSE))</f>
        <v>0</v>
      </c>
      <c r="C154">
        <f>IF($Q154="","",VLOOKUP($Q154,'Revised vs YTD acct'!$A$5:$M$500,4,FALSE))</f>
        <v>0</v>
      </c>
      <c r="D154">
        <f>IF($Q154="","",VLOOKUP($Q154,'Revised vs YTD acct'!$A$5:$M$500,5,FALSE))</f>
        <v>0</v>
      </c>
      <c r="E154">
        <f>IF($Q154="","",VLOOKUP($Q154,'Revised vs YTD acct'!$A$5:$M$500,6,FALSE))</f>
        <v>0</v>
      </c>
      <c r="F154">
        <f>IF($Q154="","",VLOOKUP($Q154,'Revised vs YTD acct'!$A$5:$M$500,7,FALSE))</f>
        <v>0</v>
      </c>
      <c r="G154" t="str">
        <f>IF($Q154="","",VLOOKUP($Q154,'Revised vs YTD acct'!$A$5:$Q$257,COUNTA('Revised vs YTD acct'!$A$4:H$4),FALSE))</f>
        <v>4495</v>
      </c>
      <c r="H154" t="str">
        <f>IF($Q154="","",VLOOKUP($Q154,'Revised vs YTD acct'!$A$5:$Q$257,COUNTA('Revised vs YTD acct'!$A$4:I$4),FALSE))</f>
        <v>MH WORKFORCE GRANT</v>
      </c>
      <c r="I154" s="9">
        <f>IF($Q154="","",VLOOKUP($Q154,'Revised vs YTD acct'!$A$5:$Q$257,COUNTA('Revised vs YTD acct'!$A$4:J$4),FALSE))</f>
        <v>0</v>
      </c>
      <c r="J154" s="9">
        <f>IF($Q154="","",VLOOKUP($Q154,'Revised vs YTD acct'!$A$5:$Q$257,COUNTA('Revised vs YTD acct'!$A$4:K$4),FALSE))</f>
        <v>0</v>
      </c>
      <c r="K154" s="9">
        <f>IF($Q154="","",VLOOKUP($Q154,'Revised vs YTD acct'!$A$5:$Q$257,COUNTA('Revised vs YTD acct'!$A$4:L$4),FALSE))</f>
        <v>0</v>
      </c>
      <c r="L154" s="9">
        <f>IF($Q154="","",VLOOKUP($Q154,'Revised vs YTD acct'!$A$5:$Q$257,COUNTA('Revised vs YTD acct'!$A$4:M$4),FALSE))</f>
        <v>0</v>
      </c>
      <c r="M154" s="9">
        <f>IF($Q154="","",VLOOKUP($Q154,'Revised vs YTD acct'!$A$5:$Q$257,COUNTA('Revised vs YTD acct'!$A$4:N$4),FALSE))</f>
        <v>0</v>
      </c>
      <c r="N154" s="9">
        <f>IF($Q154="","",VLOOKUP($Q154,'Revised vs YTD acct'!$A$5:$Q$257,COUNTA('Revised vs YTD acct'!$A$4:O$4),FALSE))</f>
        <v>0</v>
      </c>
      <c r="O154" s="9">
        <f>IF($Q154="","",VLOOKUP($Q154,'Revised vs YTD acct'!$A$5:$Q$257,COUNTA('Revised vs YTD acct'!$A$4:P$4),FALSE))</f>
        <v>0</v>
      </c>
      <c r="P154" s="9">
        <f t="shared" si="2"/>
        <v>0</v>
      </c>
      <c r="Q154">
        <f>IF((MAX($Q$4:Q153)+1)&gt;Data!$B$1,"",MAX($Q$4:Q153)+1)</f>
        <v>150</v>
      </c>
    </row>
    <row r="155" spans="1:17" x14ac:dyDescent="0.2">
      <c r="A155" t="str">
        <f>IF($Q155="","",VLOOKUP($Q155,'Revised vs YTD acct'!$A$5:$Q$257,COUNTA('Revised vs YTD acct'!$A$4:B$4),FALSE))</f>
        <v>A</v>
      </c>
      <c r="B155">
        <f>IF($Q155="","",VLOOKUP($Q155,'Revised vs YTD acct'!$A$5:$M$500,3,FALSE))</f>
        <v>0</v>
      </c>
      <c r="C155">
        <f>IF($Q155="","",VLOOKUP($Q155,'Revised vs YTD acct'!$A$5:$M$500,4,FALSE))</f>
        <v>0</v>
      </c>
      <c r="D155">
        <f>IF($Q155="","",VLOOKUP($Q155,'Revised vs YTD acct'!$A$5:$M$500,5,FALSE))</f>
        <v>0</v>
      </c>
      <c r="E155">
        <f>IF($Q155="","",VLOOKUP($Q155,'Revised vs YTD acct'!$A$5:$M$500,6,FALSE))</f>
        <v>0</v>
      </c>
      <c r="F155">
        <f>IF($Q155="","",VLOOKUP($Q155,'Revised vs YTD acct'!$A$5:$M$500,7,FALSE))</f>
        <v>0</v>
      </c>
      <c r="G155" t="str">
        <f>IF($Q155="","",VLOOKUP($Q155,'Revised vs YTD acct'!$A$5:$Q$257,COUNTA('Revised vs YTD acct'!$A$4:H$4),FALSE))</f>
        <v>4597</v>
      </c>
      <c r="H155" t="str">
        <f>IF($Q155="","",VLOOKUP($Q155,'Revised vs YTD acct'!$A$5:$Q$257,COUNTA('Revised vs YTD acct'!$A$4:I$4),FALSE))</f>
        <v>C.M.A.Q. GRANT -FEDERAL</v>
      </c>
      <c r="I155" s="9">
        <f>IF($Q155="","",VLOOKUP($Q155,'Revised vs YTD acct'!$A$5:$Q$257,COUNTA('Revised vs YTD acct'!$A$4:J$4),FALSE))</f>
        <v>0</v>
      </c>
      <c r="J155" s="9">
        <f>IF($Q155="","",VLOOKUP($Q155,'Revised vs YTD acct'!$A$5:$Q$257,COUNTA('Revised vs YTD acct'!$A$4:K$4),FALSE))</f>
        <v>0</v>
      </c>
      <c r="K155" s="9">
        <f>IF($Q155="","",VLOOKUP($Q155,'Revised vs YTD acct'!$A$5:$Q$257,COUNTA('Revised vs YTD acct'!$A$4:L$4),FALSE))</f>
        <v>0</v>
      </c>
      <c r="L155" s="9">
        <f>IF($Q155="","",VLOOKUP($Q155,'Revised vs YTD acct'!$A$5:$Q$257,COUNTA('Revised vs YTD acct'!$A$4:M$4),FALSE))</f>
        <v>0</v>
      </c>
      <c r="M155" s="9">
        <f>IF($Q155="","",VLOOKUP($Q155,'Revised vs YTD acct'!$A$5:$Q$257,COUNTA('Revised vs YTD acct'!$A$4:N$4),FALSE))</f>
        <v>0</v>
      </c>
      <c r="N155" s="9">
        <f>IF($Q155="","",VLOOKUP($Q155,'Revised vs YTD acct'!$A$5:$Q$257,COUNTA('Revised vs YTD acct'!$A$4:O$4),FALSE))</f>
        <v>0</v>
      </c>
      <c r="O155" s="9">
        <f>IF($Q155="","",VLOOKUP($Q155,'Revised vs YTD acct'!$A$5:$Q$257,COUNTA('Revised vs YTD acct'!$A$4:P$4),FALSE))</f>
        <v>0</v>
      </c>
      <c r="P155" s="9">
        <f t="shared" si="2"/>
        <v>0</v>
      </c>
      <c r="Q155">
        <f>IF((MAX($Q$4:Q154)+1)&gt;Data!$B$1,"",MAX($Q$4:Q154)+1)</f>
        <v>151</v>
      </c>
    </row>
    <row r="156" spans="1:17" x14ac:dyDescent="0.2">
      <c r="A156" t="str">
        <f>IF($Q156="","",VLOOKUP($Q156,'Revised vs YTD acct'!$A$5:$Q$257,COUNTA('Revised vs YTD acct'!$A$4:B$4),FALSE))</f>
        <v>A</v>
      </c>
      <c r="B156">
        <f>IF($Q156="","",VLOOKUP($Q156,'Revised vs YTD acct'!$A$5:$M$500,3,FALSE))</f>
        <v>0</v>
      </c>
      <c r="C156">
        <f>IF($Q156="","",VLOOKUP($Q156,'Revised vs YTD acct'!$A$5:$M$500,4,FALSE))</f>
        <v>0</v>
      </c>
      <c r="D156">
        <f>IF($Q156="","",VLOOKUP($Q156,'Revised vs YTD acct'!$A$5:$M$500,5,FALSE))</f>
        <v>0</v>
      </c>
      <c r="E156">
        <f>IF($Q156="","",VLOOKUP($Q156,'Revised vs YTD acct'!$A$5:$M$500,6,FALSE))</f>
        <v>0</v>
      </c>
      <c r="F156">
        <f>IF($Q156="","",VLOOKUP($Q156,'Revised vs YTD acct'!$A$5:$M$500,7,FALSE))</f>
        <v>0</v>
      </c>
      <c r="G156" t="str">
        <f>IF($Q156="","",VLOOKUP($Q156,'Revised vs YTD acct'!$A$5:$Q$257,COUNTA('Revised vs YTD acct'!$A$4:H$4),FALSE))</f>
        <v>4601</v>
      </c>
      <c r="H156" t="str">
        <f>IF($Q156="","",VLOOKUP($Q156,'Revised vs YTD acct'!$A$5:$Q$257,COUNTA('Revised vs YTD acct'!$A$4:I$4),FALSE))</f>
        <v>MEDICAL ASSISTANCE</v>
      </c>
      <c r="I156" s="9">
        <f>IF($Q156="","",VLOOKUP($Q156,'Revised vs YTD acct'!$A$5:$Q$257,COUNTA('Revised vs YTD acct'!$A$4:J$4),FALSE))</f>
        <v>0</v>
      </c>
      <c r="J156" s="9">
        <f>IF($Q156="","",VLOOKUP($Q156,'Revised vs YTD acct'!$A$5:$Q$257,COUNTA('Revised vs YTD acct'!$A$4:K$4),FALSE))</f>
        <v>0</v>
      </c>
      <c r="K156" s="9">
        <f>IF($Q156="","",VLOOKUP($Q156,'Revised vs YTD acct'!$A$5:$Q$257,COUNTA('Revised vs YTD acct'!$A$4:L$4),FALSE))</f>
        <v>0</v>
      </c>
      <c r="L156" s="9">
        <f>IF($Q156="","",VLOOKUP($Q156,'Revised vs YTD acct'!$A$5:$Q$257,COUNTA('Revised vs YTD acct'!$A$4:M$4),FALSE))</f>
        <v>0</v>
      </c>
      <c r="M156" s="9">
        <f>IF($Q156="","",VLOOKUP($Q156,'Revised vs YTD acct'!$A$5:$Q$257,COUNTA('Revised vs YTD acct'!$A$4:N$4),FALSE))</f>
        <v>0</v>
      </c>
      <c r="N156" s="9">
        <f>IF($Q156="","",VLOOKUP($Q156,'Revised vs YTD acct'!$A$5:$Q$257,COUNTA('Revised vs YTD acct'!$A$4:O$4),FALSE))</f>
        <v>0</v>
      </c>
      <c r="O156" s="9">
        <f>IF($Q156="","",VLOOKUP($Q156,'Revised vs YTD acct'!$A$5:$Q$257,COUNTA('Revised vs YTD acct'!$A$4:P$4),FALSE))</f>
        <v>0</v>
      </c>
      <c r="P156" s="9">
        <f t="shared" si="2"/>
        <v>0</v>
      </c>
      <c r="Q156">
        <f>IF((MAX($Q$4:Q155)+1)&gt;Data!$B$1,"",MAX($Q$4:Q155)+1)</f>
        <v>152</v>
      </c>
    </row>
    <row r="157" spans="1:17" x14ac:dyDescent="0.2">
      <c r="A157" t="str">
        <f>IF($Q157="","",VLOOKUP($Q157,'Revised vs YTD acct'!$A$5:$Q$257,COUNTA('Revised vs YTD acct'!$A$4:B$4),FALSE))</f>
        <v>A</v>
      </c>
      <c r="B157">
        <f>IF($Q157="","",VLOOKUP($Q157,'Revised vs YTD acct'!$A$5:$M$500,3,FALSE))</f>
        <v>0</v>
      </c>
      <c r="C157">
        <f>IF($Q157="","",VLOOKUP($Q157,'Revised vs YTD acct'!$A$5:$M$500,4,FALSE))</f>
        <v>0</v>
      </c>
      <c r="D157">
        <f>IF($Q157="","",VLOOKUP($Q157,'Revised vs YTD acct'!$A$5:$M$500,5,FALSE))</f>
        <v>0</v>
      </c>
      <c r="E157">
        <f>IF($Q157="","",VLOOKUP($Q157,'Revised vs YTD acct'!$A$5:$M$500,6,FALSE))</f>
        <v>0</v>
      </c>
      <c r="F157">
        <f>IF($Q157="","",VLOOKUP($Q157,'Revised vs YTD acct'!$A$5:$M$500,7,FALSE))</f>
        <v>0</v>
      </c>
      <c r="G157" t="str">
        <f>IF($Q157="","",VLOOKUP($Q157,'Revised vs YTD acct'!$A$5:$Q$257,COUNTA('Revised vs YTD acct'!$A$4:H$4),FALSE))</f>
        <v>4626</v>
      </c>
      <c r="H157" t="str">
        <f>IF($Q157="","",VLOOKUP($Q157,'Revised vs YTD acct'!$A$5:$Q$257,COUNTA('Revised vs YTD acct'!$A$4:I$4),FALSE))</f>
        <v>FORFEITURE OF CRIME PROCEEDS</v>
      </c>
      <c r="I157" s="9">
        <f>IF($Q157="","",VLOOKUP($Q157,'Revised vs YTD acct'!$A$5:$Q$257,COUNTA('Revised vs YTD acct'!$A$4:J$4),FALSE))</f>
        <v>0</v>
      </c>
      <c r="J157" s="9">
        <f>IF($Q157="","",VLOOKUP($Q157,'Revised vs YTD acct'!$A$5:$Q$257,COUNTA('Revised vs YTD acct'!$A$4:K$4),FALSE))</f>
        <v>0</v>
      </c>
      <c r="K157" s="9">
        <f>IF($Q157="","",VLOOKUP($Q157,'Revised vs YTD acct'!$A$5:$Q$257,COUNTA('Revised vs YTD acct'!$A$4:L$4),FALSE))</f>
        <v>0</v>
      </c>
      <c r="L157" s="9">
        <f>IF($Q157="","",VLOOKUP($Q157,'Revised vs YTD acct'!$A$5:$Q$257,COUNTA('Revised vs YTD acct'!$A$4:M$4),FALSE))</f>
        <v>0</v>
      </c>
      <c r="M157" s="9">
        <f>IF($Q157="","",VLOOKUP($Q157,'Revised vs YTD acct'!$A$5:$Q$257,COUNTA('Revised vs YTD acct'!$A$4:N$4),FALSE))</f>
        <v>0</v>
      </c>
      <c r="N157" s="9">
        <f>IF($Q157="","",VLOOKUP($Q157,'Revised vs YTD acct'!$A$5:$Q$257,COUNTA('Revised vs YTD acct'!$A$4:O$4),FALSE))</f>
        <v>0</v>
      </c>
      <c r="O157" s="9">
        <f>IF($Q157="","",VLOOKUP($Q157,'Revised vs YTD acct'!$A$5:$Q$257,COUNTA('Revised vs YTD acct'!$A$4:P$4),FALSE))</f>
        <v>0</v>
      </c>
      <c r="P157" s="9">
        <f t="shared" si="2"/>
        <v>0</v>
      </c>
      <c r="Q157">
        <f>IF((MAX($Q$4:Q156)+1)&gt;Data!$B$1,"",MAX($Q$4:Q156)+1)</f>
        <v>153</v>
      </c>
    </row>
    <row r="158" spans="1:17" x14ac:dyDescent="0.2">
      <c r="A158" t="str">
        <f>IF($Q158="","",VLOOKUP($Q158,'Revised vs YTD acct'!$A$5:$Q$257,COUNTA('Revised vs YTD acct'!$A$4:B$4),FALSE))</f>
        <v>A</v>
      </c>
      <c r="B158">
        <f>IF($Q158="","",VLOOKUP($Q158,'Revised vs YTD acct'!$A$5:$M$500,3,FALSE))</f>
        <v>0</v>
      </c>
      <c r="C158">
        <f>IF($Q158="","",VLOOKUP($Q158,'Revised vs YTD acct'!$A$5:$M$500,4,FALSE))</f>
        <v>0</v>
      </c>
      <c r="D158">
        <f>IF($Q158="","",VLOOKUP($Q158,'Revised vs YTD acct'!$A$5:$M$500,5,FALSE))</f>
        <v>0</v>
      </c>
      <c r="E158">
        <f>IF($Q158="","",VLOOKUP($Q158,'Revised vs YTD acct'!$A$5:$M$500,6,FALSE))</f>
        <v>0</v>
      </c>
      <c r="F158">
        <f>IF($Q158="","",VLOOKUP($Q158,'Revised vs YTD acct'!$A$5:$M$500,7,FALSE))</f>
        <v>0</v>
      </c>
      <c r="G158" t="str">
        <f>IF($Q158="","",VLOOKUP($Q158,'Revised vs YTD acct'!$A$5:$Q$257,COUNTA('Revised vs YTD acct'!$A$4:H$4),FALSE))</f>
        <v>4770</v>
      </c>
      <c r="H158" t="str">
        <f>IF($Q158="","",VLOOKUP($Q158,'Revised vs YTD acct'!$A$5:$Q$257,COUNTA('Revised vs YTD acct'!$A$4:I$4),FALSE))</f>
        <v>UNCLASSIFIED FEDERAL AID</v>
      </c>
      <c r="I158" s="9">
        <f>IF($Q158="","",VLOOKUP($Q158,'Revised vs YTD acct'!$A$5:$Q$257,COUNTA('Revised vs YTD acct'!$A$4:J$4),FALSE))</f>
        <v>0</v>
      </c>
      <c r="J158" s="9">
        <f>IF($Q158="","",VLOOKUP($Q158,'Revised vs YTD acct'!$A$5:$Q$257,COUNTA('Revised vs YTD acct'!$A$4:K$4),FALSE))</f>
        <v>0</v>
      </c>
      <c r="K158" s="9">
        <f>IF($Q158="","",VLOOKUP($Q158,'Revised vs YTD acct'!$A$5:$Q$257,COUNTA('Revised vs YTD acct'!$A$4:L$4),FALSE))</f>
        <v>0</v>
      </c>
      <c r="L158" s="9">
        <f>IF($Q158="","",VLOOKUP($Q158,'Revised vs YTD acct'!$A$5:$Q$257,COUNTA('Revised vs YTD acct'!$A$4:M$4),FALSE))</f>
        <v>0</v>
      </c>
      <c r="M158" s="9">
        <f>IF($Q158="","",VLOOKUP($Q158,'Revised vs YTD acct'!$A$5:$Q$257,COUNTA('Revised vs YTD acct'!$A$4:N$4),FALSE))</f>
        <v>0</v>
      </c>
      <c r="N158" s="9">
        <f>IF($Q158="","",VLOOKUP($Q158,'Revised vs YTD acct'!$A$5:$Q$257,COUNTA('Revised vs YTD acct'!$A$4:O$4),FALSE))</f>
        <v>0</v>
      </c>
      <c r="O158" s="9">
        <f>IF($Q158="","",VLOOKUP($Q158,'Revised vs YTD acct'!$A$5:$Q$257,COUNTA('Revised vs YTD acct'!$A$4:P$4),FALSE))</f>
        <v>0</v>
      </c>
      <c r="P158" s="9">
        <f t="shared" si="2"/>
        <v>0</v>
      </c>
      <c r="Q158">
        <f>IF((MAX($Q$4:Q157)+1)&gt;Data!$B$1,"",MAX($Q$4:Q157)+1)</f>
        <v>154</v>
      </c>
    </row>
    <row r="159" spans="1:17" x14ac:dyDescent="0.2">
      <c r="A159" t="str">
        <f>IF($Q159="","",VLOOKUP($Q159,'Revised vs YTD acct'!$A$5:$Q$257,COUNTA('Revised vs YTD acct'!$A$4:B$4),FALSE))</f>
        <v>A</v>
      </c>
      <c r="B159">
        <f>IF($Q159="","",VLOOKUP($Q159,'Revised vs YTD acct'!$A$5:$M$500,3,FALSE))</f>
        <v>0</v>
      </c>
      <c r="C159">
        <f>IF($Q159="","",VLOOKUP($Q159,'Revised vs YTD acct'!$A$5:$M$500,4,FALSE))</f>
        <v>0</v>
      </c>
      <c r="D159">
        <f>IF($Q159="","",VLOOKUP($Q159,'Revised vs YTD acct'!$A$5:$M$500,5,FALSE))</f>
        <v>0</v>
      </c>
      <c r="E159">
        <f>IF($Q159="","",VLOOKUP($Q159,'Revised vs YTD acct'!$A$5:$M$500,6,FALSE))</f>
        <v>0</v>
      </c>
      <c r="F159">
        <f>IF($Q159="","",VLOOKUP($Q159,'Revised vs YTD acct'!$A$5:$M$500,7,FALSE))</f>
        <v>0</v>
      </c>
      <c r="G159" t="str">
        <f>IF($Q159="","",VLOOKUP($Q159,'Revised vs YTD acct'!$A$5:$Q$257,COUNTA('Revised vs YTD acct'!$A$4:H$4),FALSE))</f>
        <v>4787</v>
      </c>
      <c r="H159" t="str">
        <f>IF($Q159="","",VLOOKUP($Q159,'Revised vs YTD acct'!$A$5:$Q$257,COUNTA('Revised vs YTD acct'!$A$4:I$4),FALSE))</f>
        <v>NATIONAL EMPLOYMENT GRANT</v>
      </c>
      <c r="I159" s="9">
        <f>IF($Q159="","",VLOOKUP($Q159,'Revised vs YTD acct'!$A$5:$Q$257,COUNTA('Revised vs YTD acct'!$A$4:J$4),FALSE))</f>
        <v>0</v>
      </c>
      <c r="J159" s="9">
        <f>IF($Q159="","",VLOOKUP($Q159,'Revised vs YTD acct'!$A$5:$Q$257,COUNTA('Revised vs YTD acct'!$A$4:K$4),FALSE))</f>
        <v>0</v>
      </c>
      <c r="K159" s="9">
        <f>IF($Q159="","",VLOOKUP($Q159,'Revised vs YTD acct'!$A$5:$Q$257,COUNTA('Revised vs YTD acct'!$A$4:L$4),FALSE))</f>
        <v>0</v>
      </c>
      <c r="L159" s="9">
        <f>IF($Q159="","",VLOOKUP($Q159,'Revised vs YTD acct'!$A$5:$Q$257,COUNTA('Revised vs YTD acct'!$A$4:M$4),FALSE))</f>
        <v>0</v>
      </c>
      <c r="M159" s="9">
        <f>IF($Q159="","",VLOOKUP($Q159,'Revised vs YTD acct'!$A$5:$Q$257,COUNTA('Revised vs YTD acct'!$A$4:N$4),FALSE))</f>
        <v>0</v>
      </c>
      <c r="N159" s="9">
        <f>IF($Q159="","",VLOOKUP($Q159,'Revised vs YTD acct'!$A$5:$Q$257,COUNTA('Revised vs YTD acct'!$A$4:O$4),FALSE))</f>
        <v>0</v>
      </c>
      <c r="O159" s="9">
        <f>IF($Q159="","",VLOOKUP($Q159,'Revised vs YTD acct'!$A$5:$Q$257,COUNTA('Revised vs YTD acct'!$A$4:P$4),FALSE))</f>
        <v>0</v>
      </c>
      <c r="P159" s="9">
        <f t="shared" si="2"/>
        <v>0</v>
      </c>
      <c r="Q159">
        <f>IF((MAX($Q$4:Q158)+1)&gt;Data!$B$1,"",MAX($Q$4:Q158)+1)</f>
        <v>155</v>
      </c>
    </row>
    <row r="160" spans="1:17" x14ac:dyDescent="0.2">
      <c r="A160" t="str">
        <f>IF($Q160="","",VLOOKUP($Q160,'Revised vs YTD acct'!$A$5:$Q$257,COUNTA('Revised vs YTD acct'!$A$4:B$4),FALSE))</f>
        <v>A</v>
      </c>
      <c r="B160">
        <f>IF($Q160="","",VLOOKUP($Q160,'Revised vs YTD acct'!$A$5:$M$500,3,FALSE))</f>
        <v>0</v>
      </c>
      <c r="C160">
        <f>IF($Q160="","",VLOOKUP($Q160,'Revised vs YTD acct'!$A$5:$M$500,4,FALSE))</f>
        <v>0</v>
      </c>
      <c r="D160">
        <f>IF($Q160="","",VLOOKUP($Q160,'Revised vs YTD acct'!$A$5:$M$500,5,FALSE))</f>
        <v>0</v>
      </c>
      <c r="E160">
        <f>IF($Q160="","",VLOOKUP($Q160,'Revised vs YTD acct'!$A$5:$M$500,6,FALSE))</f>
        <v>0</v>
      </c>
      <c r="F160">
        <f>IF($Q160="","",VLOOKUP($Q160,'Revised vs YTD acct'!$A$5:$M$500,7,FALSE))</f>
        <v>0</v>
      </c>
      <c r="G160" t="str">
        <f>IF($Q160="","",VLOOKUP($Q160,'Revised vs YTD acct'!$A$5:$Q$257,COUNTA('Revised vs YTD acct'!$A$4:H$4),FALSE))</f>
        <v>2402</v>
      </c>
      <c r="H160" t="str">
        <f>IF($Q160="","",VLOOKUP($Q160,'Revised vs YTD acct'!$A$5:$Q$257,COUNTA('Revised vs YTD acct'!$A$4:I$4),FALSE))</f>
        <v>EARNINGS ON DEPOSITS-BLEN BR</v>
      </c>
      <c r="I160" s="9">
        <f>IF($Q160="","",VLOOKUP($Q160,'Revised vs YTD acct'!$A$5:$Q$257,COUNTA('Revised vs YTD acct'!$A$4:J$4),FALSE))</f>
        <v>-0.59</v>
      </c>
      <c r="J160" s="9">
        <f>IF($Q160="","",VLOOKUP($Q160,'Revised vs YTD acct'!$A$5:$Q$257,COUNTA('Revised vs YTD acct'!$A$4:K$4),FALSE))</f>
        <v>-0.6</v>
      </c>
      <c r="K160" s="9">
        <f>IF($Q160="","",VLOOKUP($Q160,'Revised vs YTD acct'!$A$5:$Q$257,COUNTA('Revised vs YTD acct'!$A$4:L$4),FALSE))</f>
        <v>-0.59</v>
      </c>
      <c r="L160" s="9">
        <f>IF($Q160="","",VLOOKUP($Q160,'Revised vs YTD acct'!$A$5:$Q$257,COUNTA('Revised vs YTD acct'!$A$4:M$4),FALSE))</f>
        <v>-0.59</v>
      </c>
      <c r="M160" s="9">
        <f>IF($Q160="","",VLOOKUP($Q160,'Revised vs YTD acct'!$A$5:$Q$257,COUNTA('Revised vs YTD acct'!$A$4:N$4),FALSE))</f>
        <v>-0.59</v>
      </c>
      <c r="N160" s="9">
        <f>IF($Q160="","",VLOOKUP($Q160,'Revised vs YTD acct'!$A$5:$Q$257,COUNTA('Revised vs YTD acct'!$A$4:O$4),FALSE))</f>
        <v>-0.6</v>
      </c>
      <c r="O160" s="9">
        <f>IF($Q160="","",VLOOKUP($Q160,'Revised vs YTD acct'!$A$5:$Q$257,COUNTA('Revised vs YTD acct'!$A$4:P$4),FALSE))</f>
        <v>-0.59</v>
      </c>
      <c r="P160" s="9">
        <f t="shared" si="2"/>
        <v>-4.1499999999999995</v>
      </c>
      <c r="Q160">
        <f>IF((MAX($Q$4:Q159)+1)&gt;Data!$B$1,"",MAX($Q$4:Q159)+1)</f>
        <v>156</v>
      </c>
    </row>
    <row r="161" spans="1:17" x14ac:dyDescent="0.2">
      <c r="A161" t="str">
        <f>IF($Q161="","",VLOOKUP($Q161,'Revised vs YTD acct'!$A$5:$Q$257,COUNTA('Revised vs YTD acct'!$A$4:B$4),FALSE))</f>
        <v>A</v>
      </c>
      <c r="B161">
        <f>IF($Q161="","",VLOOKUP($Q161,'Revised vs YTD acct'!$A$5:$M$500,3,FALSE))</f>
        <v>0</v>
      </c>
      <c r="C161">
        <f>IF($Q161="","",VLOOKUP($Q161,'Revised vs YTD acct'!$A$5:$M$500,4,FALSE))</f>
        <v>0</v>
      </c>
      <c r="D161">
        <f>IF($Q161="","",VLOOKUP($Q161,'Revised vs YTD acct'!$A$5:$M$500,5,FALSE))</f>
        <v>0</v>
      </c>
      <c r="E161">
        <f>IF($Q161="","",VLOOKUP($Q161,'Revised vs YTD acct'!$A$5:$M$500,6,FALSE))</f>
        <v>0</v>
      </c>
      <c r="F161">
        <f>IF($Q161="","",VLOOKUP($Q161,'Revised vs YTD acct'!$A$5:$M$500,7,FALSE))</f>
        <v>0</v>
      </c>
      <c r="G161" t="str">
        <f>IF($Q161="","",VLOOKUP($Q161,'Revised vs YTD acct'!$A$5:$Q$257,COUNTA('Revised vs YTD acct'!$A$4:H$4),FALSE))</f>
        <v>1590</v>
      </c>
      <c r="H161" t="str">
        <f>IF($Q161="","",VLOOKUP($Q161,'Revised vs YTD acct'!$A$5:$Q$257,COUNTA('Revised vs YTD acct'!$A$4:I$4),FALSE))</f>
        <v>PERMA SAFETY REBATE</v>
      </c>
      <c r="I161" s="9">
        <f>IF($Q161="","",VLOOKUP($Q161,'Revised vs YTD acct'!$A$5:$Q$257,COUNTA('Revised vs YTD acct'!$A$4:J$4),FALSE))</f>
        <v>0</v>
      </c>
      <c r="J161" s="9">
        <f>IF($Q161="","",VLOOKUP($Q161,'Revised vs YTD acct'!$A$5:$Q$257,COUNTA('Revised vs YTD acct'!$A$4:K$4),FALSE))</f>
        <v>0</v>
      </c>
      <c r="K161" s="9">
        <f>IF($Q161="","",VLOOKUP($Q161,'Revised vs YTD acct'!$A$5:$Q$257,COUNTA('Revised vs YTD acct'!$A$4:L$4),FALSE))</f>
        <v>0</v>
      </c>
      <c r="L161" s="9">
        <f>IF($Q161="","",VLOOKUP($Q161,'Revised vs YTD acct'!$A$5:$Q$257,COUNTA('Revised vs YTD acct'!$A$4:M$4),FALSE))</f>
        <v>0</v>
      </c>
      <c r="M161" s="9">
        <f>IF($Q161="","",VLOOKUP($Q161,'Revised vs YTD acct'!$A$5:$Q$257,COUNTA('Revised vs YTD acct'!$A$4:N$4),FALSE))</f>
        <v>0</v>
      </c>
      <c r="N161" s="9">
        <f>IF($Q161="","",VLOOKUP($Q161,'Revised vs YTD acct'!$A$5:$Q$257,COUNTA('Revised vs YTD acct'!$A$4:O$4),FALSE))</f>
        <v>-0.42999999999983629</v>
      </c>
      <c r="O161" s="9">
        <f>IF($Q161="","",VLOOKUP($Q161,'Revised vs YTD acct'!$A$5:$Q$257,COUNTA('Revised vs YTD acct'!$A$4:P$4),FALSE))</f>
        <v>-11.300000000000182</v>
      </c>
      <c r="P161" s="9">
        <f t="shared" si="2"/>
        <v>-11.730000000000018</v>
      </c>
      <c r="Q161">
        <f>IF((MAX($Q$4:Q160)+1)&gt;Data!$B$1,"",MAX($Q$4:Q160)+1)</f>
        <v>157</v>
      </c>
    </row>
    <row r="162" spans="1:17" x14ac:dyDescent="0.2">
      <c r="A162" t="str">
        <f>IF($Q162="","",VLOOKUP($Q162,'Revised vs YTD acct'!$A$5:$Q$257,COUNTA('Revised vs YTD acct'!$A$4:B$4),FALSE))</f>
        <v>A</v>
      </c>
      <c r="B162">
        <f>IF($Q162="","",VLOOKUP($Q162,'Revised vs YTD acct'!$A$5:$M$500,3,FALSE))</f>
        <v>0</v>
      </c>
      <c r="C162">
        <f>IF($Q162="","",VLOOKUP($Q162,'Revised vs YTD acct'!$A$5:$M$500,4,FALSE))</f>
        <v>0</v>
      </c>
      <c r="D162">
        <f>IF($Q162="","",VLOOKUP($Q162,'Revised vs YTD acct'!$A$5:$M$500,5,FALSE))</f>
        <v>0</v>
      </c>
      <c r="E162">
        <f>IF($Q162="","",VLOOKUP($Q162,'Revised vs YTD acct'!$A$5:$M$500,6,FALSE))</f>
        <v>0</v>
      </c>
      <c r="F162">
        <f>IF($Q162="","",VLOOKUP($Q162,'Revised vs YTD acct'!$A$5:$M$500,7,FALSE))</f>
        <v>0</v>
      </c>
      <c r="G162" t="str">
        <f>IF($Q162="","",VLOOKUP($Q162,'Revised vs YTD acct'!$A$5:$Q$257,COUNTA('Revised vs YTD acct'!$A$4:H$4),FALSE))</f>
        <v>2404</v>
      </c>
      <c r="H162" t="str">
        <f>IF($Q162="","",VLOOKUP($Q162,'Revised vs YTD acct'!$A$5:$Q$257,COUNTA('Revised vs YTD acct'!$A$4:I$4),FALSE))</f>
        <v>EARNINGS ON DEPOSITS-EQUIP.</v>
      </c>
      <c r="I162" s="9">
        <f>IF($Q162="","",VLOOKUP($Q162,'Revised vs YTD acct'!$A$5:$Q$257,COUNTA('Revised vs YTD acct'!$A$4:J$4),FALSE))</f>
        <v>-10</v>
      </c>
      <c r="J162" s="9">
        <f>IF($Q162="","",VLOOKUP($Q162,'Revised vs YTD acct'!$A$5:$Q$257,COUNTA('Revised vs YTD acct'!$A$4:K$4),FALSE))</f>
        <v>-10.029999999999999</v>
      </c>
      <c r="K162" s="9">
        <f>IF($Q162="","",VLOOKUP($Q162,'Revised vs YTD acct'!$A$5:$Q$257,COUNTA('Revised vs YTD acct'!$A$4:L$4),FALSE))</f>
        <v>-12.5</v>
      </c>
      <c r="L162" s="9">
        <f>IF($Q162="","",VLOOKUP($Q162,'Revised vs YTD acct'!$A$5:$Q$257,COUNTA('Revised vs YTD acct'!$A$4:M$4),FALSE))</f>
        <v>-15.07</v>
      </c>
      <c r="M162" s="9">
        <f>IF($Q162="","",VLOOKUP($Q162,'Revised vs YTD acct'!$A$5:$Q$257,COUNTA('Revised vs YTD acct'!$A$4:N$4),FALSE))</f>
        <v>-118.63</v>
      </c>
      <c r="N162" s="9">
        <f>IF($Q162="","",VLOOKUP($Q162,'Revised vs YTD acct'!$A$5:$Q$257,COUNTA('Revised vs YTD acct'!$A$4:O$4),FALSE))</f>
        <v>-47.85</v>
      </c>
      <c r="O162" s="9">
        <f>IF($Q162="","",VLOOKUP($Q162,'Revised vs YTD acct'!$A$5:$Q$257,COUNTA('Revised vs YTD acct'!$A$4:P$4),FALSE))</f>
        <v>-25.19</v>
      </c>
      <c r="P162" s="9">
        <f t="shared" si="2"/>
        <v>-239.26999999999998</v>
      </c>
      <c r="Q162">
        <f>IF((MAX($Q$4:Q161)+1)&gt;Data!$B$1,"",MAX($Q$4:Q161)+1)</f>
        <v>158</v>
      </c>
    </row>
    <row r="163" spans="1:17" x14ac:dyDescent="0.2">
      <c r="A163" t="str">
        <f>IF($Q163="","",VLOOKUP($Q163,'Revised vs YTD acct'!$A$5:$Q$257,COUNTA('Revised vs YTD acct'!$A$4:B$4),FALSE))</f>
        <v>A</v>
      </c>
      <c r="B163">
        <f>IF($Q163="","",VLOOKUP($Q163,'Revised vs YTD acct'!$A$5:$M$500,3,FALSE))</f>
        <v>0</v>
      </c>
      <c r="C163">
        <f>IF($Q163="","",VLOOKUP($Q163,'Revised vs YTD acct'!$A$5:$M$500,4,FALSE))</f>
        <v>0</v>
      </c>
      <c r="D163">
        <f>IF($Q163="","",VLOOKUP($Q163,'Revised vs YTD acct'!$A$5:$M$500,5,FALSE))</f>
        <v>0</v>
      </c>
      <c r="E163">
        <f>IF($Q163="","",VLOOKUP($Q163,'Revised vs YTD acct'!$A$5:$M$500,6,FALSE))</f>
        <v>0</v>
      </c>
      <c r="F163">
        <f>IF($Q163="","",VLOOKUP($Q163,'Revised vs YTD acct'!$A$5:$M$500,7,FALSE))</f>
        <v>0</v>
      </c>
      <c r="G163" t="str">
        <f>IF($Q163="","",VLOOKUP($Q163,'Revised vs YTD acct'!$A$5:$Q$257,COUNTA('Revised vs YTD acct'!$A$4:H$4),FALSE))</f>
        <v>5031</v>
      </c>
      <c r="H163" t="str">
        <f>IF($Q163="","",VLOOKUP($Q163,'Revised vs YTD acct'!$A$5:$Q$257,COUNTA('Revised vs YTD acct'!$A$4:I$4),FALSE))</f>
        <v>INTERFUND TRANSFERS</v>
      </c>
      <c r="I163" s="9">
        <f>IF($Q163="","",VLOOKUP($Q163,'Revised vs YTD acct'!$A$5:$Q$257,COUNTA('Revised vs YTD acct'!$A$4:J$4),FALSE))</f>
        <v>0</v>
      </c>
      <c r="J163" s="9">
        <f>IF($Q163="","",VLOOKUP($Q163,'Revised vs YTD acct'!$A$5:$Q$257,COUNTA('Revised vs YTD acct'!$A$4:K$4),FALSE))</f>
        <v>0</v>
      </c>
      <c r="K163" s="9">
        <f>IF($Q163="","",VLOOKUP($Q163,'Revised vs YTD acct'!$A$5:$Q$257,COUNTA('Revised vs YTD acct'!$A$4:L$4),FALSE))</f>
        <v>0</v>
      </c>
      <c r="L163" s="9">
        <f>IF($Q163="","",VLOOKUP($Q163,'Revised vs YTD acct'!$A$5:$Q$257,COUNTA('Revised vs YTD acct'!$A$4:M$4),FALSE))</f>
        <v>0</v>
      </c>
      <c r="M163" s="9">
        <f>IF($Q163="","",VLOOKUP($Q163,'Revised vs YTD acct'!$A$5:$Q$257,COUNTA('Revised vs YTD acct'!$A$4:N$4),FALSE))</f>
        <v>-370.35</v>
      </c>
      <c r="N163" s="9">
        <f>IF($Q163="","",VLOOKUP($Q163,'Revised vs YTD acct'!$A$5:$Q$257,COUNTA('Revised vs YTD acct'!$A$4:O$4),FALSE))</f>
        <v>0</v>
      </c>
      <c r="O163" s="9">
        <f>IF($Q163="","",VLOOKUP($Q163,'Revised vs YTD acct'!$A$5:$Q$257,COUNTA('Revised vs YTD acct'!$A$4:P$4),FALSE))</f>
        <v>0</v>
      </c>
      <c r="P163" s="9">
        <f t="shared" si="2"/>
        <v>-370.35</v>
      </c>
      <c r="Q163">
        <f>IF((MAX($Q$4:Q162)+1)&gt;Data!$B$1,"",MAX($Q$4:Q162)+1)</f>
        <v>159</v>
      </c>
    </row>
    <row r="164" spans="1:17" x14ac:dyDescent="0.2">
      <c r="A164" t="str">
        <f>IF($Q164="","",VLOOKUP($Q164,'Revised vs YTD acct'!$A$5:$Q$257,COUNTA('Revised vs YTD acct'!$A$4:B$4),FALSE))</f>
        <v>A</v>
      </c>
      <c r="B164">
        <f>IF($Q164="","",VLOOKUP($Q164,'Revised vs YTD acct'!$A$5:$M$500,3,FALSE))</f>
        <v>0</v>
      </c>
      <c r="C164">
        <f>IF($Q164="","",VLOOKUP($Q164,'Revised vs YTD acct'!$A$5:$M$500,4,FALSE))</f>
        <v>0</v>
      </c>
      <c r="D164">
        <f>IF($Q164="","",VLOOKUP($Q164,'Revised vs YTD acct'!$A$5:$M$500,5,FALSE))</f>
        <v>0</v>
      </c>
      <c r="E164">
        <f>IF($Q164="","",VLOOKUP($Q164,'Revised vs YTD acct'!$A$5:$M$500,6,FALSE))</f>
        <v>0</v>
      </c>
      <c r="F164">
        <f>IF($Q164="","",VLOOKUP($Q164,'Revised vs YTD acct'!$A$5:$M$500,7,FALSE))</f>
        <v>0</v>
      </c>
      <c r="G164" t="str">
        <f>IF($Q164="","",VLOOKUP($Q164,'Revised vs YTD acct'!$A$5:$Q$257,COUNTA('Revised vs YTD acct'!$A$4:H$4),FALSE))</f>
        <v>2709</v>
      </c>
      <c r="H164" t="str">
        <f>IF($Q164="","",VLOOKUP($Q164,'Revised vs YTD acct'!$A$5:$Q$257,COUNTA('Revised vs YTD acct'!$A$4:I$4),FALSE))</f>
        <v>DONATIONS/SHERIFF</v>
      </c>
      <c r="I164" s="9">
        <f>IF($Q164="","",VLOOKUP($Q164,'Revised vs YTD acct'!$A$5:$Q$257,COUNTA('Revised vs YTD acct'!$A$4:J$4),FALSE))</f>
        <v>0</v>
      </c>
      <c r="J164" s="9">
        <f>IF($Q164="","",VLOOKUP($Q164,'Revised vs YTD acct'!$A$5:$Q$257,COUNTA('Revised vs YTD acct'!$A$4:K$4),FALSE))</f>
        <v>0</v>
      </c>
      <c r="K164" s="9">
        <f>IF($Q164="","",VLOOKUP($Q164,'Revised vs YTD acct'!$A$5:$Q$257,COUNTA('Revised vs YTD acct'!$A$4:L$4),FALSE))</f>
        <v>0</v>
      </c>
      <c r="L164" s="9">
        <f>IF($Q164="","",VLOOKUP($Q164,'Revised vs YTD acct'!$A$5:$Q$257,COUNTA('Revised vs YTD acct'!$A$4:M$4),FALSE))</f>
        <v>0</v>
      </c>
      <c r="M164" s="9">
        <f>IF($Q164="","",VLOOKUP($Q164,'Revised vs YTD acct'!$A$5:$Q$257,COUNTA('Revised vs YTD acct'!$A$4:N$4),FALSE))</f>
        <v>0</v>
      </c>
      <c r="N164" s="9">
        <f>IF($Q164="","",VLOOKUP($Q164,'Revised vs YTD acct'!$A$5:$Q$257,COUNTA('Revised vs YTD acct'!$A$4:O$4),FALSE))</f>
        <v>0</v>
      </c>
      <c r="O164" s="9">
        <f>IF($Q164="","",VLOOKUP($Q164,'Revised vs YTD acct'!$A$5:$Q$257,COUNTA('Revised vs YTD acct'!$A$4:P$4),FALSE))</f>
        <v>-375</v>
      </c>
      <c r="P164" s="9">
        <f t="shared" si="2"/>
        <v>-375</v>
      </c>
      <c r="Q164">
        <f>IF((MAX($Q$4:Q163)+1)&gt;Data!$B$1,"",MAX($Q$4:Q163)+1)</f>
        <v>160</v>
      </c>
    </row>
    <row r="165" spans="1:17" x14ac:dyDescent="0.2">
      <c r="A165" t="str">
        <f>IF($Q165="","",VLOOKUP($Q165,'Revised vs YTD acct'!$A$5:$Q$257,COUNTA('Revised vs YTD acct'!$A$4:B$4),FALSE))</f>
        <v>A</v>
      </c>
      <c r="B165">
        <f>IF($Q165="","",VLOOKUP($Q165,'Revised vs YTD acct'!$A$5:$M$500,3,FALSE))</f>
        <v>0</v>
      </c>
      <c r="C165">
        <f>IF($Q165="","",VLOOKUP($Q165,'Revised vs YTD acct'!$A$5:$M$500,4,FALSE))</f>
        <v>0</v>
      </c>
      <c r="D165">
        <f>IF($Q165="","",VLOOKUP($Q165,'Revised vs YTD acct'!$A$5:$M$500,5,FALSE))</f>
        <v>0</v>
      </c>
      <c r="E165">
        <f>IF($Q165="","",VLOOKUP($Q165,'Revised vs YTD acct'!$A$5:$M$500,6,FALSE))</f>
        <v>0</v>
      </c>
      <c r="F165">
        <f>IF($Q165="","",VLOOKUP($Q165,'Revised vs YTD acct'!$A$5:$M$500,7,FALSE))</f>
        <v>0</v>
      </c>
      <c r="G165" t="str">
        <f>IF($Q165="","",VLOOKUP($Q165,'Revised vs YTD acct'!$A$5:$Q$257,COUNTA('Revised vs YTD acct'!$A$4:H$4),FALSE))</f>
        <v>1601</v>
      </c>
      <c r="H165" t="str">
        <f>IF($Q165="","",VLOOKUP($Q165,'Revised vs YTD acct'!$A$5:$Q$257,COUNTA('Revised vs YTD acct'!$A$4:I$4),FALSE))</f>
        <v>PUBLIC HEALTH ED-DENTAL CARE</v>
      </c>
      <c r="I165" s="9">
        <f>IF($Q165="","",VLOOKUP($Q165,'Revised vs YTD acct'!$A$5:$Q$257,COUNTA('Revised vs YTD acct'!$A$4:J$4),FALSE))</f>
        <v>-616.13999999999987</v>
      </c>
      <c r="J165" s="9">
        <f>IF($Q165="","",VLOOKUP($Q165,'Revised vs YTD acct'!$A$5:$Q$257,COUNTA('Revised vs YTD acct'!$A$4:K$4),FALSE))</f>
        <v>-589.65999999999985</v>
      </c>
      <c r="K165" s="9">
        <f>IF($Q165="","",VLOOKUP($Q165,'Revised vs YTD acct'!$A$5:$Q$257,COUNTA('Revised vs YTD acct'!$A$4:L$4),FALSE))</f>
        <v>295</v>
      </c>
      <c r="L165" s="9">
        <f>IF($Q165="","",VLOOKUP($Q165,'Revised vs YTD acct'!$A$5:$Q$257,COUNTA('Revised vs YTD acct'!$A$4:M$4),FALSE))</f>
        <v>520</v>
      </c>
      <c r="M165" s="9">
        <f>IF($Q165="","",VLOOKUP($Q165,'Revised vs YTD acct'!$A$5:$Q$257,COUNTA('Revised vs YTD acct'!$A$4:N$4),FALSE))</f>
        <v>0</v>
      </c>
      <c r="N165" s="9">
        <f>IF($Q165="","",VLOOKUP($Q165,'Revised vs YTD acct'!$A$5:$Q$257,COUNTA('Revised vs YTD acct'!$A$4:O$4),FALSE))</f>
        <v>0</v>
      </c>
      <c r="O165" s="9">
        <f>IF($Q165="","",VLOOKUP($Q165,'Revised vs YTD acct'!$A$5:$Q$257,COUNTA('Revised vs YTD acct'!$A$4:P$4),FALSE))</f>
        <v>0</v>
      </c>
      <c r="P165" s="9">
        <f t="shared" si="2"/>
        <v>-390.79999999999973</v>
      </c>
      <c r="Q165">
        <f>IF((MAX($Q$4:Q164)+1)&gt;Data!$B$1,"",MAX($Q$4:Q164)+1)</f>
        <v>161</v>
      </c>
    </row>
    <row r="166" spans="1:17" x14ac:dyDescent="0.2">
      <c r="A166" t="str">
        <f>IF($Q166="","",VLOOKUP($Q166,'Revised vs YTD acct'!$A$5:$Q$257,COUNTA('Revised vs YTD acct'!$A$4:B$4),FALSE))</f>
        <v>A</v>
      </c>
      <c r="B166">
        <f>IF($Q166="","",VLOOKUP($Q166,'Revised vs YTD acct'!$A$5:$M$500,3,FALSE))</f>
        <v>0</v>
      </c>
      <c r="C166">
        <f>IF($Q166="","",VLOOKUP($Q166,'Revised vs YTD acct'!$A$5:$M$500,4,FALSE))</f>
        <v>0</v>
      </c>
      <c r="D166">
        <f>IF($Q166="","",VLOOKUP($Q166,'Revised vs YTD acct'!$A$5:$M$500,5,FALSE))</f>
        <v>0</v>
      </c>
      <c r="E166">
        <f>IF($Q166="","",VLOOKUP($Q166,'Revised vs YTD acct'!$A$5:$M$500,6,FALSE))</f>
        <v>0</v>
      </c>
      <c r="F166">
        <f>IF($Q166="","",VLOOKUP($Q166,'Revised vs YTD acct'!$A$5:$M$500,7,FALSE))</f>
        <v>0</v>
      </c>
      <c r="G166" t="str">
        <f>IF($Q166="","",VLOOKUP($Q166,'Revised vs YTD acct'!$A$5:$Q$257,COUNTA('Revised vs YTD acct'!$A$4:H$4),FALSE))</f>
        <v>4492</v>
      </c>
      <c r="H166" t="str">
        <f>IF($Q166="","",VLOOKUP($Q166,'Revised vs YTD acct'!$A$5:$Q$257,COUNTA('Revised vs YTD acct'!$A$4:I$4),FALSE))</f>
        <v>DAAA/DSAS</v>
      </c>
      <c r="I166" s="9">
        <f>IF($Q166="","",VLOOKUP($Q166,'Revised vs YTD acct'!$A$5:$Q$257,COUNTA('Revised vs YTD acct'!$A$4:J$4),FALSE))</f>
        <v>0</v>
      </c>
      <c r="J166" s="9">
        <f>IF($Q166="","",VLOOKUP($Q166,'Revised vs YTD acct'!$A$5:$Q$257,COUNTA('Revised vs YTD acct'!$A$4:K$4),FALSE))</f>
        <v>-268</v>
      </c>
      <c r="K166" s="9">
        <f>IF($Q166="","",VLOOKUP($Q166,'Revised vs YTD acct'!$A$5:$Q$257,COUNTA('Revised vs YTD acct'!$A$4:L$4),FALSE))</f>
        <v>246</v>
      </c>
      <c r="L166" s="9">
        <f>IF($Q166="","",VLOOKUP($Q166,'Revised vs YTD acct'!$A$5:$Q$257,COUNTA('Revised vs YTD acct'!$A$4:M$4),FALSE))</f>
        <v>89</v>
      </c>
      <c r="M166" s="9">
        <f>IF($Q166="","",VLOOKUP($Q166,'Revised vs YTD acct'!$A$5:$Q$257,COUNTA('Revised vs YTD acct'!$A$4:N$4),FALSE))</f>
        <v>-634</v>
      </c>
      <c r="N166" s="9">
        <f>IF($Q166="","",VLOOKUP($Q166,'Revised vs YTD acct'!$A$5:$Q$257,COUNTA('Revised vs YTD acct'!$A$4:O$4),FALSE))</f>
        <v>0</v>
      </c>
      <c r="O166" s="9">
        <f>IF($Q166="","",VLOOKUP($Q166,'Revised vs YTD acct'!$A$5:$Q$257,COUNTA('Revised vs YTD acct'!$A$4:P$4),FALSE))</f>
        <v>0</v>
      </c>
      <c r="P166" s="9">
        <f t="shared" si="2"/>
        <v>-567</v>
      </c>
      <c r="Q166">
        <f>IF((MAX($Q$4:Q165)+1)&gt;Data!$B$1,"",MAX($Q$4:Q165)+1)</f>
        <v>162</v>
      </c>
    </row>
    <row r="167" spans="1:17" x14ac:dyDescent="0.2">
      <c r="A167" t="str">
        <f>IF($Q167="","",VLOOKUP($Q167,'Revised vs YTD acct'!$A$5:$Q$257,COUNTA('Revised vs YTD acct'!$A$4:B$4),FALSE))</f>
        <v>A</v>
      </c>
      <c r="B167">
        <f>IF($Q167="","",VLOOKUP($Q167,'Revised vs YTD acct'!$A$5:$M$500,3,FALSE))</f>
        <v>0</v>
      </c>
      <c r="C167">
        <f>IF($Q167="","",VLOOKUP($Q167,'Revised vs YTD acct'!$A$5:$M$500,4,FALSE))</f>
        <v>0</v>
      </c>
      <c r="D167">
        <f>IF($Q167="","",VLOOKUP($Q167,'Revised vs YTD acct'!$A$5:$M$500,5,FALSE))</f>
        <v>0</v>
      </c>
      <c r="E167">
        <f>IF($Q167="","",VLOOKUP($Q167,'Revised vs YTD acct'!$A$5:$M$500,6,FALSE))</f>
        <v>0</v>
      </c>
      <c r="F167">
        <f>IF($Q167="","",VLOOKUP($Q167,'Revised vs YTD acct'!$A$5:$M$500,7,FALSE))</f>
        <v>0</v>
      </c>
      <c r="G167" t="str">
        <f>IF($Q167="","",VLOOKUP($Q167,'Revised vs YTD acct'!$A$5:$Q$257,COUNTA('Revised vs YTD acct'!$A$4:H$4),FALSE))</f>
        <v>2262</v>
      </c>
      <c r="H167" t="str">
        <f>IF($Q167="","",VLOOKUP($Q167,'Revised vs YTD acct'!$A$5:$Q$257,COUNTA('Revised vs YTD acct'!$A$4:I$4),FALSE))</f>
        <v>SHER. INVESTIGATIONS DSS</v>
      </c>
      <c r="I167" s="9">
        <f>IF($Q167="","",VLOOKUP($Q167,'Revised vs YTD acct'!$A$5:$Q$257,COUNTA('Revised vs YTD acct'!$A$4:J$4),FALSE))</f>
        <v>1948</v>
      </c>
      <c r="J167" s="9">
        <f>IF($Q167="","",VLOOKUP($Q167,'Revised vs YTD acct'!$A$5:$Q$257,COUNTA('Revised vs YTD acct'!$A$4:K$4),FALSE))</f>
        <v>1948</v>
      </c>
      <c r="K167" s="9">
        <f>IF($Q167="","",VLOOKUP($Q167,'Revised vs YTD acct'!$A$5:$Q$257,COUNTA('Revised vs YTD acct'!$A$4:L$4),FALSE))</f>
        <v>46.75</v>
      </c>
      <c r="L167" s="9">
        <f>IF($Q167="","",VLOOKUP($Q167,'Revised vs YTD acct'!$A$5:$Q$257,COUNTA('Revised vs YTD acct'!$A$4:M$4),FALSE))</f>
        <v>0</v>
      </c>
      <c r="M167" s="9">
        <f>IF($Q167="","",VLOOKUP($Q167,'Revised vs YTD acct'!$A$5:$Q$257,COUNTA('Revised vs YTD acct'!$A$4:N$4),FALSE))</f>
        <v>-204.75</v>
      </c>
      <c r="N167" s="9">
        <f>IF($Q167="","",VLOOKUP($Q167,'Revised vs YTD acct'!$A$5:$Q$257,COUNTA('Revised vs YTD acct'!$A$4:O$4),FALSE))</f>
        <v>-814</v>
      </c>
      <c r="O167" s="9">
        <f>IF($Q167="","",VLOOKUP($Q167,'Revised vs YTD acct'!$A$5:$Q$257,COUNTA('Revised vs YTD acct'!$A$4:P$4),FALSE))</f>
        <v>-3750</v>
      </c>
      <c r="P167" s="9">
        <f t="shared" si="2"/>
        <v>-826</v>
      </c>
      <c r="Q167">
        <f>IF((MAX($Q$4:Q166)+1)&gt;Data!$B$1,"",MAX($Q$4:Q166)+1)</f>
        <v>163</v>
      </c>
    </row>
    <row r="168" spans="1:17" x14ac:dyDescent="0.2">
      <c r="A168" t="str">
        <f>IF($Q168="","",VLOOKUP($Q168,'Revised vs YTD acct'!$A$5:$Q$257,COUNTA('Revised vs YTD acct'!$A$4:B$4),FALSE))</f>
        <v>A</v>
      </c>
      <c r="B168">
        <f>IF($Q168="","",VLOOKUP($Q168,'Revised vs YTD acct'!$A$5:$M$500,3,FALSE))</f>
        <v>0</v>
      </c>
      <c r="C168">
        <f>IF($Q168="","",VLOOKUP($Q168,'Revised vs YTD acct'!$A$5:$M$500,4,FALSE))</f>
        <v>0</v>
      </c>
      <c r="D168">
        <f>IF($Q168="","",VLOOKUP($Q168,'Revised vs YTD acct'!$A$5:$M$500,5,FALSE))</f>
        <v>0</v>
      </c>
      <c r="E168">
        <f>IF($Q168="","",VLOOKUP($Q168,'Revised vs YTD acct'!$A$5:$M$500,6,FALSE))</f>
        <v>0</v>
      </c>
      <c r="F168">
        <f>IF($Q168="","",VLOOKUP($Q168,'Revised vs YTD acct'!$A$5:$M$500,7,FALSE))</f>
        <v>0</v>
      </c>
      <c r="G168" t="str">
        <f>IF($Q168="","",VLOOKUP($Q168,'Revised vs YTD acct'!$A$5:$Q$257,COUNTA('Revised vs YTD acct'!$A$4:H$4),FALSE))</f>
        <v>1789</v>
      </c>
      <c r="H168" t="str">
        <f>IF($Q168="","",VLOOKUP($Q168,'Revised vs YTD acct'!$A$5:$Q$257,COUNTA('Revised vs YTD acct'!$A$4:I$4),FALSE))</f>
        <v>OTHER TRANSPORT. INCOME</v>
      </c>
      <c r="I168" s="9">
        <f>IF($Q168="","",VLOOKUP($Q168,'Revised vs YTD acct'!$A$5:$Q$257,COUNTA('Revised vs YTD acct'!$A$4:J$4),FALSE))</f>
        <v>0</v>
      </c>
      <c r="J168" s="9">
        <f>IF($Q168="","",VLOOKUP($Q168,'Revised vs YTD acct'!$A$5:$Q$257,COUNTA('Revised vs YTD acct'!$A$4:K$4),FALSE))</f>
        <v>0</v>
      </c>
      <c r="K168" s="9">
        <f>IF($Q168="","",VLOOKUP($Q168,'Revised vs YTD acct'!$A$5:$Q$257,COUNTA('Revised vs YTD acct'!$A$4:L$4),FALSE))</f>
        <v>0</v>
      </c>
      <c r="L168" s="9">
        <f>IF($Q168="","",VLOOKUP($Q168,'Revised vs YTD acct'!$A$5:$Q$257,COUNTA('Revised vs YTD acct'!$A$4:M$4),FALSE))</f>
        <v>0</v>
      </c>
      <c r="M168" s="9">
        <f>IF($Q168="","",VLOOKUP($Q168,'Revised vs YTD acct'!$A$5:$Q$257,COUNTA('Revised vs YTD acct'!$A$4:N$4),FALSE))</f>
        <v>0</v>
      </c>
      <c r="N168" s="9">
        <f>IF($Q168="","",VLOOKUP($Q168,'Revised vs YTD acct'!$A$5:$Q$257,COUNTA('Revised vs YTD acct'!$A$4:O$4),FALSE))</f>
        <v>0</v>
      </c>
      <c r="O168" s="9">
        <f>IF($Q168="","",VLOOKUP($Q168,'Revised vs YTD acct'!$A$5:$Q$257,COUNTA('Revised vs YTD acct'!$A$4:P$4),FALSE))</f>
        <v>-854.44</v>
      </c>
      <c r="P168" s="9">
        <f t="shared" si="2"/>
        <v>-854.44</v>
      </c>
      <c r="Q168">
        <f>IF((MAX($Q$4:Q167)+1)&gt;Data!$B$1,"",MAX($Q$4:Q167)+1)</f>
        <v>164</v>
      </c>
    </row>
    <row r="169" spans="1:17" x14ac:dyDescent="0.2">
      <c r="A169" t="str">
        <f>IF($Q169="","",VLOOKUP($Q169,'Revised vs YTD acct'!$A$5:$Q$257,COUNTA('Revised vs YTD acct'!$A$4:B$4),FALSE))</f>
        <v>A</v>
      </c>
      <c r="B169">
        <f>IF($Q169="","",VLOOKUP($Q169,'Revised vs YTD acct'!$A$5:$M$500,3,FALSE))</f>
        <v>0</v>
      </c>
      <c r="C169">
        <f>IF($Q169="","",VLOOKUP($Q169,'Revised vs YTD acct'!$A$5:$M$500,4,FALSE))</f>
        <v>0</v>
      </c>
      <c r="D169">
        <f>IF($Q169="","",VLOOKUP($Q169,'Revised vs YTD acct'!$A$5:$M$500,5,FALSE))</f>
        <v>0</v>
      </c>
      <c r="E169">
        <f>IF($Q169="","",VLOOKUP($Q169,'Revised vs YTD acct'!$A$5:$M$500,6,FALSE))</f>
        <v>0</v>
      </c>
      <c r="F169">
        <f>IF($Q169="","",VLOOKUP($Q169,'Revised vs YTD acct'!$A$5:$M$500,7,FALSE))</f>
        <v>0</v>
      </c>
      <c r="G169" t="str">
        <f>IF($Q169="","",VLOOKUP($Q169,'Revised vs YTD acct'!$A$5:$Q$257,COUNTA('Revised vs YTD acct'!$A$4:H$4),FALSE))</f>
        <v>1515</v>
      </c>
      <c r="H169" t="str">
        <f>IF($Q169="","",VLOOKUP($Q169,'Revised vs YTD acct'!$A$5:$Q$257,COUNTA('Revised vs YTD acct'!$A$4:I$4),FALSE))</f>
        <v>ATI FEES ON BAIL MONEY</v>
      </c>
      <c r="I169" s="9">
        <f>IF($Q169="","",VLOOKUP($Q169,'Revised vs YTD acct'!$A$5:$Q$257,COUNTA('Revised vs YTD acct'!$A$4:J$4),FALSE))</f>
        <v>-374.66999999999996</v>
      </c>
      <c r="J169" s="9">
        <f>IF($Q169="","",VLOOKUP($Q169,'Revised vs YTD acct'!$A$5:$Q$257,COUNTA('Revised vs YTD acct'!$A$4:K$4),FALSE))</f>
        <v>-852.90000000000009</v>
      </c>
      <c r="K169" s="9">
        <f>IF($Q169="","",VLOOKUP($Q169,'Revised vs YTD acct'!$A$5:$Q$257,COUNTA('Revised vs YTD acct'!$A$4:L$4),FALSE))</f>
        <v>-207.5</v>
      </c>
      <c r="L169" s="9">
        <f>IF($Q169="","",VLOOKUP($Q169,'Revised vs YTD acct'!$A$5:$Q$257,COUNTA('Revised vs YTD acct'!$A$4:M$4),FALSE))</f>
        <v>-580.45000000000005</v>
      </c>
      <c r="M169" s="9">
        <f>IF($Q169="","",VLOOKUP($Q169,'Revised vs YTD acct'!$A$5:$Q$257,COUNTA('Revised vs YTD acct'!$A$4:N$4),FALSE))</f>
        <v>-152.10000000000002</v>
      </c>
      <c r="N169" s="9">
        <f>IF($Q169="","",VLOOKUP($Q169,'Revised vs YTD acct'!$A$5:$Q$257,COUNTA('Revised vs YTD acct'!$A$4:O$4),FALSE))</f>
        <v>386.5</v>
      </c>
      <c r="O169" s="9">
        <f>IF($Q169="","",VLOOKUP($Q169,'Revised vs YTD acct'!$A$5:$Q$257,COUNTA('Revised vs YTD acct'!$A$4:P$4),FALSE))</f>
        <v>680</v>
      </c>
      <c r="P169" s="9">
        <f t="shared" si="2"/>
        <v>-1101.1200000000003</v>
      </c>
      <c r="Q169">
        <f>IF((MAX($Q$4:Q168)+1)&gt;Data!$B$1,"",MAX($Q$4:Q168)+1)</f>
        <v>165</v>
      </c>
    </row>
    <row r="170" spans="1:17" x14ac:dyDescent="0.2">
      <c r="A170" t="str">
        <f>IF($Q170="","",VLOOKUP($Q170,'Revised vs YTD acct'!$A$5:$Q$257,COUNTA('Revised vs YTD acct'!$A$4:B$4),FALSE))</f>
        <v>A</v>
      </c>
      <c r="B170">
        <f>IF($Q170="","",VLOOKUP($Q170,'Revised vs YTD acct'!$A$5:$M$500,3,FALSE))</f>
        <v>0</v>
      </c>
      <c r="C170">
        <f>IF($Q170="","",VLOOKUP($Q170,'Revised vs YTD acct'!$A$5:$M$500,4,FALSE))</f>
        <v>0</v>
      </c>
      <c r="D170">
        <f>IF($Q170="","",VLOOKUP($Q170,'Revised vs YTD acct'!$A$5:$M$500,5,FALSE))</f>
        <v>0</v>
      </c>
      <c r="E170">
        <f>IF($Q170="","",VLOOKUP($Q170,'Revised vs YTD acct'!$A$5:$M$500,6,FALSE))</f>
        <v>0</v>
      </c>
      <c r="F170">
        <f>IF($Q170="","",VLOOKUP($Q170,'Revised vs YTD acct'!$A$5:$M$500,7,FALSE))</f>
        <v>0</v>
      </c>
      <c r="G170" t="str">
        <f>IF($Q170="","",VLOOKUP($Q170,'Revised vs YTD acct'!$A$5:$Q$257,COUNTA('Revised vs YTD acct'!$A$4:H$4),FALSE))</f>
        <v>1231</v>
      </c>
      <c r="H170" t="str">
        <f>IF($Q170="","",VLOOKUP($Q170,'Revised vs YTD acct'!$A$5:$Q$257,COUNTA('Revised vs YTD acct'!$A$4:I$4),FALSE))</f>
        <v>RECOVERY COORDINATOR FEES</v>
      </c>
      <c r="I170" s="9">
        <f>IF($Q170="","",VLOOKUP($Q170,'Revised vs YTD acct'!$A$5:$Q$257,COUNTA('Revised vs YTD acct'!$A$4:J$4),FALSE))</f>
        <v>0</v>
      </c>
      <c r="J170" s="9">
        <f>IF($Q170="","",VLOOKUP($Q170,'Revised vs YTD acct'!$A$5:$Q$257,COUNTA('Revised vs YTD acct'!$A$4:K$4),FALSE))</f>
        <v>0</v>
      </c>
      <c r="K170" s="9">
        <f>IF($Q170="","",VLOOKUP($Q170,'Revised vs YTD acct'!$A$5:$Q$257,COUNTA('Revised vs YTD acct'!$A$4:L$4),FALSE))</f>
        <v>0</v>
      </c>
      <c r="L170" s="9">
        <f>IF($Q170="","",VLOOKUP($Q170,'Revised vs YTD acct'!$A$5:$Q$257,COUNTA('Revised vs YTD acct'!$A$4:M$4),FALSE))</f>
        <v>0</v>
      </c>
      <c r="M170" s="9">
        <f>IF($Q170="","",VLOOKUP($Q170,'Revised vs YTD acct'!$A$5:$Q$257,COUNTA('Revised vs YTD acct'!$A$4:N$4),FALSE))</f>
        <v>-1275.0999999999985</v>
      </c>
      <c r="N170" s="9">
        <f>IF($Q170="","",VLOOKUP($Q170,'Revised vs YTD acct'!$A$5:$Q$257,COUNTA('Revised vs YTD acct'!$A$4:O$4),FALSE))</f>
        <v>0</v>
      </c>
      <c r="O170" s="9">
        <f>IF($Q170="","",VLOOKUP($Q170,'Revised vs YTD acct'!$A$5:$Q$257,COUNTA('Revised vs YTD acct'!$A$4:P$4),FALSE))</f>
        <v>0</v>
      </c>
      <c r="P170" s="9">
        <f t="shared" si="2"/>
        <v>-1275.0999999999985</v>
      </c>
      <c r="Q170">
        <f>IF((MAX($Q$4:Q169)+1)&gt;Data!$B$1,"",MAX($Q$4:Q169)+1)</f>
        <v>166</v>
      </c>
    </row>
    <row r="171" spans="1:17" x14ac:dyDescent="0.2">
      <c r="A171" t="str">
        <f>IF($Q171="","",VLOOKUP($Q171,'Revised vs YTD acct'!$A$5:$Q$257,COUNTA('Revised vs YTD acct'!$A$4:B$4),FALSE))</f>
        <v>A</v>
      </c>
      <c r="B171">
        <f>IF($Q171="","",VLOOKUP($Q171,'Revised vs YTD acct'!$A$5:$M$500,3,FALSE))</f>
        <v>0</v>
      </c>
      <c r="C171">
        <f>IF($Q171="","",VLOOKUP($Q171,'Revised vs YTD acct'!$A$5:$M$500,4,FALSE))</f>
        <v>0</v>
      </c>
      <c r="D171">
        <f>IF($Q171="","",VLOOKUP($Q171,'Revised vs YTD acct'!$A$5:$M$500,5,FALSE))</f>
        <v>0</v>
      </c>
      <c r="E171">
        <f>IF($Q171="","",VLOOKUP($Q171,'Revised vs YTD acct'!$A$5:$M$500,6,FALSE))</f>
        <v>0</v>
      </c>
      <c r="F171">
        <f>IF($Q171="","",VLOOKUP($Q171,'Revised vs YTD acct'!$A$5:$M$500,7,FALSE))</f>
        <v>0</v>
      </c>
      <c r="G171" t="str">
        <f>IF($Q171="","",VLOOKUP($Q171,'Revised vs YTD acct'!$A$5:$Q$257,COUNTA('Revised vs YTD acct'!$A$4:H$4),FALSE))</f>
        <v>2403</v>
      </c>
      <c r="H171" t="str">
        <f>IF($Q171="","",VLOOKUP($Q171,'Revised vs YTD acct'!$A$5:$Q$257,COUNTA('Revised vs YTD acct'!$A$4:I$4),FALSE))</f>
        <v>INTEREST ON A.R.P.A. FUNDS</v>
      </c>
      <c r="I171" s="9">
        <f>IF($Q171="","",VLOOKUP($Q171,'Revised vs YTD acct'!$A$5:$Q$257,COUNTA('Revised vs YTD acct'!$A$4:J$4),FALSE))</f>
        <v>0</v>
      </c>
      <c r="J171" s="9">
        <f>IF($Q171="","",VLOOKUP($Q171,'Revised vs YTD acct'!$A$5:$Q$257,COUNTA('Revised vs YTD acct'!$A$4:K$4),FALSE))</f>
        <v>0</v>
      </c>
      <c r="K171" s="9">
        <f>IF($Q171="","",VLOOKUP($Q171,'Revised vs YTD acct'!$A$5:$Q$257,COUNTA('Revised vs YTD acct'!$A$4:L$4),FALSE))</f>
        <v>0</v>
      </c>
      <c r="L171" s="9">
        <f>IF($Q171="","",VLOOKUP($Q171,'Revised vs YTD acct'!$A$5:$Q$257,COUNTA('Revised vs YTD acct'!$A$4:M$4),FALSE))</f>
        <v>0</v>
      </c>
      <c r="M171" s="9">
        <f>IF($Q171="","",VLOOKUP($Q171,'Revised vs YTD acct'!$A$5:$Q$257,COUNTA('Revised vs YTD acct'!$A$4:N$4),FALSE))</f>
        <v>0</v>
      </c>
      <c r="N171" s="9">
        <f>IF($Q171="","",VLOOKUP($Q171,'Revised vs YTD acct'!$A$5:$Q$257,COUNTA('Revised vs YTD acct'!$A$4:O$4),FALSE))</f>
        <v>0</v>
      </c>
      <c r="O171" s="9">
        <f>IF($Q171="","",VLOOKUP($Q171,'Revised vs YTD acct'!$A$5:$Q$257,COUNTA('Revised vs YTD acct'!$A$4:P$4),FALSE))</f>
        <v>-1492.11</v>
      </c>
      <c r="P171" s="9">
        <f t="shared" si="2"/>
        <v>-1492.11</v>
      </c>
      <c r="Q171">
        <f>IF((MAX($Q$4:Q170)+1)&gt;Data!$B$1,"",MAX($Q$4:Q170)+1)</f>
        <v>167</v>
      </c>
    </row>
    <row r="172" spans="1:17" x14ac:dyDescent="0.2">
      <c r="A172" t="str">
        <f>IF($Q172="","",VLOOKUP($Q172,'Revised vs YTD acct'!$A$5:$Q$257,COUNTA('Revised vs YTD acct'!$A$4:B$4),FALSE))</f>
        <v>A</v>
      </c>
      <c r="B172">
        <f>IF($Q172="","",VLOOKUP($Q172,'Revised vs YTD acct'!$A$5:$M$500,3,FALSE))</f>
        <v>0</v>
      </c>
      <c r="C172">
        <f>IF($Q172="","",VLOOKUP($Q172,'Revised vs YTD acct'!$A$5:$M$500,4,FALSE))</f>
        <v>0</v>
      </c>
      <c r="D172">
        <f>IF($Q172="","",VLOOKUP($Q172,'Revised vs YTD acct'!$A$5:$M$500,5,FALSE))</f>
        <v>0</v>
      </c>
      <c r="E172">
        <f>IF($Q172="","",VLOOKUP($Q172,'Revised vs YTD acct'!$A$5:$M$500,6,FALSE))</f>
        <v>0</v>
      </c>
      <c r="F172">
        <f>IF($Q172="","",VLOOKUP($Q172,'Revised vs YTD acct'!$A$5:$M$500,7,FALSE))</f>
        <v>0</v>
      </c>
      <c r="G172" t="str">
        <f>IF($Q172="","",VLOOKUP($Q172,'Revised vs YTD acct'!$A$5:$Q$257,COUNTA('Revised vs YTD acct'!$A$4:H$4),FALSE))</f>
        <v>3317</v>
      </c>
      <c r="H172" t="str">
        <f>IF($Q172="","",VLOOKUP($Q172,'Revised vs YTD acct'!$A$5:$Q$257,COUNTA('Revised vs YTD acct'!$A$4:I$4),FALSE))</f>
        <v>SNOWMOBILE LAW ENFORCEMENT</v>
      </c>
      <c r="I172" s="9">
        <f>IF($Q172="","",VLOOKUP($Q172,'Revised vs YTD acct'!$A$5:$Q$257,COUNTA('Revised vs YTD acct'!$A$4:J$4),FALSE))</f>
        <v>-1524.03</v>
      </c>
      <c r="J172" s="9">
        <f>IF($Q172="","",VLOOKUP($Q172,'Revised vs YTD acct'!$A$5:$Q$257,COUNTA('Revised vs YTD acct'!$A$4:K$4),FALSE))</f>
        <v>0</v>
      </c>
      <c r="K172" s="9">
        <f>IF($Q172="","",VLOOKUP($Q172,'Revised vs YTD acct'!$A$5:$Q$257,COUNTA('Revised vs YTD acct'!$A$4:L$4),FALSE))</f>
        <v>0</v>
      </c>
      <c r="L172" s="9">
        <f>IF($Q172="","",VLOOKUP($Q172,'Revised vs YTD acct'!$A$5:$Q$257,COUNTA('Revised vs YTD acct'!$A$4:M$4),FALSE))</f>
        <v>0</v>
      </c>
      <c r="M172" s="9">
        <f>IF($Q172="","",VLOOKUP($Q172,'Revised vs YTD acct'!$A$5:$Q$257,COUNTA('Revised vs YTD acct'!$A$4:N$4),FALSE))</f>
        <v>0</v>
      </c>
      <c r="N172" s="9">
        <f>IF($Q172="","",VLOOKUP($Q172,'Revised vs YTD acct'!$A$5:$Q$257,COUNTA('Revised vs YTD acct'!$A$4:O$4),FALSE))</f>
        <v>0</v>
      </c>
      <c r="O172" s="9">
        <f>IF($Q172="","",VLOOKUP($Q172,'Revised vs YTD acct'!$A$5:$Q$257,COUNTA('Revised vs YTD acct'!$A$4:P$4),FALSE))</f>
        <v>0</v>
      </c>
      <c r="P172" s="9">
        <f t="shared" si="2"/>
        <v>-1524.03</v>
      </c>
      <c r="Q172">
        <f>IF((MAX($Q$4:Q171)+1)&gt;Data!$B$1,"",MAX($Q$4:Q171)+1)</f>
        <v>168</v>
      </c>
    </row>
    <row r="173" spans="1:17" x14ac:dyDescent="0.2">
      <c r="A173" t="str">
        <f>IF($Q173="","",VLOOKUP($Q173,'Revised vs YTD acct'!$A$5:$Q$257,COUNTA('Revised vs YTD acct'!$A$4:B$4),FALSE))</f>
        <v>A</v>
      </c>
      <c r="B173">
        <f>IF($Q173="","",VLOOKUP($Q173,'Revised vs YTD acct'!$A$5:$M$500,3,FALSE))</f>
        <v>0</v>
      </c>
      <c r="C173">
        <f>IF($Q173="","",VLOOKUP($Q173,'Revised vs YTD acct'!$A$5:$M$500,4,FALSE))</f>
        <v>0</v>
      </c>
      <c r="D173">
        <f>IF($Q173="","",VLOOKUP($Q173,'Revised vs YTD acct'!$A$5:$M$500,5,FALSE))</f>
        <v>0</v>
      </c>
      <c r="E173">
        <f>IF($Q173="","",VLOOKUP($Q173,'Revised vs YTD acct'!$A$5:$M$500,6,FALSE))</f>
        <v>0</v>
      </c>
      <c r="F173">
        <f>IF($Q173="","",VLOOKUP($Q173,'Revised vs YTD acct'!$A$5:$M$500,7,FALSE))</f>
        <v>0</v>
      </c>
      <c r="G173" t="str">
        <f>IF($Q173="","",VLOOKUP($Q173,'Revised vs YTD acct'!$A$5:$Q$257,COUNTA('Revised vs YTD acct'!$A$4:H$4),FALSE))</f>
        <v>2261</v>
      </c>
      <c r="H173" t="str">
        <f>IF($Q173="","",VLOOKUP($Q173,'Revised vs YTD acct'!$A$5:$Q$257,COUNTA('Revised vs YTD acct'!$A$4:I$4),FALSE))</f>
        <v>SHERIFF CONTRACTS</v>
      </c>
      <c r="I173" s="9">
        <f>IF($Q173="","",VLOOKUP($Q173,'Revised vs YTD acct'!$A$5:$Q$257,COUNTA('Revised vs YTD acct'!$A$4:J$4),FALSE))</f>
        <v>-1450</v>
      </c>
      <c r="J173" s="9">
        <f>IF($Q173="","",VLOOKUP($Q173,'Revised vs YTD acct'!$A$5:$Q$257,COUNTA('Revised vs YTD acct'!$A$4:K$4),FALSE))</f>
        <v>-165.53999999999996</v>
      </c>
      <c r="K173" s="9">
        <f>IF($Q173="","",VLOOKUP($Q173,'Revised vs YTD acct'!$A$5:$Q$257,COUNTA('Revised vs YTD acct'!$A$4:L$4),FALSE))</f>
        <v>-929.76</v>
      </c>
      <c r="L173" s="9">
        <f>IF($Q173="","",VLOOKUP($Q173,'Revised vs YTD acct'!$A$5:$Q$257,COUNTA('Revised vs YTD acct'!$A$4:M$4),FALSE))</f>
        <v>-435.99</v>
      </c>
      <c r="M173" s="9">
        <f>IF($Q173="","",VLOOKUP($Q173,'Revised vs YTD acct'!$A$5:$Q$257,COUNTA('Revised vs YTD acct'!$A$4:N$4),FALSE))</f>
        <v>0</v>
      </c>
      <c r="N173" s="9">
        <f>IF($Q173="","",VLOOKUP($Q173,'Revised vs YTD acct'!$A$5:$Q$257,COUNTA('Revised vs YTD acct'!$A$4:O$4),FALSE))</f>
        <v>1775.19</v>
      </c>
      <c r="O173" s="9">
        <f>IF($Q173="","",VLOOKUP($Q173,'Revised vs YTD acct'!$A$5:$Q$257,COUNTA('Revised vs YTD acct'!$A$4:P$4),FALSE))</f>
        <v>-532.16</v>
      </c>
      <c r="P173" s="9">
        <f t="shared" si="2"/>
        <v>-1738.2599999999998</v>
      </c>
      <c r="Q173">
        <f>IF((MAX($Q$4:Q172)+1)&gt;Data!$B$1,"",MAX($Q$4:Q172)+1)</f>
        <v>169</v>
      </c>
    </row>
    <row r="174" spans="1:17" x14ac:dyDescent="0.2">
      <c r="A174" t="str">
        <f>IF($Q174="","",VLOOKUP($Q174,'Revised vs YTD acct'!$A$5:$Q$257,COUNTA('Revised vs YTD acct'!$A$4:B$4),FALSE))</f>
        <v>A</v>
      </c>
      <c r="B174">
        <f>IF($Q174="","",VLOOKUP($Q174,'Revised vs YTD acct'!$A$5:$M$500,3,FALSE))</f>
        <v>0</v>
      </c>
      <c r="C174">
        <f>IF($Q174="","",VLOOKUP($Q174,'Revised vs YTD acct'!$A$5:$M$500,4,FALSE))</f>
        <v>0</v>
      </c>
      <c r="D174">
        <f>IF($Q174="","",VLOOKUP($Q174,'Revised vs YTD acct'!$A$5:$M$500,5,FALSE))</f>
        <v>0</v>
      </c>
      <c r="E174">
        <f>IF($Q174="","",VLOOKUP($Q174,'Revised vs YTD acct'!$A$5:$M$500,6,FALSE))</f>
        <v>0</v>
      </c>
      <c r="F174">
        <f>IF($Q174="","",VLOOKUP($Q174,'Revised vs YTD acct'!$A$5:$M$500,7,FALSE))</f>
        <v>0</v>
      </c>
      <c r="G174" t="str">
        <f>IF($Q174="","",VLOOKUP($Q174,'Revised vs YTD acct'!$A$5:$Q$257,COUNTA('Revised vs YTD acct'!$A$4:H$4),FALSE))</f>
        <v>3388</v>
      </c>
      <c r="H174" t="str">
        <f>IF($Q174="","",VLOOKUP($Q174,'Revised vs YTD acct'!$A$5:$Q$257,COUNTA('Revised vs YTD acct'!$A$4:I$4),FALSE))</f>
        <v>IGNITION INTERLOCK</v>
      </c>
      <c r="I174" s="9">
        <f>IF($Q174="","",VLOOKUP($Q174,'Revised vs YTD acct'!$A$5:$Q$257,COUNTA('Revised vs YTD acct'!$A$4:J$4),FALSE))</f>
        <v>-50</v>
      </c>
      <c r="J174" s="9">
        <f>IF($Q174="","",VLOOKUP($Q174,'Revised vs YTD acct'!$A$5:$Q$257,COUNTA('Revised vs YTD acct'!$A$4:K$4),FALSE))</f>
        <v>-1876.25</v>
      </c>
      <c r="K174" s="9">
        <f>IF($Q174="","",VLOOKUP($Q174,'Revised vs YTD acct'!$A$5:$Q$257,COUNTA('Revised vs YTD acct'!$A$4:L$4),FALSE))</f>
        <v>0</v>
      </c>
      <c r="L174" s="9">
        <f>IF($Q174="","",VLOOKUP($Q174,'Revised vs YTD acct'!$A$5:$Q$257,COUNTA('Revised vs YTD acct'!$A$4:M$4),FALSE))</f>
        <v>14.360000000000127</v>
      </c>
      <c r="M174" s="9">
        <f>IF($Q174="","",VLOOKUP($Q174,'Revised vs YTD acct'!$A$5:$Q$257,COUNTA('Revised vs YTD acct'!$A$4:N$4),FALSE))</f>
        <v>111.71000000000004</v>
      </c>
      <c r="N174" s="9">
        <f>IF($Q174="","",VLOOKUP($Q174,'Revised vs YTD acct'!$A$5:$Q$257,COUNTA('Revised vs YTD acct'!$A$4:O$4),FALSE))</f>
        <v>-129.86999999999989</v>
      </c>
      <c r="O174" s="9">
        <f>IF($Q174="","",VLOOKUP($Q174,'Revised vs YTD acct'!$A$5:$Q$257,COUNTA('Revised vs YTD acct'!$A$4:P$4),FALSE))</f>
        <v>154</v>
      </c>
      <c r="P174" s="9">
        <f t="shared" si="2"/>
        <v>-1776.0499999999997</v>
      </c>
      <c r="Q174">
        <f>IF((MAX($Q$4:Q173)+1)&gt;Data!$B$1,"",MAX($Q$4:Q173)+1)</f>
        <v>170</v>
      </c>
    </row>
    <row r="175" spans="1:17" x14ac:dyDescent="0.2">
      <c r="A175" t="str">
        <f>IF($Q175="","",VLOOKUP($Q175,'Revised vs YTD acct'!$A$5:$Q$257,COUNTA('Revised vs YTD acct'!$A$4:B$4),FALSE))</f>
        <v>A</v>
      </c>
      <c r="B175">
        <f>IF($Q175="","",VLOOKUP($Q175,'Revised vs YTD acct'!$A$5:$M$500,3,FALSE))</f>
        <v>0</v>
      </c>
      <c r="C175">
        <f>IF($Q175="","",VLOOKUP($Q175,'Revised vs YTD acct'!$A$5:$M$500,4,FALSE))</f>
        <v>0</v>
      </c>
      <c r="D175">
        <f>IF($Q175="","",VLOOKUP($Q175,'Revised vs YTD acct'!$A$5:$M$500,5,FALSE))</f>
        <v>0</v>
      </c>
      <c r="E175">
        <f>IF($Q175="","",VLOOKUP($Q175,'Revised vs YTD acct'!$A$5:$M$500,6,FALSE))</f>
        <v>0</v>
      </c>
      <c r="F175">
        <f>IF($Q175="","",VLOOKUP($Q175,'Revised vs YTD acct'!$A$5:$M$500,7,FALSE))</f>
        <v>0</v>
      </c>
      <c r="G175" t="str">
        <f>IF($Q175="","",VLOOKUP($Q175,'Revised vs YTD acct'!$A$5:$Q$257,COUNTA('Revised vs YTD acct'!$A$4:H$4),FALSE))</f>
        <v>2415</v>
      </c>
      <c r="H175" t="str">
        <f>IF($Q175="","",VLOOKUP($Q175,'Revised vs YTD acct'!$A$5:$Q$257,COUNTA('Revised vs YTD acct'!$A$4:I$4),FALSE))</f>
        <v>COPY MACHINE FEES</v>
      </c>
      <c r="I175" s="9">
        <f>IF($Q175="","",VLOOKUP($Q175,'Revised vs YTD acct'!$A$5:$Q$257,COUNTA('Revised vs YTD acct'!$A$4:J$4),FALSE))</f>
        <v>-1107</v>
      </c>
      <c r="J175" s="9">
        <f>IF($Q175="","",VLOOKUP($Q175,'Revised vs YTD acct'!$A$5:$Q$257,COUNTA('Revised vs YTD acct'!$A$4:K$4),FALSE))</f>
        <v>-600.75</v>
      </c>
      <c r="K175" s="9">
        <f>IF($Q175="","",VLOOKUP($Q175,'Revised vs YTD acct'!$A$5:$Q$257,COUNTA('Revised vs YTD acct'!$A$4:L$4),FALSE))</f>
        <v>0</v>
      </c>
      <c r="L175" s="9">
        <f>IF($Q175="","",VLOOKUP($Q175,'Revised vs YTD acct'!$A$5:$Q$257,COUNTA('Revised vs YTD acct'!$A$4:M$4),FALSE))</f>
        <v>0</v>
      </c>
      <c r="M175" s="9">
        <f>IF($Q175="","",VLOOKUP($Q175,'Revised vs YTD acct'!$A$5:$Q$257,COUNTA('Revised vs YTD acct'!$A$4:N$4),FALSE))</f>
        <v>-1</v>
      </c>
      <c r="N175" s="9">
        <f>IF($Q175="","",VLOOKUP($Q175,'Revised vs YTD acct'!$A$5:$Q$257,COUNTA('Revised vs YTD acct'!$A$4:O$4),FALSE))</f>
        <v>0</v>
      </c>
      <c r="O175" s="9">
        <f>IF($Q175="","",VLOOKUP($Q175,'Revised vs YTD acct'!$A$5:$Q$257,COUNTA('Revised vs YTD acct'!$A$4:P$4),FALSE))</f>
        <v>-68.75</v>
      </c>
      <c r="P175" s="9">
        <f t="shared" si="2"/>
        <v>-1777.5</v>
      </c>
      <c r="Q175">
        <f>IF((MAX($Q$4:Q174)+1)&gt;Data!$B$1,"",MAX($Q$4:Q174)+1)</f>
        <v>171</v>
      </c>
    </row>
    <row r="176" spans="1:17" x14ac:dyDescent="0.2">
      <c r="A176" t="str">
        <f>IF($Q176="","",VLOOKUP($Q176,'Revised vs YTD acct'!$A$5:$Q$257,COUNTA('Revised vs YTD acct'!$A$4:B$4),FALSE))</f>
        <v>A</v>
      </c>
      <c r="B176">
        <f>IF($Q176="","",VLOOKUP($Q176,'Revised vs YTD acct'!$A$5:$M$500,3,FALSE))</f>
        <v>0</v>
      </c>
      <c r="C176">
        <f>IF($Q176="","",VLOOKUP($Q176,'Revised vs YTD acct'!$A$5:$M$500,4,FALSE))</f>
        <v>0</v>
      </c>
      <c r="D176">
        <f>IF($Q176="","",VLOOKUP($Q176,'Revised vs YTD acct'!$A$5:$M$500,5,FALSE))</f>
        <v>0</v>
      </c>
      <c r="E176">
        <f>IF($Q176="","",VLOOKUP($Q176,'Revised vs YTD acct'!$A$5:$M$500,6,FALSE))</f>
        <v>0</v>
      </c>
      <c r="F176">
        <f>IF($Q176="","",VLOOKUP($Q176,'Revised vs YTD acct'!$A$5:$M$500,7,FALSE))</f>
        <v>0</v>
      </c>
      <c r="G176" t="str">
        <f>IF($Q176="","",VLOOKUP($Q176,'Revised vs YTD acct'!$A$5:$Q$257,COUNTA('Revised vs YTD acct'!$A$4:H$4),FALSE))</f>
        <v>1580</v>
      </c>
      <c r="H176" t="str">
        <f>IF($Q176="","",VLOOKUP($Q176,'Revised vs YTD acct'!$A$5:$Q$257,COUNTA('Revised vs YTD acct'!$A$4:I$4),FALSE))</f>
        <v>RESTITUTION</v>
      </c>
      <c r="I176" s="9">
        <f>IF($Q176="","",VLOOKUP($Q176,'Revised vs YTD acct'!$A$5:$Q$257,COUNTA('Revised vs YTD acct'!$A$4:J$4),FALSE))</f>
        <v>1582.3899999999999</v>
      </c>
      <c r="J176" s="9">
        <f>IF($Q176="","",VLOOKUP($Q176,'Revised vs YTD acct'!$A$5:$Q$257,COUNTA('Revised vs YTD acct'!$A$4:K$4),FALSE))</f>
        <v>-1697.7800000000002</v>
      </c>
      <c r="K176" s="9">
        <f>IF($Q176="","",VLOOKUP($Q176,'Revised vs YTD acct'!$A$5:$Q$257,COUNTA('Revised vs YTD acct'!$A$4:L$4),FALSE))</f>
        <v>473.92000000000007</v>
      </c>
      <c r="L176" s="9">
        <f>IF($Q176="","",VLOOKUP($Q176,'Revised vs YTD acct'!$A$5:$Q$257,COUNTA('Revised vs YTD acct'!$A$4:M$4),FALSE))</f>
        <v>-3721.5200000000004</v>
      </c>
      <c r="M176" s="9">
        <f>IF($Q176="","",VLOOKUP($Q176,'Revised vs YTD acct'!$A$5:$Q$257,COUNTA('Revised vs YTD acct'!$A$4:N$4),FALSE))</f>
        <v>717.27</v>
      </c>
      <c r="N176" s="9">
        <f>IF($Q176="","",VLOOKUP($Q176,'Revised vs YTD acct'!$A$5:$Q$257,COUNTA('Revised vs YTD acct'!$A$4:O$4),FALSE))</f>
        <v>-136.77999999999997</v>
      </c>
      <c r="O176" s="9">
        <f>IF($Q176="","",VLOOKUP($Q176,'Revised vs YTD acct'!$A$5:$Q$257,COUNTA('Revised vs YTD acct'!$A$4:P$4),FALSE))</f>
        <v>607.24</v>
      </c>
      <c r="P176" s="9">
        <f t="shared" si="2"/>
        <v>-2175.2600000000011</v>
      </c>
      <c r="Q176">
        <f>IF((MAX($Q$4:Q175)+1)&gt;Data!$B$1,"",MAX($Q$4:Q175)+1)</f>
        <v>172</v>
      </c>
    </row>
    <row r="177" spans="1:17" x14ac:dyDescent="0.2">
      <c r="A177" t="str">
        <f>IF($Q177="","",VLOOKUP($Q177,'Revised vs YTD acct'!$A$5:$Q$257,COUNTA('Revised vs YTD acct'!$A$4:B$4),FALSE))</f>
        <v>A</v>
      </c>
      <c r="B177">
        <f>IF($Q177="","",VLOOKUP($Q177,'Revised vs YTD acct'!$A$5:$M$500,3,FALSE))</f>
        <v>0</v>
      </c>
      <c r="C177">
        <f>IF($Q177="","",VLOOKUP($Q177,'Revised vs YTD acct'!$A$5:$M$500,4,FALSE))</f>
        <v>0</v>
      </c>
      <c r="D177">
        <f>IF($Q177="","",VLOOKUP($Q177,'Revised vs YTD acct'!$A$5:$M$500,5,FALSE))</f>
        <v>0</v>
      </c>
      <c r="E177">
        <f>IF($Q177="","",VLOOKUP($Q177,'Revised vs YTD acct'!$A$5:$M$500,6,FALSE))</f>
        <v>0</v>
      </c>
      <c r="F177">
        <f>IF($Q177="","",VLOOKUP($Q177,'Revised vs YTD acct'!$A$5:$M$500,7,FALSE))</f>
        <v>0</v>
      </c>
      <c r="G177" t="str">
        <f>IF($Q177="","",VLOOKUP($Q177,'Revised vs YTD acct'!$A$5:$Q$257,COUNTA('Revised vs YTD acct'!$A$4:H$4),FALSE))</f>
        <v>1894</v>
      </c>
      <c r="H177" t="str">
        <f>IF($Q177="","",VLOOKUP($Q177,'Revised vs YTD acct'!$A$5:$Q$257,COUNTA('Revised vs YTD acct'!$A$4:I$4),FALSE))</f>
        <v>SOCIAL SERVICES CHARGES</v>
      </c>
      <c r="I177" s="9">
        <f>IF($Q177="","",VLOOKUP($Q177,'Revised vs YTD acct'!$A$5:$Q$257,COUNTA('Revised vs YTD acct'!$A$4:J$4),FALSE))</f>
        <v>-4528.6400000000003</v>
      </c>
      <c r="J177" s="9">
        <f>IF($Q177="","",VLOOKUP($Q177,'Revised vs YTD acct'!$A$5:$Q$257,COUNTA('Revised vs YTD acct'!$A$4:K$4),FALSE))</f>
        <v>2171.3000000000002</v>
      </c>
      <c r="K177" s="9">
        <f>IF($Q177="","",VLOOKUP($Q177,'Revised vs YTD acct'!$A$5:$Q$257,COUNTA('Revised vs YTD acct'!$A$4:L$4),FALSE))</f>
        <v>-1592.87</v>
      </c>
      <c r="L177" s="9">
        <f>IF($Q177="","",VLOOKUP($Q177,'Revised vs YTD acct'!$A$5:$Q$257,COUNTA('Revised vs YTD acct'!$A$4:M$4),FALSE))</f>
        <v>535.56999999999971</v>
      </c>
      <c r="M177" s="9">
        <f>IF($Q177="","",VLOOKUP($Q177,'Revised vs YTD acct'!$A$5:$Q$257,COUNTA('Revised vs YTD acct'!$A$4:N$4),FALSE))</f>
        <v>-2740.3099999999995</v>
      </c>
      <c r="N177" s="9">
        <f>IF($Q177="","",VLOOKUP($Q177,'Revised vs YTD acct'!$A$5:$Q$257,COUNTA('Revised vs YTD acct'!$A$4:O$4),FALSE))</f>
        <v>-2362.7399999999998</v>
      </c>
      <c r="O177" s="9">
        <f>IF($Q177="","",VLOOKUP($Q177,'Revised vs YTD acct'!$A$5:$Q$257,COUNTA('Revised vs YTD acct'!$A$4:P$4),FALSE))</f>
        <v>6028.62</v>
      </c>
      <c r="P177" s="9">
        <f t="shared" si="2"/>
        <v>-2489.0699999999988</v>
      </c>
      <c r="Q177">
        <f>IF((MAX($Q$4:Q176)+1)&gt;Data!$B$1,"",MAX($Q$4:Q176)+1)</f>
        <v>173</v>
      </c>
    </row>
    <row r="178" spans="1:17" x14ac:dyDescent="0.2">
      <c r="A178" t="str">
        <f>IF($Q178="","",VLOOKUP($Q178,'Revised vs YTD acct'!$A$5:$Q$257,COUNTA('Revised vs YTD acct'!$A$4:B$4),FALSE))</f>
        <v>A</v>
      </c>
      <c r="B178">
        <f>IF($Q178="","",VLOOKUP($Q178,'Revised vs YTD acct'!$A$5:$M$500,3,FALSE))</f>
        <v>0</v>
      </c>
      <c r="C178">
        <f>IF($Q178="","",VLOOKUP($Q178,'Revised vs YTD acct'!$A$5:$M$500,4,FALSE))</f>
        <v>0</v>
      </c>
      <c r="D178">
        <f>IF($Q178="","",VLOOKUP($Q178,'Revised vs YTD acct'!$A$5:$M$500,5,FALSE))</f>
        <v>0</v>
      </c>
      <c r="E178">
        <f>IF($Q178="","",VLOOKUP($Q178,'Revised vs YTD acct'!$A$5:$M$500,6,FALSE))</f>
        <v>0</v>
      </c>
      <c r="F178">
        <f>IF($Q178="","",VLOOKUP($Q178,'Revised vs YTD acct'!$A$5:$M$500,7,FALSE))</f>
        <v>0</v>
      </c>
      <c r="G178" t="str">
        <f>IF($Q178="","",VLOOKUP($Q178,'Revised vs YTD acct'!$A$5:$Q$257,COUNTA('Revised vs YTD acct'!$A$4:H$4),FALSE))</f>
        <v>3491</v>
      </c>
      <c r="H178" t="str">
        <f>IF($Q178="","",VLOOKUP($Q178,'Revised vs YTD acct'!$A$5:$Q$257,COUNTA('Revised vs YTD acct'!$A$4:I$4),FALSE))</f>
        <v>ADULT REHAB CENTER</v>
      </c>
      <c r="I178" s="9">
        <f>IF($Q178="","",VLOOKUP($Q178,'Revised vs YTD acct'!$A$5:$Q$257,COUNTA('Revised vs YTD acct'!$A$4:J$4),FALSE))</f>
        <v>2370</v>
      </c>
      <c r="J178" s="9">
        <f>IF($Q178="","",VLOOKUP($Q178,'Revised vs YTD acct'!$A$5:$Q$257,COUNTA('Revised vs YTD acct'!$A$4:K$4),FALSE))</f>
        <v>0</v>
      </c>
      <c r="K178" s="9">
        <f>IF($Q178="","",VLOOKUP($Q178,'Revised vs YTD acct'!$A$5:$Q$257,COUNTA('Revised vs YTD acct'!$A$4:L$4),FALSE))</f>
        <v>-53</v>
      </c>
      <c r="L178" s="9">
        <f>IF($Q178="","",VLOOKUP($Q178,'Revised vs YTD acct'!$A$5:$Q$257,COUNTA('Revised vs YTD acct'!$A$4:M$4),FALSE))</f>
        <v>445.35000000000582</v>
      </c>
      <c r="M178" s="9">
        <f>IF($Q178="","",VLOOKUP($Q178,'Revised vs YTD acct'!$A$5:$Q$257,COUNTA('Revised vs YTD acct'!$A$4:N$4),FALSE))</f>
        <v>-4259</v>
      </c>
      <c r="N178" s="9">
        <f>IF($Q178="","",VLOOKUP($Q178,'Revised vs YTD acct'!$A$5:$Q$257,COUNTA('Revised vs YTD acct'!$A$4:O$4),FALSE))</f>
        <v>4259</v>
      </c>
      <c r="O178" s="9">
        <f>IF($Q178="","",VLOOKUP($Q178,'Revised vs YTD acct'!$A$5:$Q$257,COUNTA('Revised vs YTD acct'!$A$4:P$4),FALSE))</f>
        <v>-5368</v>
      </c>
      <c r="P178" s="9">
        <f t="shared" si="2"/>
        <v>-2605.6499999999942</v>
      </c>
      <c r="Q178">
        <f>IF((MAX($Q$4:Q177)+1)&gt;Data!$B$1,"",MAX($Q$4:Q177)+1)</f>
        <v>174</v>
      </c>
    </row>
    <row r="179" spans="1:17" x14ac:dyDescent="0.2">
      <c r="A179" t="str">
        <f>IF($Q179="","",VLOOKUP($Q179,'Revised vs YTD acct'!$A$5:$Q$257,COUNTA('Revised vs YTD acct'!$A$4:B$4),FALSE))</f>
        <v>A</v>
      </c>
      <c r="B179">
        <f>IF($Q179="","",VLOOKUP($Q179,'Revised vs YTD acct'!$A$5:$M$500,3,FALSE))</f>
        <v>0</v>
      </c>
      <c r="C179">
        <f>IF($Q179="","",VLOOKUP($Q179,'Revised vs YTD acct'!$A$5:$M$500,4,FALSE))</f>
        <v>0</v>
      </c>
      <c r="D179">
        <f>IF($Q179="","",VLOOKUP($Q179,'Revised vs YTD acct'!$A$5:$M$500,5,FALSE))</f>
        <v>0</v>
      </c>
      <c r="E179">
        <f>IF($Q179="","",VLOOKUP($Q179,'Revised vs YTD acct'!$A$5:$M$500,6,FALSE))</f>
        <v>0</v>
      </c>
      <c r="F179">
        <f>IF($Q179="","",VLOOKUP($Q179,'Revised vs YTD acct'!$A$5:$M$500,7,FALSE))</f>
        <v>0</v>
      </c>
      <c r="G179" t="str">
        <f>IF($Q179="","",VLOOKUP($Q179,'Revised vs YTD acct'!$A$5:$Q$257,COUNTA('Revised vs YTD acct'!$A$4:H$4),FALSE))</f>
        <v>2215</v>
      </c>
      <c r="H179" t="str">
        <f>IF($Q179="","",VLOOKUP($Q179,'Revised vs YTD acct'!$A$5:$Q$257,COUNTA('Revised vs YTD acct'!$A$4:I$4),FALSE))</f>
        <v>ELECTIONS REVENUE</v>
      </c>
      <c r="I179" s="9">
        <f>IF($Q179="","",VLOOKUP($Q179,'Revised vs YTD acct'!$A$5:$Q$257,COUNTA('Revised vs YTD acct'!$A$4:J$4),FALSE))</f>
        <v>79.75</v>
      </c>
      <c r="J179" s="9">
        <f>IF($Q179="","",VLOOKUP($Q179,'Revised vs YTD acct'!$A$5:$Q$257,COUNTA('Revised vs YTD acct'!$A$4:K$4),FALSE))</f>
        <v>-5988.25</v>
      </c>
      <c r="K179" s="9">
        <f>IF($Q179="","",VLOOKUP($Q179,'Revised vs YTD acct'!$A$5:$Q$257,COUNTA('Revised vs YTD acct'!$A$4:L$4),FALSE))</f>
        <v>-1183.1000000000004</v>
      </c>
      <c r="L179" s="9">
        <f>IF($Q179="","",VLOOKUP($Q179,'Revised vs YTD acct'!$A$5:$Q$257,COUNTA('Revised vs YTD acct'!$A$4:M$4),FALSE))</f>
        <v>-2108.5</v>
      </c>
      <c r="M179" s="9">
        <f>IF($Q179="","",VLOOKUP($Q179,'Revised vs YTD acct'!$A$5:$Q$257,COUNTA('Revised vs YTD acct'!$A$4:N$4),FALSE))</f>
        <v>-94.550000000000182</v>
      </c>
      <c r="N179" s="9">
        <f>IF($Q179="","",VLOOKUP($Q179,'Revised vs YTD acct'!$A$5:$Q$257,COUNTA('Revised vs YTD acct'!$A$4:O$4),FALSE))</f>
        <v>5871.35</v>
      </c>
      <c r="O179" s="9">
        <f>IF($Q179="","",VLOOKUP($Q179,'Revised vs YTD acct'!$A$5:$Q$257,COUNTA('Revised vs YTD acct'!$A$4:P$4),FALSE))</f>
        <v>269.25</v>
      </c>
      <c r="P179" s="9">
        <f t="shared" si="2"/>
        <v>-3154.0500000000011</v>
      </c>
      <c r="Q179">
        <f>IF((MAX($Q$4:Q178)+1)&gt;Data!$B$1,"",MAX($Q$4:Q178)+1)</f>
        <v>175</v>
      </c>
    </row>
    <row r="180" spans="1:17" x14ac:dyDescent="0.2">
      <c r="A180" t="str">
        <f>IF($Q180="","",VLOOKUP($Q180,'Revised vs YTD acct'!$A$5:$Q$257,COUNTA('Revised vs YTD acct'!$A$4:B$4),FALSE))</f>
        <v>A</v>
      </c>
      <c r="B180">
        <f>IF($Q180="","",VLOOKUP($Q180,'Revised vs YTD acct'!$A$5:$M$500,3,FALSE))</f>
        <v>0</v>
      </c>
      <c r="C180">
        <f>IF($Q180="","",VLOOKUP($Q180,'Revised vs YTD acct'!$A$5:$M$500,4,FALSE))</f>
        <v>0</v>
      </c>
      <c r="D180">
        <f>IF($Q180="","",VLOOKUP($Q180,'Revised vs YTD acct'!$A$5:$M$500,5,FALSE))</f>
        <v>0</v>
      </c>
      <c r="E180">
        <f>IF($Q180="","",VLOOKUP($Q180,'Revised vs YTD acct'!$A$5:$M$500,6,FALSE))</f>
        <v>0</v>
      </c>
      <c r="F180">
        <f>IF($Q180="","",VLOOKUP($Q180,'Revised vs YTD acct'!$A$5:$M$500,7,FALSE))</f>
        <v>0</v>
      </c>
      <c r="G180" t="str">
        <f>IF($Q180="","",VLOOKUP($Q180,'Revised vs YTD acct'!$A$5:$Q$257,COUNTA('Revised vs YTD acct'!$A$4:H$4),FALSE))</f>
        <v>2590</v>
      </c>
      <c r="H180" t="str">
        <f>IF($Q180="","",VLOOKUP($Q180,'Revised vs YTD acct'!$A$5:$Q$257,COUNTA('Revised vs YTD acct'!$A$4:I$4),FALSE))</f>
        <v>ENVIRONMENTAL FEES</v>
      </c>
      <c r="I180" s="9">
        <f>IF($Q180="","",VLOOKUP($Q180,'Revised vs YTD acct'!$A$5:$Q$257,COUNTA('Revised vs YTD acct'!$A$4:J$4),FALSE))</f>
        <v>17075</v>
      </c>
      <c r="J180" s="9">
        <f>IF($Q180="","",VLOOKUP($Q180,'Revised vs YTD acct'!$A$5:$Q$257,COUNTA('Revised vs YTD acct'!$A$4:K$4),FALSE))</f>
        <v>-15325</v>
      </c>
      <c r="K180" s="9">
        <f>IF($Q180="","",VLOOKUP($Q180,'Revised vs YTD acct'!$A$5:$Q$257,COUNTA('Revised vs YTD acct'!$A$4:L$4),FALSE))</f>
        <v>-4035</v>
      </c>
      <c r="L180" s="9">
        <f>IF($Q180="","",VLOOKUP($Q180,'Revised vs YTD acct'!$A$5:$Q$257,COUNTA('Revised vs YTD acct'!$A$4:M$4),FALSE))</f>
        <v>-5735</v>
      </c>
      <c r="M180" s="9">
        <f>IF($Q180="","",VLOOKUP($Q180,'Revised vs YTD acct'!$A$5:$Q$257,COUNTA('Revised vs YTD acct'!$A$4:N$4),FALSE))</f>
        <v>-335</v>
      </c>
      <c r="N180" s="9">
        <f>IF($Q180="","",VLOOKUP($Q180,'Revised vs YTD acct'!$A$5:$Q$257,COUNTA('Revised vs YTD acct'!$A$4:O$4),FALSE))</f>
        <v>6540</v>
      </c>
      <c r="O180" s="9">
        <f>IF($Q180="","",VLOOKUP($Q180,'Revised vs YTD acct'!$A$5:$Q$257,COUNTA('Revised vs YTD acct'!$A$4:P$4),FALSE))</f>
        <v>-1360</v>
      </c>
      <c r="P180" s="9">
        <f t="shared" si="2"/>
        <v>-3175</v>
      </c>
      <c r="Q180">
        <f>IF((MAX($Q$4:Q179)+1)&gt;Data!$B$1,"",MAX($Q$4:Q179)+1)</f>
        <v>176</v>
      </c>
    </row>
    <row r="181" spans="1:17" x14ac:dyDescent="0.2">
      <c r="A181" t="str">
        <f>IF($Q181="","",VLOOKUP($Q181,'Revised vs YTD acct'!$A$5:$Q$257,COUNTA('Revised vs YTD acct'!$A$4:B$4),FALSE))</f>
        <v>A</v>
      </c>
      <c r="B181">
        <f>IF($Q181="","",VLOOKUP($Q181,'Revised vs YTD acct'!$A$5:$M$500,3,FALSE))</f>
        <v>0</v>
      </c>
      <c r="C181">
        <f>IF($Q181="","",VLOOKUP($Q181,'Revised vs YTD acct'!$A$5:$M$500,4,FALSE))</f>
        <v>0</v>
      </c>
      <c r="D181">
        <f>IF($Q181="","",VLOOKUP($Q181,'Revised vs YTD acct'!$A$5:$M$500,5,FALSE))</f>
        <v>0</v>
      </c>
      <c r="E181">
        <f>IF($Q181="","",VLOOKUP($Q181,'Revised vs YTD acct'!$A$5:$M$500,6,FALSE))</f>
        <v>0</v>
      </c>
      <c r="F181">
        <f>IF($Q181="","",VLOOKUP($Q181,'Revised vs YTD acct'!$A$5:$M$500,7,FALSE))</f>
        <v>0</v>
      </c>
      <c r="G181" t="str">
        <f>IF($Q181="","",VLOOKUP($Q181,'Revised vs YTD acct'!$A$5:$Q$257,COUNTA('Revised vs YTD acct'!$A$4:H$4),FALSE))</f>
        <v>2260</v>
      </c>
      <c r="H181" t="str">
        <f>IF($Q181="","",VLOOKUP($Q181,'Revised vs YTD acct'!$A$5:$Q$257,COUNTA('Revised vs YTD acct'!$A$4:I$4),FALSE))</f>
        <v>TRANSPORTATION OF PRISONERS</v>
      </c>
      <c r="I181" s="9">
        <f>IF($Q181="","",VLOOKUP($Q181,'Revised vs YTD acct'!$A$5:$Q$257,COUNTA('Revised vs YTD acct'!$A$4:J$4),FALSE))</f>
        <v>-1611.37</v>
      </c>
      <c r="J181" s="9">
        <f>IF($Q181="","",VLOOKUP($Q181,'Revised vs YTD acct'!$A$5:$Q$257,COUNTA('Revised vs YTD acct'!$A$4:K$4),FALSE))</f>
        <v>-1074.7199999999998</v>
      </c>
      <c r="K181" s="9">
        <f>IF($Q181="","",VLOOKUP($Q181,'Revised vs YTD acct'!$A$5:$Q$257,COUNTA('Revised vs YTD acct'!$A$4:L$4),FALSE))</f>
        <v>-710.13000000000011</v>
      </c>
      <c r="L181" s="9">
        <f>IF($Q181="","",VLOOKUP($Q181,'Revised vs YTD acct'!$A$5:$Q$257,COUNTA('Revised vs YTD acct'!$A$4:M$4),FALSE))</f>
        <v>86.789999999999964</v>
      </c>
      <c r="M181" s="9">
        <f>IF($Q181="","",VLOOKUP($Q181,'Revised vs YTD acct'!$A$5:$Q$257,COUNTA('Revised vs YTD acct'!$A$4:N$4),FALSE))</f>
        <v>-1678.4</v>
      </c>
      <c r="N181" s="9">
        <f>IF($Q181="","",VLOOKUP($Q181,'Revised vs YTD acct'!$A$5:$Q$257,COUNTA('Revised vs YTD acct'!$A$4:O$4),FALSE))</f>
        <v>472.46000000000004</v>
      </c>
      <c r="O181" s="9">
        <f>IF($Q181="","",VLOOKUP($Q181,'Revised vs YTD acct'!$A$5:$Q$257,COUNTA('Revised vs YTD acct'!$A$4:P$4),FALSE))</f>
        <v>1066</v>
      </c>
      <c r="P181" s="9">
        <f t="shared" si="2"/>
        <v>-3449.37</v>
      </c>
      <c r="Q181">
        <f>IF((MAX($Q$4:Q180)+1)&gt;Data!$B$1,"",MAX($Q$4:Q180)+1)</f>
        <v>177</v>
      </c>
    </row>
    <row r="182" spans="1:17" x14ac:dyDescent="0.2">
      <c r="A182" t="str">
        <f>IF($Q182="","",VLOOKUP($Q182,'Revised vs YTD acct'!$A$5:$Q$257,COUNTA('Revised vs YTD acct'!$A$4:B$4),FALSE))</f>
        <v>A</v>
      </c>
      <c r="B182">
        <f>IF($Q182="","",VLOOKUP($Q182,'Revised vs YTD acct'!$A$5:$M$500,3,FALSE))</f>
        <v>0</v>
      </c>
      <c r="C182">
        <f>IF($Q182="","",VLOOKUP($Q182,'Revised vs YTD acct'!$A$5:$M$500,4,FALSE))</f>
        <v>0</v>
      </c>
      <c r="D182">
        <f>IF($Q182="","",VLOOKUP($Q182,'Revised vs YTD acct'!$A$5:$M$500,5,FALSE))</f>
        <v>0</v>
      </c>
      <c r="E182">
        <f>IF($Q182="","",VLOOKUP($Q182,'Revised vs YTD acct'!$A$5:$M$500,6,FALSE))</f>
        <v>0</v>
      </c>
      <c r="F182">
        <f>IF($Q182="","",VLOOKUP($Q182,'Revised vs YTD acct'!$A$5:$M$500,7,FALSE))</f>
        <v>0</v>
      </c>
      <c r="G182" t="str">
        <f>IF($Q182="","",VLOOKUP($Q182,'Revised vs YTD acct'!$A$5:$Q$257,COUNTA('Revised vs YTD acct'!$A$4:H$4),FALSE))</f>
        <v>3389</v>
      </c>
      <c r="H182" t="str">
        <f>IF($Q182="","",VLOOKUP($Q182,'Revised vs YTD acct'!$A$5:$Q$257,COUNTA('Revised vs YTD acct'!$A$4:I$4),FALSE))</f>
        <v>ALTERNATIVES TO INCARCER.</v>
      </c>
      <c r="I182" s="9">
        <f>IF($Q182="","",VLOOKUP($Q182,'Revised vs YTD acct'!$A$5:$Q$257,COUNTA('Revised vs YTD acct'!$A$4:J$4),FALSE))</f>
        <v>-5998</v>
      </c>
      <c r="J182" s="9">
        <f>IF($Q182="","",VLOOKUP($Q182,'Revised vs YTD acct'!$A$5:$Q$257,COUNTA('Revised vs YTD acct'!$A$4:K$4),FALSE))</f>
        <v>239.92000000000007</v>
      </c>
      <c r="K182" s="9">
        <f>IF($Q182="","",VLOOKUP($Q182,'Revised vs YTD acct'!$A$5:$Q$257,COUNTA('Revised vs YTD acct'!$A$4:L$4),FALSE))</f>
        <v>2530.1799999999998</v>
      </c>
      <c r="L182" s="9">
        <f>IF($Q182="","",VLOOKUP($Q182,'Revised vs YTD acct'!$A$5:$Q$257,COUNTA('Revised vs YTD acct'!$A$4:M$4),FALSE))</f>
        <v>-1613.9499999999998</v>
      </c>
      <c r="M182" s="9">
        <f>IF($Q182="","",VLOOKUP($Q182,'Revised vs YTD acct'!$A$5:$Q$257,COUNTA('Revised vs YTD acct'!$A$4:N$4),FALSE))</f>
        <v>2731.3</v>
      </c>
      <c r="N182" s="9">
        <f>IF($Q182="","",VLOOKUP($Q182,'Revised vs YTD acct'!$A$5:$Q$257,COUNTA('Revised vs YTD acct'!$A$4:O$4),FALSE))</f>
        <v>1241.4499999999998</v>
      </c>
      <c r="O182" s="9">
        <f>IF($Q182="","",VLOOKUP($Q182,'Revised vs YTD acct'!$A$5:$Q$257,COUNTA('Revised vs YTD acct'!$A$4:P$4),FALSE))</f>
        <v>-3176.8</v>
      </c>
      <c r="P182" s="9">
        <f t="shared" si="2"/>
        <v>-4045.9000000000005</v>
      </c>
      <c r="Q182">
        <f>IF((MAX($Q$4:Q181)+1)&gt;Data!$B$1,"",MAX($Q$4:Q181)+1)</f>
        <v>178</v>
      </c>
    </row>
    <row r="183" spans="1:17" x14ac:dyDescent="0.2">
      <c r="A183" t="str">
        <f>IF($Q183="","",VLOOKUP($Q183,'Revised vs YTD acct'!$A$5:$Q$257,COUNTA('Revised vs YTD acct'!$A$4:B$4),FALSE))</f>
        <v>A</v>
      </c>
      <c r="B183">
        <f>IF($Q183="","",VLOOKUP($Q183,'Revised vs YTD acct'!$A$5:$M$500,3,FALSE))</f>
        <v>0</v>
      </c>
      <c r="C183">
        <f>IF($Q183="","",VLOOKUP($Q183,'Revised vs YTD acct'!$A$5:$M$500,4,FALSE))</f>
        <v>0</v>
      </c>
      <c r="D183">
        <f>IF($Q183="","",VLOOKUP($Q183,'Revised vs YTD acct'!$A$5:$M$500,5,FALSE))</f>
        <v>0</v>
      </c>
      <c r="E183">
        <f>IF($Q183="","",VLOOKUP($Q183,'Revised vs YTD acct'!$A$5:$M$500,6,FALSE))</f>
        <v>0</v>
      </c>
      <c r="F183">
        <f>IF($Q183="","",VLOOKUP($Q183,'Revised vs YTD acct'!$A$5:$M$500,7,FALSE))</f>
        <v>0</v>
      </c>
      <c r="G183" t="str">
        <f>IF($Q183="","",VLOOKUP($Q183,'Revised vs YTD acct'!$A$5:$Q$257,COUNTA('Revised vs YTD acct'!$A$4:H$4),FALSE))</f>
        <v>1583</v>
      </c>
      <c r="H183" t="str">
        <f>IF($Q183="","",VLOOKUP($Q183,'Revised vs YTD acct'!$A$5:$Q$257,COUNTA('Revised vs YTD acct'!$A$4:I$4),FALSE))</f>
        <v>SCRAM MONITORING</v>
      </c>
      <c r="I183" s="9">
        <f>IF($Q183="","",VLOOKUP($Q183,'Revised vs YTD acct'!$A$5:$Q$257,COUNTA('Revised vs YTD acct'!$A$4:J$4),FALSE))</f>
        <v>-809</v>
      </c>
      <c r="J183" s="9">
        <f>IF($Q183="","",VLOOKUP($Q183,'Revised vs YTD acct'!$A$5:$Q$257,COUNTA('Revised vs YTD acct'!$A$4:K$4),FALSE))</f>
        <v>-3425</v>
      </c>
      <c r="K183" s="9">
        <f>IF($Q183="","",VLOOKUP($Q183,'Revised vs YTD acct'!$A$5:$Q$257,COUNTA('Revised vs YTD acct'!$A$4:L$4),FALSE))</f>
        <v>-582</v>
      </c>
      <c r="L183" s="9">
        <f>IF($Q183="","",VLOOKUP($Q183,'Revised vs YTD acct'!$A$5:$Q$257,COUNTA('Revised vs YTD acct'!$A$4:M$4),FALSE))</f>
        <v>-447</v>
      </c>
      <c r="M183" s="9">
        <f>IF($Q183="","",VLOOKUP($Q183,'Revised vs YTD acct'!$A$5:$Q$257,COUNTA('Revised vs YTD acct'!$A$4:N$4),FALSE))</f>
        <v>-1654</v>
      </c>
      <c r="N183" s="9">
        <f>IF($Q183="","",VLOOKUP($Q183,'Revised vs YTD acct'!$A$5:$Q$257,COUNTA('Revised vs YTD acct'!$A$4:O$4),FALSE))</f>
        <v>-45</v>
      </c>
      <c r="O183" s="9">
        <f>IF($Q183="","",VLOOKUP($Q183,'Revised vs YTD acct'!$A$5:$Q$257,COUNTA('Revised vs YTD acct'!$A$4:P$4),FALSE))</f>
        <v>2326</v>
      </c>
      <c r="P183" s="9">
        <f t="shared" si="2"/>
        <v>-4636</v>
      </c>
      <c r="Q183">
        <f>IF((MAX($Q$4:Q182)+1)&gt;Data!$B$1,"",MAX($Q$4:Q182)+1)</f>
        <v>179</v>
      </c>
    </row>
    <row r="184" spans="1:17" x14ac:dyDescent="0.2">
      <c r="A184" t="str">
        <f>IF($Q184="","",VLOOKUP($Q184,'Revised vs YTD acct'!$A$5:$Q$257,COUNTA('Revised vs YTD acct'!$A$4:B$4),FALSE))</f>
        <v>A</v>
      </c>
      <c r="B184">
        <f>IF($Q184="","",VLOOKUP($Q184,'Revised vs YTD acct'!$A$5:$M$500,3,FALSE))</f>
        <v>0</v>
      </c>
      <c r="C184">
        <f>IF($Q184="","",VLOOKUP($Q184,'Revised vs YTD acct'!$A$5:$M$500,4,FALSE))</f>
        <v>0</v>
      </c>
      <c r="D184">
        <f>IF($Q184="","",VLOOKUP($Q184,'Revised vs YTD acct'!$A$5:$M$500,5,FALSE))</f>
        <v>0</v>
      </c>
      <c r="E184">
        <f>IF($Q184="","",VLOOKUP($Q184,'Revised vs YTD acct'!$A$5:$M$500,6,FALSE))</f>
        <v>0</v>
      </c>
      <c r="F184">
        <f>IF($Q184="","",VLOOKUP($Q184,'Revised vs YTD acct'!$A$5:$M$500,7,FALSE))</f>
        <v>0</v>
      </c>
      <c r="G184" t="str">
        <f>IF($Q184="","",VLOOKUP($Q184,'Revised vs YTD acct'!$A$5:$Q$257,COUNTA('Revised vs YTD acct'!$A$4:H$4),FALSE))</f>
        <v>1260</v>
      </c>
      <c r="H184" t="str">
        <f>IF($Q184="","",VLOOKUP($Q184,'Revised vs YTD acct'!$A$5:$Q$257,COUNTA('Revised vs YTD acct'!$A$4:I$4),FALSE))</f>
        <v>PERSONNEL FEES</v>
      </c>
      <c r="I184" s="9">
        <f>IF($Q184="","",VLOOKUP($Q184,'Revised vs YTD acct'!$A$5:$Q$257,COUNTA('Revised vs YTD acct'!$A$4:J$4),FALSE))</f>
        <v>-155</v>
      </c>
      <c r="J184" s="9">
        <f>IF($Q184="","",VLOOKUP($Q184,'Revised vs YTD acct'!$A$5:$Q$257,COUNTA('Revised vs YTD acct'!$A$4:K$4),FALSE))</f>
        <v>-1580</v>
      </c>
      <c r="K184" s="9">
        <f>IF($Q184="","",VLOOKUP($Q184,'Revised vs YTD acct'!$A$5:$Q$257,COUNTA('Revised vs YTD acct'!$A$4:L$4),FALSE))</f>
        <v>-1537.5</v>
      </c>
      <c r="L184" s="9">
        <f>IF($Q184="","",VLOOKUP($Q184,'Revised vs YTD acct'!$A$5:$Q$257,COUNTA('Revised vs YTD acct'!$A$4:M$4),FALSE))</f>
        <v>-3690</v>
      </c>
      <c r="M184" s="9">
        <f>IF($Q184="","",VLOOKUP($Q184,'Revised vs YTD acct'!$A$5:$Q$257,COUNTA('Revised vs YTD acct'!$A$4:N$4),FALSE))</f>
        <v>435</v>
      </c>
      <c r="N184" s="9">
        <f>IF($Q184="","",VLOOKUP($Q184,'Revised vs YTD acct'!$A$5:$Q$257,COUNTA('Revised vs YTD acct'!$A$4:O$4),FALSE))</f>
        <v>50</v>
      </c>
      <c r="O184" s="9">
        <f>IF($Q184="","",VLOOKUP($Q184,'Revised vs YTD acct'!$A$5:$Q$257,COUNTA('Revised vs YTD acct'!$A$4:P$4),FALSE))</f>
        <v>1810</v>
      </c>
      <c r="P184" s="9">
        <f t="shared" si="2"/>
        <v>-4667.5</v>
      </c>
      <c r="Q184">
        <f>IF((MAX($Q$4:Q183)+1)&gt;Data!$B$1,"",MAX($Q$4:Q183)+1)</f>
        <v>180</v>
      </c>
    </row>
    <row r="185" spans="1:17" x14ac:dyDescent="0.2">
      <c r="A185" t="str">
        <f>IF($Q185="","",VLOOKUP($Q185,'Revised vs YTD acct'!$A$5:$Q$257,COUNTA('Revised vs YTD acct'!$A$4:B$4),FALSE))</f>
        <v>A</v>
      </c>
      <c r="B185">
        <f>IF($Q185="","",VLOOKUP($Q185,'Revised vs YTD acct'!$A$5:$M$500,3,FALSE))</f>
        <v>0</v>
      </c>
      <c r="C185">
        <f>IF($Q185="","",VLOOKUP($Q185,'Revised vs YTD acct'!$A$5:$M$500,4,FALSE))</f>
        <v>0</v>
      </c>
      <c r="D185">
        <f>IF($Q185="","",VLOOKUP($Q185,'Revised vs YTD acct'!$A$5:$M$500,5,FALSE))</f>
        <v>0</v>
      </c>
      <c r="E185">
        <f>IF($Q185="","",VLOOKUP($Q185,'Revised vs YTD acct'!$A$5:$M$500,6,FALSE))</f>
        <v>0</v>
      </c>
      <c r="F185">
        <f>IF($Q185="","",VLOOKUP($Q185,'Revised vs YTD acct'!$A$5:$M$500,7,FALSE))</f>
        <v>0</v>
      </c>
      <c r="G185" t="str">
        <f>IF($Q185="","",VLOOKUP($Q185,'Revised vs YTD acct'!$A$5:$Q$257,COUNTA('Revised vs YTD acct'!$A$4:H$4),FALSE))</f>
        <v>1841</v>
      </c>
      <c r="H185" t="str">
        <f>IF($Q185="","",VLOOKUP($Q185,'Revised vs YTD acct'!$A$5:$Q$257,COUNTA('Revised vs YTD acct'!$A$4:I$4),FALSE))</f>
        <v>REPAYMENTS OF HEAP</v>
      </c>
      <c r="I185" s="9">
        <f>IF($Q185="","",VLOOKUP($Q185,'Revised vs YTD acct'!$A$5:$Q$257,COUNTA('Revised vs YTD acct'!$A$4:J$4),FALSE))</f>
        <v>162.46</v>
      </c>
      <c r="J185" s="9">
        <f>IF($Q185="","",VLOOKUP($Q185,'Revised vs YTD acct'!$A$5:$Q$257,COUNTA('Revised vs YTD acct'!$A$4:K$4),FALSE))</f>
        <v>1639.3</v>
      </c>
      <c r="K185" s="9">
        <f>IF($Q185="","",VLOOKUP($Q185,'Revised vs YTD acct'!$A$5:$Q$257,COUNTA('Revised vs YTD acct'!$A$4:L$4),FALSE))</f>
        <v>-31.03</v>
      </c>
      <c r="L185" s="9">
        <f>IF($Q185="","",VLOOKUP($Q185,'Revised vs YTD acct'!$A$5:$Q$257,COUNTA('Revised vs YTD acct'!$A$4:M$4),FALSE))</f>
        <v>675.33</v>
      </c>
      <c r="M185" s="9">
        <f>IF($Q185="","",VLOOKUP($Q185,'Revised vs YTD acct'!$A$5:$Q$257,COUNTA('Revised vs YTD acct'!$A$4:N$4),FALSE))</f>
        <v>122.67</v>
      </c>
      <c r="N185" s="9">
        <f>IF($Q185="","",VLOOKUP($Q185,'Revised vs YTD acct'!$A$5:$Q$257,COUNTA('Revised vs YTD acct'!$A$4:O$4),FALSE))</f>
        <v>-4114.76</v>
      </c>
      <c r="O185" s="9">
        <f>IF($Q185="","",VLOOKUP($Q185,'Revised vs YTD acct'!$A$5:$Q$257,COUNTA('Revised vs YTD acct'!$A$4:P$4),FALSE))</f>
        <v>-3357.24</v>
      </c>
      <c r="P185" s="9">
        <f t="shared" si="2"/>
        <v>-4903.2700000000004</v>
      </c>
      <c r="Q185">
        <f>IF((MAX($Q$4:Q184)+1)&gt;Data!$B$1,"",MAX($Q$4:Q184)+1)</f>
        <v>181</v>
      </c>
    </row>
    <row r="186" spans="1:17" x14ac:dyDescent="0.2">
      <c r="A186" t="str">
        <f>IF($Q186="","",VLOOKUP($Q186,'Revised vs YTD acct'!$A$5:$Q$257,COUNTA('Revised vs YTD acct'!$A$4:B$4),FALSE))</f>
        <v>A</v>
      </c>
      <c r="B186">
        <f>IF($Q186="","",VLOOKUP($Q186,'Revised vs YTD acct'!$A$5:$M$500,3,FALSE))</f>
        <v>0</v>
      </c>
      <c r="C186">
        <f>IF($Q186="","",VLOOKUP($Q186,'Revised vs YTD acct'!$A$5:$M$500,4,FALSE))</f>
        <v>0</v>
      </c>
      <c r="D186">
        <f>IF($Q186="","",VLOOKUP($Q186,'Revised vs YTD acct'!$A$5:$M$500,5,FALSE))</f>
        <v>0</v>
      </c>
      <c r="E186">
        <f>IF($Q186="","",VLOOKUP($Q186,'Revised vs YTD acct'!$A$5:$M$500,6,FALSE))</f>
        <v>0</v>
      </c>
      <c r="F186">
        <f>IF($Q186="","",VLOOKUP($Q186,'Revised vs YTD acct'!$A$5:$M$500,7,FALSE))</f>
        <v>0</v>
      </c>
      <c r="G186" t="str">
        <f>IF($Q186="","",VLOOKUP($Q186,'Revised vs YTD acct'!$A$5:$Q$257,COUNTA('Revised vs YTD acct'!$A$4:H$4),FALSE))</f>
        <v>1689</v>
      </c>
      <c r="H186" t="str">
        <f>IF($Q186="","",VLOOKUP($Q186,'Revised vs YTD acct'!$A$5:$Q$257,COUNTA('Revised vs YTD acct'!$A$4:I$4),FALSE))</f>
        <v>FEES/ALCOHOL ADDICTION DWI</v>
      </c>
      <c r="I186" s="9">
        <f>IF($Q186="","",VLOOKUP($Q186,'Revised vs YTD acct'!$A$5:$Q$257,COUNTA('Revised vs YTD acct'!$A$4:J$4),FALSE))</f>
        <v>0</v>
      </c>
      <c r="J186" s="9">
        <f>IF($Q186="","",VLOOKUP($Q186,'Revised vs YTD acct'!$A$5:$Q$257,COUNTA('Revised vs YTD acct'!$A$4:K$4),FALSE))</f>
        <v>0</v>
      </c>
      <c r="K186" s="9">
        <f>IF($Q186="","",VLOOKUP($Q186,'Revised vs YTD acct'!$A$5:$Q$257,COUNTA('Revised vs YTD acct'!$A$4:L$4),FALSE))</f>
        <v>-1000</v>
      </c>
      <c r="L186" s="9">
        <f>IF($Q186="","",VLOOKUP($Q186,'Revised vs YTD acct'!$A$5:$Q$257,COUNTA('Revised vs YTD acct'!$A$4:M$4),FALSE))</f>
        <v>-2812</v>
      </c>
      <c r="M186" s="9">
        <f>IF($Q186="","",VLOOKUP($Q186,'Revised vs YTD acct'!$A$5:$Q$257,COUNTA('Revised vs YTD acct'!$A$4:N$4),FALSE))</f>
        <v>-2000</v>
      </c>
      <c r="N186" s="9">
        <f>IF($Q186="","",VLOOKUP($Q186,'Revised vs YTD acct'!$A$5:$Q$257,COUNTA('Revised vs YTD acct'!$A$4:O$4),FALSE))</f>
        <v>0</v>
      </c>
      <c r="O186" s="9">
        <f>IF($Q186="","",VLOOKUP($Q186,'Revised vs YTD acct'!$A$5:$Q$257,COUNTA('Revised vs YTD acct'!$A$4:P$4),FALSE))</f>
        <v>0</v>
      </c>
      <c r="P186" s="9">
        <f t="shared" si="2"/>
        <v>-5812</v>
      </c>
      <c r="Q186">
        <f>IF((MAX($Q$4:Q185)+1)&gt;Data!$B$1,"",MAX($Q$4:Q185)+1)</f>
        <v>182</v>
      </c>
    </row>
    <row r="187" spans="1:17" x14ac:dyDescent="0.2">
      <c r="A187" t="str">
        <f>IF($Q187="","",VLOOKUP($Q187,'Revised vs YTD acct'!$A$5:$Q$257,COUNTA('Revised vs YTD acct'!$A$4:B$4),FALSE))</f>
        <v>A</v>
      </c>
      <c r="B187">
        <f>IF($Q187="","",VLOOKUP($Q187,'Revised vs YTD acct'!$A$5:$M$500,3,FALSE))</f>
        <v>0</v>
      </c>
      <c r="C187">
        <f>IF($Q187="","",VLOOKUP($Q187,'Revised vs YTD acct'!$A$5:$M$500,4,FALSE))</f>
        <v>0</v>
      </c>
      <c r="D187">
        <f>IF($Q187="","",VLOOKUP($Q187,'Revised vs YTD acct'!$A$5:$M$500,5,FALSE))</f>
        <v>0</v>
      </c>
      <c r="E187">
        <f>IF($Q187="","",VLOOKUP($Q187,'Revised vs YTD acct'!$A$5:$M$500,6,FALSE))</f>
        <v>0</v>
      </c>
      <c r="F187">
        <f>IF($Q187="","",VLOOKUP($Q187,'Revised vs YTD acct'!$A$5:$M$500,7,FALSE))</f>
        <v>0</v>
      </c>
      <c r="G187" t="str">
        <f>IF($Q187="","",VLOOKUP($Q187,'Revised vs YTD acct'!$A$5:$Q$257,COUNTA('Revised vs YTD acct'!$A$4:H$4),FALSE))</f>
        <v>1811</v>
      </c>
      <c r="H187" t="str">
        <f>IF($Q187="","",VLOOKUP($Q187,'Revised vs YTD acct'!$A$5:$Q$257,COUNTA('Revised vs YTD acct'!$A$4:I$4),FALSE))</f>
        <v>CHILD SUPPORT COLLECTIONS</v>
      </c>
      <c r="I187" s="9">
        <f>IF($Q187="","",VLOOKUP($Q187,'Revised vs YTD acct'!$A$5:$Q$257,COUNTA('Revised vs YTD acct'!$A$4:J$4),FALSE))</f>
        <v>-4652.8100000000013</v>
      </c>
      <c r="J187" s="9">
        <f>IF($Q187="","",VLOOKUP($Q187,'Revised vs YTD acct'!$A$5:$Q$257,COUNTA('Revised vs YTD acct'!$A$4:K$4),FALSE))</f>
        <v>-4162.18</v>
      </c>
      <c r="K187" s="9">
        <f>IF($Q187="","",VLOOKUP($Q187,'Revised vs YTD acct'!$A$5:$Q$257,COUNTA('Revised vs YTD acct'!$A$4:L$4),FALSE))</f>
        <v>1111.9900000000016</v>
      </c>
      <c r="L187" s="9">
        <f>IF($Q187="","",VLOOKUP($Q187,'Revised vs YTD acct'!$A$5:$Q$257,COUNTA('Revised vs YTD acct'!$A$4:M$4),FALSE))</f>
        <v>11433.84</v>
      </c>
      <c r="M187" s="9">
        <f>IF($Q187="","",VLOOKUP($Q187,'Revised vs YTD acct'!$A$5:$Q$257,COUNTA('Revised vs YTD acct'!$A$4:N$4),FALSE))</f>
        <v>6430.83</v>
      </c>
      <c r="N187" s="9">
        <f>IF($Q187="","",VLOOKUP($Q187,'Revised vs YTD acct'!$A$5:$Q$257,COUNTA('Revised vs YTD acct'!$A$4:O$4),FALSE))</f>
        <v>-9475.369999999999</v>
      </c>
      <c r="O187" s="9">
        <f>IF($Q187="","",VLOOKUP($Q187,'Revised vs YTD acct'!$A$5:$Q$257,COUNTA('Revised vs YTD acct'!$A$4:P$4),FALSE))</f>
        <v>-7189.27</v>
      </c>
      <c r="P187" s="9">
        <f t="shared" si="2"/>
        <v>-6502.9699999999993</v>
      </c>
      <c r="Q187">
        <f>IF((MAX($Q$4:Q186)+1)&gt;Data!$B$1,"",MAX($Q$4:Q186)+1)</f>
        <v>183</v>
      </c>
    </row>
    <row r="188" spans="1:17" x14ac:dyDescent="0.2">
      <c r="A188" t="str">
        <f>IF($Q188="","",VLOOKUP($Q188,'Revised vs YTD acct'!$A$5:$Q$257,COUNTA('Revised vs YTD acct'!$A$4:B$4),FALSE))</f>
        <v>A</v>
      </c>
      <c r="B188">
        <f>IF($Q188="","",VLOOKUP($Q188,'Revised vs YTD acct'!$A$5:$M$500,3,FALSE))</f>
        <v>0</v>
      </c>
      <c r="C188">
        <f>IF($Q188="","",VLOOKUP($Q188,'Revised vs YTD acct'!$A$5:$M$500,4,FALSE))</f>
        <v>0</v>
      </c>
      <c r="D188">
        <f>IF($Q188="","",VLOOKUP($Q188,'Revised vs YTD acct'!$A$5:$M$500,5,FALSE))</f>
        <v>0</v>
      </c>
      <c r="E188">
        <f>IF($Q188="","",VLOOKUP($Q188,'Revised vs YTD acct'!$A$5:$M$500,6,FALSE))</f>
        <v>0</v>
      </c>
      <c r="F188">
        <f>IF($Q188="","",VLOOKUP($Q188,'Revised vs YTD acct'!$A$5:$M$500,7,FALSE))</f>
        <v>0</v>
      </c>
      <c r="G188" t="str">
        <f>IF($Q188="","",VLOOKUP($Q188,'Revised vs YTD acct'!$A$5:$Q$257,COUNTA('Revised vs YTD acct'!$A$4:H$4),FALSE))</f>
        <v>4489</v>
      </c>
      <c r="H188" t="str">
        <f>IF($Q188="","",VLOOKUP($Q188,'Revised vs YTD acct'!$A$5:$Q$257,COUNTA('Revised vs YTD acct'!$A$4:I$4),FALSE))</f>
        <v>OTHER HEALTH</v>
      </c>
      <c r="I188" s="9">
        <f>IF($Q188="","",VLOOKUP($Q188,'Revised vs YTD acct'!$A$5:$Q$257,COUNTA('Revised vs YTD acct'!$A$4:J$4),FALSE))</f>
        <v>0</v>
      </c>
      <c r="J188" s="9">
        <f>IF($Q188="","",VLOOKUP($Q188,'Revised vs YTD acct'!$A$5:$Q$257,COUNTA('Revised vs YTD acct'!$A$4:K$4),FALSE))</f>
        <v>0</v>
      </c>
      <c r="K188" s="9">
        <f>IF($Q188="","",VLOOKUP($Q188,'Revised vs YTD acct'!$A$5:$Q$257,COUNTA('Revised vs YTD acct'!$A$4:L$4),FALSE))</f>
        <v>0</v>
      </c>
      <c r="L188" s="9">
        <f>IF($Q188="","",VLOOKUP($Q188,'Revised vs YTD acct'!$A$5:$Q$257,COUNTA('Revised vs YTD acct'!$A$4:M$4),FALSE))</f>
        <v>0</v>
      </c>
      <c r="M188" s="9">
        <f>IF($Q188="","",VLOOKUP($Q188,'Revised vs YTD acct'!$A$5:$Q$257,COUNTA('Revised vs YTD acct'!$A$4:N$4),FALSE))</f>
        <v>0</v>
      </c>
      <c r="N188" s="9">
        <f>IF($Q188="","",VLOOKUP($Q188,'Revised vs YTD acct'!$A$5:$Q$257,COUNTA('Revised vs YTD acct'!$A$4:O$4),FALSE))</f>
        <v>-7299.36</v>
      </c>
      <c r="O188" s="9">
        <f>IF($Q188="","",VLOOKUP($Q188,'Revised vs YTD acct'!$A$5:$Q$257,COUNTA('Revised vs YTD acct'!$A$4:P$4),FALSE))</f>
        <v>0</v>
      </c>
      <c r="P188" s="9">
        <f t="shared" si="2"/>
        <v>-7299.36</v>
      </c>
      <c r="Q188">
        <f>IF((MAX($Q$4:Q187)+1)&gt;Data!$B$1,"",MAX($Q$4:Q187)+1)</f>
        <v>184</v>
      </c>
    </row>
    <row r="189" spans="1:17" x14ac:dyDescent="0.2">
      <c r="A189" t="str">
        <f>IF($Q189="","",VLOOKUP($Q189,'Revised vs YTD acct'!$A$5:$Q$257,COUNTA('Revised vs YTD acct'!$A$4:B$4),FALSE))</f>
        <v>A</v>
      </c>
      <c r="B189">
        <f>IF($Q189="","",VLOOKUP($Q189,'Revised vs YTD acct'!$A$5:$M$500,3,FALSE))</f>
        <v>0</v>
      </c>
      <c r="C189">
        <f>IF($Q189="","",VLOOKUP($Q189,'Revised vs YTD acct'!$A$5:$M$500,4,FALSE))</f>
        <v>0</v>
      </c>
      <c r="D189">
        <f>IF($Q189="","",VLOOKUP($Q189,'Revised vs YTD acct'!$A$5:$M$500,5,FALSE))</f>
        <v>0</v>
      </c>
      <c r="E189">
        <f>IF($Q189="","",VLOOKUP($Q189,'Revised vs YTD acct'!$A$5:$M$500,6,FALSE))</f>
        <v>0</v>
      </c>
      <c r="F189">
        <f>IF($Q189="","",VLOOKUP($Q189,'Revised vs YTD acct'!$A$5:$M$500,7,FALSE))</f>
        <v>0</v>
      </c>
      <c r="G189" t="str">
        <f>IF($Q189="","",VLOOKUP($Q189,'Revised vs YTD acct'!$A$5:$Q$257,COUNTA('Revised vs YTD acct'!$A$4:H$4),FALSE))</f>
        <v>1585</v>
      </c>
      <c r="H189" t="str">
        <f>IF($Q189="","",VLOOKUP($Q189,'Revised vs YTD acct'!$A$5:$Q$257,COUNTA('Revised vs YTD acct'!$A$4:I$4),FALSE))</f>
        <v>PROBATION-ELEC. MONITORING</v>
      </c>
      <c r="I189" s="9">
        <f>IF($Q189="","",VLOOKUP($Q189,'Revised vs YTD acct'!$A$5:$Q$257,COUNTA('Revised vs YTD acct'!$A$4:J$4),FALSE))</f>
        <v>87</v>
      </c>
      <c r="J189" s="9">
        <f>IF($Q189="","",VLOOKUP($Q189,'Revised vs YTD acct'!$A$5:$Q$257,COUNTA('Revised vs YTD acct'!$A$4:K$4),FALSE))</f>
        <v>-1367</v>
      </c>
      <c r="K189" s="9">
        <f>IF($Q189="","",VLOOKUP($Q189,'Revised vs YTD acct'!$A$5:$Q$257,COUNTA('Revised vs YTD acct'!$A$4:L$4),FALSE))</f>
        <v>-2372</v>
      </c>
      <c r="L189" s="9">
        <f>IF($Q189="","",VLOOKUP($Q189,'Revised vs YTD acct'!$A$5:$Q$257,COUNTA('Revised vs YTD acct'!$A$4:M$4),FALSE))</f>
        <v>-408</v>
      </c>
      <c r="M189" s="9">
        <f>IF($Q189="","",VLOOKUP($Q189,'Revised vs YTD acct'!$A$5:$Q$257,COUNTA('Revised vs YTD acct'!$A$4:N$4),FALSE))</f>
        <v>-1997</v>
      </c>
      <c r="N189" s="9">
        <f>IF($Q189="","",VLOOKUP($Q189,'Revised vs YTD acct'!$A$5:$Q$257,COUNTA('Revised vs YTD acct'!$A$4:O$4),FALSE))</f>
        <v>290</v>
      </c>
      <c r="O189" s="9">
        <f>IF($Q189="","",VLOOKUP($Q189,'Revised vs YTD acct'!$A$5:$Q$257,COUNTA('Revised vs YTD acct'!$A$4:P$4),FALSE))</f>
        <v>-1554</v>
      </c>
      <c r="P189" s="9">
        <f t="shared" si="2"/>
        <v>-7321</v>
      </c>
      <c r="Q189">
        <f>IF((MAX($Q$4:Q188)+1)&gt;Data!$B$1,"",MAX($Q$4:Q188)+1)</f>
        <v>185</v>
      </c>
    </row>
    <row r="190" spans="1:17" x14ac:dyDescent="0.2">
      <c r="A190" t="str">
        <f>IF($Q190="","",VLOOKUP($Q190,'Revised vs YTD acct'!$A$5:$Q$257,COUNTA('Revised vs YTD acct'!$A$4:B$4),FALSE))</f>
        <v>A</v>
      </c>
      <c r="B190">
        <f>IF($Q190="","",VLOOKUP($Q190,'Revised vs YTD acct'!$A$5:$M$500,3,FALSE))</f>
        <v>0</v>
      </c>
      <c r="C190">
        <f>IF($Q190="","",VLOOKUP($Q190,'Revised vs YTD acct'!$A$5:$M$500,4,FALSE))</f>
        <v>0</v>
      </c>
      <c r="D190">
        <f>IF($Q190="","",VLOOKUP($Q190,'Revised vs YTD acct'!$A$5:$M$500,5,FALSE))</f>
        <v>0</v>
      </c>
      <c r="E190">
        <f>IF($Q190="","",VLOOKUP($Q190,'Revised vs YTD acct'!$A$5:$M$500,6,FALSE))</f>
        <v>0</v>
      </c>
      <c r="F190">
        <f>IF($Q190="","",VLOOKUP($Q190,'Revised vs YTD acct'!$A$5:$M$500,7,FALSE))</f>
        <v>0</v>
      </c>
      <c r="G190" t="str">
        <f>IF($Q190="","",VLOOKUP($Q190,'Revised vs YTD acct'!$A$5:$Q$257,COUNTA('Revised vs YTD acct'!$A$4:H$4),FALSE))</f>
        <v>1261</v>
      </c>
      <c r="H190" t="str">
        <f>IF($Q190="","",VLOOKUP($Q190,'Revised vs YTD acct'!$A$5:$Q$257,COUNTA('Revised vs YTD acct'!$A$4:I$4),FALSE))</f>
        <v>DRUG TEST FEES-PERSONNEL REV</v>
      </c>
      <c r="I190" s="9">
        <f>IF($Q190="","",VLOOKUP($Q190,'Revised vs YTD acct'!$A$5:$Q$257,COUNTA('Revised vs YTD acct'!$A$4:J$4),FALSE))</f>
        <v>-2171</v>
      </c>
      <c r="J190" s="9">
        <f>IF($Q190="","",VLOOKUP($Q190,'Revised vs YTD acct'!$A$5:$Q$257,COUNTA('Revised vs YTD acct'!$A$4:K$4),FALSE))</f>
        <v>-1422</v>
      </c>
      <c r="K190" s="9">
        <f>IF($Q190="","",VLOOKUP($Q190,'Revised vs YTD acct'!$A$5:$Q$257,COUNTA('Revised vs YTD acct'!$A$4:L$4),FALSE))</f>
        <v>-1842</v>
      </c>
      <c r="L190" s="9">
        <f>IF($Q190="","",VLOOKUP($Q190,'Revised vs YTD acct'!$A$5:$Q$257,COUNTA('Revised vs YTD acct'!$A$4:M$4),FALSE))</f>
        <v>-729</v>
      </c>
      <c r="M190" s="9">
        <f>IF($Q190="","",VLOOKUP($Q190,'Revised vs YTD acct'!$A$5:$Q$257,COUNTA('Revised vs YTD acct'!$A$4:N$4),FALSE))</f>
        <v>-2250</v>
      </c>
      <c r="N190" s="9">
        <f>IF($Q190="","",VLOOKUP($Q190,'Revised vs YTD acct'!$A$5:$Q$257,COUNTA('Revised vs YTD acct'!$A$4:O$4),FALSE))</f>
        <v>1365</v>
      </c>
      <c r="O190" s="9">
        <f>IF($Q190="","",VLOOKUP($Q190,'Revised vs YTD acct'!$A$5:$Q$257,COUNTA('Revised vs YTD acct'!$A$4:P$4),FALSE))</f>
        <v>-740</v>
      </c>
      <c r="P190" s="9">
        <f t="shared" si="2"/>
        <v>-7789</v>
      </c>
      <c r="Q190">
        <f>IF((MAX($Q$4:Q189)+1)&gt;Data!$B$1,"",MAX($Q$4:Q189)+1)</f>
        <v>186</v>
      </c>
    </row>
    <row r="191" spans="1:17" x14ac:dyDescent="0.2">
      <c r="A191" t="str">
        <f>IF($Q191="","",VLOOKUP($Q191,'Revised vs YTD acct'!$A$5:$Q$257,COUNTA('Revised vs YTD acct'!$A$4:B$4),FALSE))</f>
        <v>A</v>
      </c>
      <c r="B191">
        <f>IF($Q191="","",VLOOKUP($Q191,'Revised vs YTD acct'!$A$5:$M$500,3,FALSE))</f>
        <v>0</v>
      </c>
      <c r="C191">
        <f>IF($Q191="","",VLOOKUP($Q191,'Revised vs YTD acct'!$A$5:$M$500,4,FALSE))</f>
        <v>0</v>
      </c>
      <c r="D191">
        <f>IF($Q191="","",VLOOKUP($Q191,'Revised vs YTD acct'!$A$5:$M$500,5,FALSE))</f>
        <v>0</v>
      </c>
      <c r="E191">
        <f>IF($Q191="","",VLOOKUP($Q191,'Revised vs YTD acct'!$A$5:$M$500,6,FALSE))</f>
        <v>0</v>
      </c>
      <c r="F191">
        <f>IF($Q191="","",VLOOKUP($Q191,'Revised vs YTD acct'!$A$5:$M$500,7,FALSE))</f>
        <v>0</v>
      </c>
      <c r="G191" t="str">
        <f>IF($Q191="","",VLOOKUP($Q191,'Revised vs YTD acct'!$A$5:$Q$257,COUNTA('Revised vs YTD acct'!$A$4:H$4),FALSE))</f>
        <v>1587</v>
      </c>
      <c r="H191" t="str">
        <f>IF($Q191="","",VLOOKUP($Q191,'Revised vs YTD acct'!$A$5:$Q$257,COUNTA('Revised vs YTD acct'!$A$4:I$4),FALSE))</f>
        <v>JAIL KITCHEN USAGE FEE</v>
      </c>
      <c r="I191" s="9">
        <f>IF($Q191="","",VLOOKUP($Q191,'Revised vs YTD acct'!$A$5:$Q$257,COUNTA('Revised vs YTD acct'!$A$4:J$4),FALSE))</f>
        <v>0</v>
      </c>
      <c r="J191" s="9">
        <f>IF($Q191="","",VLOOKUP($Q191,'Revised vs YTD acct'!$A$5:$Q$257,COUNTA('Revised vs YTD acct'!$A$4:K$4),FALSE))</f>
        <v>0</v>
      </c>
      <c r="K191" s="9">
        <f>IF($Q191="","",VLOOKUP($Q191,'Revised vs YTD acct'!$A$5:$Q$257,COUNTA('Revised vs YTD acct'!$A$4:L$4),FALSE))</f>
        <v>0</v>
      </c>
      <c r="L191" s="9">
        <f>IF($Q191="","",VLOOKUP($Q191,'Revised vs YTD acct'!$A$5:$Q$257,COUNTA('Revised vs YTD acct'!$A$4:M$4),FALSE))</f>
        <v>0</v>
      </c>
      <c r="M191" s="9">
        <f>IF($Q191="","",VLOOKUP($Q191,'Revised vs YTD acct'!$A$5:$Q$257,COUNTA('Revised vs YTD acct'!$A$4:N$4),FALSE))</f>
        <v>0</v>
      </c>
      <c r="N191" s="9">
        <f>IF($Q191="","",VLOOKUP($Q191,'Revised vs YTD acct'!$A$5:$Q$257,COUNTA('Revised vs YTD acct'!$A$4:O$4),FALSE))</f>
        <v>0</v>
      </c>
      <c r="O191" s="9">
        <f>IF($Q191="","",VLOOKUP($Q191,'Revised vs YTD acct'!$A$5:$Q$257,COUNTA('Revised vs YTD acct'!$A$4:P$4),FALSE))</f>
        <v>-8932.48</v>
      </c>
      <c r="P191" s="9">
        <f t="shared" si="2"/>
        <v>-8932.48</v>
      </c>
      <c r="Q191">
        <f>IF((MAX($Q$4:Q190)+1)&gt;Data!$B$1,"",MAX($Q$4:Q190)+1)</f>
        <v>187</v>
      </c>
    </row>
    <row r="192" spans="1:17" x14ac:dyDescent="0.2">
      <c r="A192" t="str">
        <f>IF($Q192="","",VLOOKUP($Q192,'Revised vs YTD acct'!$A$5:$Q$257,COUNTA('Revised vs YTD acct'!$A$4:B$4),FALSE))</f>
        <v>A</v>
      </c>
      <c r="B192">
        <f>IF($Q192="","",VLOOKUP($Q192,'Revised vs YTD acct'!$A$5:$M$500,3,FALSE))</f>
        <v>0</v>
      </c>
      <c r="C192">
        <f>IF($Q192="","",VLOOKUP($Q192,'Revised vs YTD acct'!$A$5:$M$500,4,FALSE))</f>
        <v>0</v>
      </c>
      <c r="D192">
        <f>IF($Q192="","",VLOOKUP($Q192,'Revised vs YTD acct'!$A$5:$M$500,5,FALSE))</f>
        <v>0</v>
      </c>
      <c r="E192">
        <f>IF($Q192="","",VLOOKUP($Q192,'Revised vs YTD acct'!$A$5:$M$500,6,FALSE))</f>
        <v>0</v>
      </c>
      <c r="F192">
        <f>IF($Q192="","",VLOOKUP($Q192,'Revised vs YTD acct'!$A$5:$M$500,7,FALSE))</f>
        <v>0</v>
      </c>
      <c r="G192" t="str">
        <f>IF($Q192="","",VLOOKUP($Q192,'Revised vs YTD acct'!$A$5:$Q$257,COUNTA('Revised vs YTD acct'!$A$4:H$4),FALSE))</f>
        <v>1589</v>
      </c>
      <c r="H192" t="str">
        <f>IF($Q192="","",VLOOKUP($Q192,'Revised vs YTD acct'!$A$5:$Q$257,COUNTA('Revised vs YTD acct'!$A$4:I$4),FALSE))</f>
        <v>FEES FOR PROBATION SERVICES</v>
      </c>
      <c r="I192" s="9">
        <f>IF($Q192="","",VLOOKUP($Q192,'Revised vs YTD acct'!$A$5:$Q$257,COUNTA('Revised vs YTD acct'!$A$4:J$4),FALSE))</f>
        <v>375</v>
      </c>
      <c r="J192" s="9">
        <f>IF($Q192="","",VLOOKUP($Q192,'Revised vs YTD acct'!$A$5:$Q$257,COUNTA('Revised vs YTD acct'!$A$4:K$4),FALSE))</f>
        <v>-2315</v>
      </c>
      <c r="K192" s="9">
        <f>IF($Q192="","",VLOOKUP($Q192,'Revised vs YTD acct'!$A$5:$Q$257,COUNTA('Revised vs YTD acct'!$A$4:L$4),FALSE))</f>
        <v>-3062</v>
      </c>
      <c r="L192" s="9">
        <f>IF($Q192="","",VLOOKUP($Q192,'Revised vs YTD acct'!$A$5:$Q$257,COUNTA('Revised vs YTD acct'!$A$4:M$4),FALSE))</f>
        <v>-2904.5</v>
      </c>
      <c r="M192" s="9">
        <f>IF($Q192="","",VLOOKUP($Q192,'Revised vs YTD acct'!$A$5:$Q$257,COUNTA('Revised vs YTD acct'!$A$4:N$4),FALSE))</f>
        <v>-2459</v>
      </c>
      <c r="N192" s="9">
        <f>IF($Q192="","",VLOOKUP($Q192,'Revised vs YTD acct'!$A$5:$Q$257,COUNTA('Revised vs YTD acct'!$A$4:O$4),FALSE))</f>
        <v>-551</v>
      </c>
      <c r="O192" s="9">
        <f>IF($Q192="","",VLOOKUP($Q192,'Revised vs YTD acct'!$A$5:$Q$257,COUNTA('Revised vs YTD acct'!$A$4:P$4),FALSE))</f>
        <v>583</v>
      </c>
      <c r="P192" s="9">
        <f t="shared" si="2"/>
        <v>-10333.5</v>
      </c>
      <c r="Q192">
        <f>IF((MAX($Q$4:Q191)+1)&gt;Data!$B$1,"",MAX($Q$4:Q191)+1)</f>
        <v>188</v>
      </c>
    </row>
    <row r="193" spans="1:17" x14ac:dyDescent="0.2">
      <c r="A193" t="str">
        <f>IF($Q193="","",VLOOKUP($Q193,'Revised vs YTD acct'!$A$5:$Q$257,COUNTA('Revised vs YTD acct'!$A$4:B$4),FALSE))</f>
        <v>A</v>
      </c>
      <c r="B193">
        <f>IF($Q193="","",VLOOKUP($Q193,'Revised vs YTD acct'!$A$5:$M$500,3,FALSE))</f>
        <v>0</v>
      </c>
      <c r="C193">
        <f>IF($Q193="","",VLOOKUP($Q193,'Revised vs YTD acct'!$A$5:$M$500,4,FALSE))</f>
        <v>0</v>
      </c>
      <c r="D193">
        <f>IF($Q193="","",VLOOKUP($Q193,'Revised vs YTD acct'!$A$5:$M$500,5,FALSE))</f>
        <v>0</v>
      </c>
      <c r="E193">
        <f>IF($Q193="","",VLOOKUP($Q193,'Revised vs YTD acct'!$A$5:$M$500,6,FALSE))</f>
        <v>0</v>
      </c>
      <c r="F193">
        <f>IF($Q193="","",VLOOKUP($Q193,'Revised vs YTD acct'!$A$5:$M$500,7,FALSE))</f>
        <v>0</v>
      </c>
      <c r="G193" t="str">
        <f>IF($Q193="","",VLOOKUP($Q193,'Revised vs YTD acct'!$A$5:$Q$257,COUNTA('Revised vs YTD acct'!$A$4:H$4),FALSE))</f>
        <v>2545</v>
      </c>
      <c r="H193" t="str">
        <f>IF($Q193="","",VLOOKUP($Q193,'Revised vs YTD acct'!$A$5:$Q$257,COUNTA('Revised vs YTD acct'!$A$4:I$4),FALSE))</f>
        <v>LICENSES / PISTOL &amp; REVOLVER</v>
      </c>
      <c r="I193" s="9">
        <f>IF($Q193="","",VLOOKUP($Q193,'Revised vs YTD acct'!$A$5:$Q$257,COUNTA('Revised vs YTD acct'!$A$4:J$4),FALSE))</f>
        <v>-1578</v>
      </c>
      <c r="J193" s="9">
        <f>IF($Q193="","",VLOOKUP($Q193,'Revised vs YTD acct'!$A$5:$Q$257,COUNTA('Revised vs YTD acct'!$A$4:K$4),FALSE))</f>
        <v>-1577</v>
      </c>
      <c r="K193" s="9">
        <f>IF($Q193="","",VLOOKUP($Q193,'Revised vs YTD acct'!$A$5:$Q$257,COUNTA('Revised vs YTD acct'!$A$4:L$4),FALSE))</f>
        <v>-2729</v>
      </c>
      <c r="L193" s="9">
        <f>IF($Q193="","",VLOOKUP($Q193,'Revised vs YTD acct'!$A$5:$Q$257,COUNTA('Revised vs YTD acct'!$A$4:M$4),FALSE))</f>
        <v>-2323</v>
      </c>
      <c r="M193" s="9">
        <f>IF($Q193="","",VLOOKUP($Q193,'Revised vs YTD acct'!$A$5:$Q$257,COUNTA('Revised vs YTD acct'!$A$4:N$4),FALSE))</f>
        <v>-1227</v>
      </c>
      <c r="N193" s="9">
        <f>IF($Q193="","",VLOOKUP($Q193,'Revised vs YTD acct'!$A$5:$Q$257,COUNTA('Revised vs YTD acct'!$A$4:O$4),FALSE))</f>
        <v>-257</v>
      </c>
      <c r="O193" s="9">
        <f>IF($Q193="","",VLOOKUP($Q193,'Revised vs YTD acct'!$A$5:$Q$257,COUNTA('Revised vs YTD acct'!$A$4:P$4),FALSE))</f>
        <v>-1290</v>
      </c>
      <c r="P193" s="9">
        <f t="shared" si="2"/>
        <v>-10981</v>
      </c>
      <c r="Q193">
        <f>IF((MAX($Q$4:Q192)+1)&gt;Data!$B$1,"",MAX($Q$4:Q192)+1)</f>
        <v>189</v>
      </c>
    </row>
    <row r="194" spans="1:17" x14ac:dyDescent="0.2">
      <c r="A194" t="str">
        <f>IF($Q194="","",VLOOKUP($Q194,'Revised vs YTD acct'!$A$5:$Q$257,COUNTA('Revised vs YTD acct'!$A$4:B$4),FALSE))</f>
        <v>A</v>
      </c>
      <c r="B194">
        <f>IF($Q194="","",VLOOKUP($Q194,'Revised vs YTD acct'!$A$5:$M$500,3,FALSE))</f>
        <v>0</v>
      </c>
      <c r="C194">
        <f>IF($Q194="","",VLOOKUP($Q194,'Revised vs YTD acct'!$A$5:$M$500,4,FALSE))</f>
        <v>0</v>
      </c>
      <c r="D194">
        <f>IF($Q194="","",VLOOKUP($Q194,'Revised vs YTD acct'!$A$5:$M$500,5,FALSE))</f>
        <v>0</v>
      </c>
      <c r="E194">
        <f>IF($Q194="","",VLOOKUP($Q194,'Revised vs YTD acct'!$A$5:$M$500,6,FALSE))</f>
        <v>0</v>
      </c>
      <c r="F194">
        <f>IF($Q194="","",VLOOKUP($Q194,'Revised vs YTD acct'!$A$5:$M$500,7,FALSE))</f>
        <v>0</v>
      </c>
      <c r="G194" t="str">
        <f>IF($Q194="","",VLOOKUP($Q194,'Revised vs YTD acct'!$A$5:$Q$257,COUNTA('Revised vs YTD acct'!$A$4:H$4),FALSE))</f>
        <v>2660</v>
      </c>
      <c r="H194" t="str">
        <f>IF($Q194="","",VLOOKUP($Q194,'Revised vs YTD acct'!$A$5:$Q$257,COUNTA('Revised vs YTD acct'!$A$4:I$4),FALSE))</f>
        <v>SALES OF REAL PROPERTY</v>
      </c>
      <c r="I194" s="9">
        <f>IF($Q194="","",VLOOKUP($Q194,'Revised vs YTD acct'!$A$5:$Q$257,COUNTA('Revised vs YTD acct'!$A$4:J$4),FALSE))</f>
        <v>0</v>
      </c>
      <c r="J194" s="9">
        <f>IF($Q194="","",VLOOKUP($Q194,'Revised vs YTD acct'!$A$5:$Q$257,COUNTA('Revised vs YTD acct'!$A$4:K$4),FALSE))</f>
        <v>0</v>
      </c>
      <c r="K194" s="9">
        <f>IF($Q194="","",VLOOKUP($Q194,'Revised vs YTD acct'!$A$5:$Q$257,COUNTA('Revised vs YTD acct'!$A$4:L$4),FALSE))</f>
        <v>-400</v>
      </c>
      <c r="L194" s="9">
        <f>IF($Q194="","",VLOOKUP($Q194,'Revised vs YTD acct'!$A$5:$Q$257,COUNTA('Revised vs YTD acct'!$A$4:M$4),FALSE))</f>
        <v>-11647</v>
      </c>
      <c r="M194" s="9">
        <f>IF($Q194="","",VLOOKUP($Q194,'Revised vs YTD acct'!$A$5:$Q$257,COUNTA('Revised vs YTD acct'!$A$4:N$4),FALSE))</f>
        <v>0</v>
      </c>
      <c r="N194" s="9">
        <f>IF($Q194="","",VLOOKUP($Q194,'Revised vs YTD acct'!$A$5:$Q$257,COUNTA('Revised vs YTD acct'!$A$4:O$4),FALSE))</f>
        <v>0</v>
      </c>
      <c r="O194" s="9">
        <f>IF($Q194="","",VLOOKUP($Q194,'Revised vs YTD acct'!$A$5:$Q$257,COUNTA('Revised vs YTD acct'!$A$4:P$4),FALSE))</f>
        <v>0</v>
      </c>
      <c r="P194" s="9">
        <f t="shared" si="2"/>
        <v>-12047</v>
      </c>
      <c r="Q194">
        <f>IF((MAX($Q$4:Q193)+1)&gt;Data!$B$1,"",MAX($Q$4:Q193)+1)</f>
        <v>190</v>
      </c>
    </row>
    <row r="195" spans="1:17" x14ac:dyDescent="0.2">
      <c r="A195" t="str">
        <f>IF($Q195="","",VLOOKUP($Q195,'Revised vs YTD acct'!$A$5:$Q$257,COUNTA('Revised vs YTD acct'!$A$4:B$4),FALSE))</f>
        <v>A</v>
      </c>
      <c r="B195">
        <f>IF($Q195="","",VLOOKUP($Q195,'Revised vs YTD acct'!$A$5:$M$500,3,FALSE))</f>
        <v>0</v>
      </c>
      <c r="C195">
        <f>IF($Q195="","",VLOOKUP($Q195,'Revised vs YTD acct'!$A$5:$M$500,4,FALSE))</f>
        <v>0</v>
      </c>
      <c r="D195">
        <f>IF($Q195="","",VLOOKUP($Q195,'Revised vs YTD acct'!$A$5:$M$500,5,FALSE))</f>
        <v>0</v>
      </c>
      <c r="E195">
        <f>IF($Q195="","",VLOOKUP($Q195,'Revised vs YTD acct'!$A$5:$M$500,6,FALSE))</f>
        <v>0</v>
      </c>
      <c r="F195">
        <f>IF($Q195="","",VLOOKUP($Q195,'Revised vs YTD acct'!$A$5:$M$500,7,FALSE))</f>
        <v>0</v>
      </c>
      <c r="G195" t="str">
        <f>IF($Q195="","",VLOOKUP($Q195,'Revised vs YTD acct'!$A$5:$Q$257,COUNTA('Revised vs YTD acct'!$A$4:H$4),FALSE))</f>
        <v>2264</v>
      </c>
      <c r="H195" t="str">
        <f>IF($Q195="","",VLOOKUP($Q195,'Revised vs YTD acct'!$A$5:$Q$257,COUNTA('Revised vs YTD acct'!$A$4:I$4),FALSE))</f>
        <v>JAIL FACILITIES</v>
      </c>
      <c r="I195" s="9">
        <f>IF($Q195="","",VLOOKUP($Q195,'Revised vs YTD acct'!$A$5:$Q$257,COUNTA('Revised vs YTD acct'!$A$4:J$4),FALSE))</f>
        <v>0</v>
      </c>
      <c r="J195" s="9">
        <f>IF($Q195="","",VLOOKUP($Q195,'Revised vs YTD acct'!$A$5:$Q$257,COUNTA('Revised vs YTD acct'!$A$4:K$4),FALSE))</f>
        <v>0</v>
      </c>
      <c r="K195" s="9">
        <f>IF($Q195="","",VLOOKUP($Q195,'Revised vs YTD acct'!$A$5:$Q$257,COUNTA('Revised vs YTD acct'!$A$4:L$4),FALSE))</f>
        <v>0</v>
      </c>
      <c r="L195" s="9">
        <f>IF($Q195="","",VLOOKUP($Q195,'Revised vs YTD acct'!$A$5:$Q$257,COUNTA('Revised vs YTD acct'!$A$4:M$4),FALSE))</f>
        <v>0</v>
      </c>
      <c r="M195" s="9">
        <f>IF($Q195="","",VLOOKUP($Q195,'Revised vs YTD acct'!$A$5:$Q$257,COUNTA('Revised vs YTD acct'!$A$4:N$4),FALSE))</f>
        <v>0</v>
      </c>
      <c r="N195" s="9">
        <f>IF($Q195="","",VLOOKUP($Q195,'Revised vs YTD acct'!$A$5:$Q$257,COUNTA('Revised vs YTD acct'!$A$4:O$4),FALSE))</f>
        <v>-12100</v>
      </c>
      <c r="O195" s="9">
        <f>IF($Q195="","",VLOOKUP($Q195,'Revised vs YTD acct'!$A$5:$Q$257,COUNTA('Revised vs YTD acct'!$A$4:P$4),FALSE))</f>
        <v>0</v>
      </c>
      <c r="P195" s="9">
        <f t="shared" si="2"/>
        <v>-12100</v>
      </c>
      <c r="Q195">
        <f>IF((MAX($Q$4:Q194)+1)&gt;Data!$B$1,"",MAX($Q$4:Q194)+1)</f>
        <v>191</v>
      </c>
    </row>
    <row r="196" spans="1:17" x14ac:dyDescent="0.2">
      <c r="A196" t="str">
        <f>IF($Q196="","",VLOOKUP($Q196,'Revised vs YTD acct'!$A$5:$Q$257,COUNTA('Revised vs YTD acct'!$A$4:B$4),FALSE))</f>
        <v>A</v>
      </c>
      <c r="B196">
        <f>IF($Q196="","",VLOOKUP($Q196,'Revised vs YTD acct'!$A$5:$M$500,3,FALSE))</f>
        <v>0</v>
      </c>
      <c r="C196">
        <f>IF($Q196="","",VLOOKUP($Q196,'Revised vs YTD acct'!$A$5:$M$500,4,FALSE))</f>
        <v>0</v>
      </c>
      <c r="D196">
        <f>IF($Q196="","",VLOOKUP($Q196,'Revised vs YTD acct'!$A$5:$M$500,5,FALSE))</f>
        <v>0</v>
      </c>
      <c r="E196">
        <f>IF($Q196="","",VLOOKUP($Q196,'Revised vs YTD acct'!$A$5:$M$500,6,FALSE))</f>
        <v>0</v>
      </c>
      <c r="F196">
        <f>IF($Q196="","",VLOOKUP($Q196,'Revised vs YTD acct'!$A$5:$M$500,7,FALSE))</f>
        <v>0</v>
      </c>
      <c r="G196" t="str">
        <f>IF($Q196="","",VLOOKUP($Q196,'Revised vs YTD acct'!$A$5:$Q$257,COUNTA('Revised vs YTD acct'!$A$4:H$4),FALSE))</f>
        <v>2705</v>
      </c>
      <c r="H196" t="str">
        <f>IF($Q196="","",VLOOKUP($Q196,'Revised vs YTD acct'!$A$5:$Q$257,COUNTA('Revised vs YTD acct'!$A$4:I$4),FALSE))</f>
        <v>DONATIONS TO "STOP DWI" PROG</v>
      </c>
      <c r="I196" s="9">
        <f>IF($Q196="","",VLOOKUP($Q196,'Revised vs YTD acct'!$A$5:$Q$257,COUNTA('Revised vs YTD acct'!$A$4:J$4),FALSE))</f>
        <v>0</v>
      </c>
      <c r="J196" s="9">
        <f>IF($Q196="","",VLOOKUP($Q196,'Revised vs YTD acct'!$A$5:$Q$257,COUNTA('Revised vs YTD acct'!$A$4:K$4),FALSE))</f>
        <v>-3500</v>
      </c>
      <c r="K196" s="9">
        <f>IF($Q196="","",VLOOKUP($Q196,'Revised vs YTD acct'!$A$5:$Q$257,COUNTA('Revised vs YTD acct'!$A$4:L$4),FALSE))</f>
        <v>-2300</v>
      </c>
      <c r="L196" s="9">
        <f>IF($Q196="","",VLOOKUP($Q196,'Revised vs YTD acct'!$A$5:$Q$257,COUNTA('Revised vs YTD acct'!$A$4:M$4),FALSE))</f>
        <v>-2150</v>
      </c>
      <c r="M196" s="9">
        <f>IF($Q196="","",VLOOKUP($Q196,'Revised vs YTD acct'!$A$5:$Q$257,COUNTA('Revised vs YTD acct'!$A$4:N$4),FALSE))</f>
        <v>-2500</v>
      </c>
      <c r="N196" s="9">
        <f>IF($Q196="","",VLOOKUP($Q196,'Revised vs YTD acct'!$A$5:$Q$257,COUNTA('Revised vs YTD acct'!$A$4:O$4),FALSE))</f>
        <v>-4000</v>
      </c>
      <c r="O196" s="9">
        <f>IF($Q196="","",VLOOKUP($Q196,'Revised vs YTD acct'!$A$5:$Q$257,COUNTA('Revised vs YTD acct'!$A$4:P$4),FALSE))</f>
        <v>1500</v>
      </c>
      <c r="P196" s="9">
        <f t="shared" si="2"/>
        <v>-12950</v>
      </c>
      <c r="Q196">
        <f>IF((MAX($Q$4:Q195)+1)&gt;Data!$B$1,"",MAX($Q$4:Q195)+1)</f>
        <v>192</v>
      </c>
    </row>
    <row r="197" spans="1:17" x14ac:dyDescent="0.2">
      <c r="A197" t="str">
        <f>IF($Q197="","",VLOOKUP($Q197,'Revised vs YTD acct'!$A$5:$Q$257,COUNTA('Revised vs YTD acct'!$A$4:B$4),FALSE))</f>
        <v>A</v>
      </c>
      <c r="B197">
        <f>IF($Q197="","",VLOOKUP($Q197,'Revised vs YTD acct'!$A$5:$M$500,3,FALSE))</f>
        <v>0</v>
      </c>
      <c r="C197">
        <f>IF($Q197="","",VLOOKUP($Q197,'Revised vs YTD acct'!$A$5:$M$500,4,FALSE))</f>
        <v>0</v>
      </c>
      <c r="D197">
        <f>IF($Q197="","",VLOOKUP($Q197,'Revised vs YTD acct'!$A$5:$M$500,5,FALSE))</f>
        <v>0</v>
      </c>
      <c r="E197">
        <f>IF($Q197="","",VLOOKUP($Q197,'Revised vs YTD acct'!$A$5:$M$500,6,FALSE))</f>
        <v>0</v>
      </c>
      <c r="F197">
        <f>IF($Q197="","",VLOOKUP($Q197,'Revised vs YTD acct'!$A$5:$M$500,7,FALSE))</f>
        <v>0</v>
      </c>
      <c r="G197" t="str">
        <f>IF($Q197="","",VLOOKUP($Q197,'Revised vs YTD acct'!$A$5:$Q$257,COUNTA('Revised vs YTD acct'!$A$4:H$4),FALSE))</f>
        <v>1819</v>
      </c>
      <c r="H197" t="str">
        <f>IF($Q197="","",VLOOKUP($Q197,'Revised vs YTD acct'!$A$5:$Q$257,COUNTA('Revised vs YTD acct'!$A$4:I$4),FALSE))</f>
        <v>REPAYMENTS OF CHILD CARE</v>
      </c>
      <c r="I197" s="9">
        <f>IF($Q197="","",VLOOKUP($Q197,'Revised vs YTD acct'!$A$5:$Q$257,COUNTA('Revised vs YTD acct'!$A$4:J$4),FALSE))</f>
        <v>11290.36</v>
      </c>
      <c r="J197" s="9">
        <f>IF($Q197="","",VLOOKUP($Q197,'Revised vs YTD acct'!$A$5:$Q$257,COUNTA('Revised vs YTD acct'!$A$4:K$4),FALSE))</f>
        <v>-2353.6499999999996</v>
      </c>
      <c r="K197" s="9">
        <f>IF($Q197="","",VLOOKUP($Q197,'Revised vs YTD acct'!$A$5:$Q$257,COUNTA('Revised vs YTD acct'!$A$4:L$4),FALSE))</f>
        <v>-42345.77</v>
      </c>
      <c r="L197" s="9">
        <f>IF($Q197="","",VLOOKUP($Q197,'Revised vs YTD acct'!$A$5:$Q$257,COUNTA('Revised vs YTD acct'!$A$4:M$4),FALSE))</f>
        <v>9855.4399999999987</v>
      </c>
      <c r="M197" s="9">
        <f>IF($Q197="","",VLOOKUP($Q197,'Revised vs YTD acct'!$A$5:$Q$257,COUNTA('Revised vs YTD acct'!$A$4:N$4),FALSE))</f>
        <v>17388.010000000002</v>
      </c>
      <c r="N197" s="9">
        <f>IF($Q197="","",VLOOKUP($Q197,'Revised vs YTD acct'!$A$5:$Q$257,COUNTA('Revised vs YTD acct'!$A$4:O$4),FALSE))</f>
        <v>-17165.599999999999</v>
      </c>
      <c r="O197" s="9">
        <f>IF($Q197="","",VLOOKUP($Q197,'Revised vs YTD acct'!$A$5:$Q$257,COUNTA('Revised vs YTD acct'!$A$4:P$4),FALSE))</f>
        <v>9042</v>
      </c>
      <c r="P197" s="9">
        <f t="shared" si="2"/>
        <v>-14289.209999999995</v>
      </c>
      <c r="Q197">
        <f>IF((MAX($Q$4:Q196)+1)&gt;Data!$B$1,"",MAX($Q$4:Q196)+1)</f>
        <v>193</v>
      </c>
    </row>
    <row r="198" spans="1:17" x14ac:dyDescent="0.2">
      <c r="A198" t="str">
        <f>IF($Q198="","",VLOOKUP($Q198,'Revised vs YTD acct'!$A$5:$Q$257,COUNTA('Revised vs YTD acct'!$A$4:B$4),FALSE))</f>
        <v>A</v>
      </c>
      <c r="B198">
        <f>IF($Q198="","",VLOOKUP($Q198,'Revised vs YTD acct'!$A$5:$M$500,3,FALSE))</f>
        <v>0</v>
      </c>
      <c r="C198">
        <f>IF($Q198="","",VLOOKUP($Q198,'Revised vs YTD acct'!$A$5:$M$500,4,FALSE))</f>
        <v>0</v>
      </c>
      <c r="D198">
        <f>IF($Q198="","",VLOOKUP($Q198,'Revised vs YTD acct'!$A$5:$M$500,5,FALSE))</f>
        <v>0</v>
      </c>
      <c r="E198">
        <f>IF($Q198="","",VLOOKUP($Q198,'Revised vs YTD acct'!$A$5:$M$500,6,FALSE))</f>
        <v>0</v>
      </c>
      <c r="F198">
        <f>IF($Q198="","",VLOOKUP($Q198,'Revised vs YTD acct'!$A$5:$M$500,7,FALSE))</f>
        <v>0</v>
      </c>
      <c r="G198" t="str">
        <f>IF($Q198="","",VLOOKUP($Q198,'Revised vs YTD acct'!$A$5:$Q$257,COUNTA('Revised vs YTD acct'!$A$4:H$4),FALSE))</f>
        <v>3030</v>
      </c>
      <c r="H198" t="str">
        <f>IF($Q198="","",VLOOKUP($Q198,'Revised vs YTD acct'!$A$5:$Q$257,COUNTA('Revised vs YTD acct'!$A$4:I$4),FALSE))</f>
        <v>D.A. SALARY REIMBURSEMENT</v>
      </c>
      <c r="I198" s="9">
        <f>IF($Q198="","",VLOOKUP($Q198,'Revised vs YTD acct'!$A$5:$Q$257,COUNTA('Revised vs YTD acct'!$A$4:J$4),FALSE))</f>
        <v>0</v>
      </c>
      <c r="J198" s="9">
        <f>IF($Q198="","",VLOOKUP($Q198,'Revised vs YTD acct'!$A$5:$Q$257,COUNTA('Revised vs YTD acct'!$A$4:K$4),FALSE))</f>
        <v>0</v>
      </c>
      <c r="K198" s="9">
        <f>IF($Q198="","",VLOOKUP($Q198,'Revised vs YTD acct'!$A$5:$Q$257,COUNTA('Revised vs YTD acct'!$A$4:L$4),FALSE))</f>
        <v>0</v>
      </c>
      <c r="L198" s="9">
        <f>IF($Q198="","",VLOOKUP($Q198,'Revised vs YTD acct'!$A$5:$Q$257,COUNTA('Revised vs YTD acct'!$A$4:M$4),FALSE))</f>
        <v>0</v>
      </c>
      <c r="M198" s="9">
        <f>IF($Q198="","",VLOOKUP($Q198,'Revised vs YTD acct'!$A$5:$Q$257,COUNTA('Revised vs YTD acct'!$A$4:N$4),FALSE))</f>
        <v>0</v>
      </c>
      <c r="N198" s="9">
        <f>IF($Q198="","",VLOOKUP($Q198,'Revised vs YTD acct'!$A$5:$Q$257,COUNTA('Revised vs YTD acct'!$A$4:O$4),FALSE))</f>
        <v>0</v>
      </c>
      <c r="O198" s="9">
        <f>IF($Q198="","",VLOOKUP($Q198,'Revised vs YTD acct'!$A$5:$Q$257,COUNTA('Revised vs YTD acct'!$A$4:P$4),FALSE))</f>
        <v>-14438</v>
      </c>
      <c r="P198" s="9">
        <f t="shared" ref="P198:P257" si="3">SUM(I198:O198)</f>
        <v>-14438</v>
      </c>
      <c r="Q198">
        <f>IF((MAX($Q$4:Q197)+1)&gt;Data!$B$1,"",MAX($Q$4:Q197)+1)</f>
        <v>194</v>
      </c>
    </row>
    <row r="199" spans="1:17" x14ac:dyDescent="0.2">
      <c r="A199" t="str">
        <f>IF($Q199="","",VLOOKUP($Q199,'Revised vs YTD acct'!$A$5:$Q$257,COUNTA('Revised vs YTD acct'!$A$4:B$4),FALSE))</f>
        <v>A</v>
      </c>
      <c r="B199">
        <f>IF($Q199="","",VLOOKUP($Q199,'Revised vs YTD acct'!$A$5:$M$500,3,FALSE))</f>
        <v>0</v>
      </c>
      <c r="C199">
        <f>IF($Q199="","",VLOOKUP($Q199,'Revised vs YTD acct'!$A$5:$M$500,4,FALSE))</f>
        <v>0</v>
      </c>
      <c r="D199">
        <f>IF($Q199="","",VLOOKUP($Q199,'Revised vs YTD acct'!$A$5:$M$500,5,FALSE))</f>
        <v>0</v>
      </c>
      <c r="E199">
        <f>IF($Q199="","",VLOOKUP($Q199,'Revised vs YTD acct'!$A$5:$M$500,6,FALSE))</f>
        <v>0</v>
      </c>
      <c r="F199">
        <f>IF($Q199="","",VLOOKUP($Q199,'Revised vs YTD acct'!$A$5:$M$500,7,FALSE))</f>
        <v>0</v>
      </c>
      <c r="G199" t="str">
        <f>IF($Q199="","",VLOOKUP($Q199,'Revised vs YTD acct'!$A$5:$Q$257,COUNTA('Revised vs YTD acct'!$A$4:H$4),FALSE))</f>
        <v>2210</v>
      </c>
      <c r="H199" t="str">
        <f>IF($Q199="","",VLOOKUP($Q199,'Revised vs YTD acct'!$A$5:$Q$257,COUNTA('Revised vs YTD acct'!$A$4:I$4),FALSE))</f>
        <v>TAX &amp; ASSESSMENT SERVICES</v>
      </c>
      <c r="I199" s="9">
        <f>IF($Q199="","",VLOOKUP($Q199,'Revised vs YTD acct'!$A$5:$Q$257,COUNTA('Revised vs YTD acct'!$A$4:J$4),FALSE))</f>
        <v>-3743.0400000000009</v>
      </c>
      <c r="J199" s="9">
        <f>IF($Q199="","",VLOOKUP($Q199,'Revised vs YTD acct'!$A$5:$Q$257,COUNTA('Revised vs YTD acct'!$A$4:K$4),FALSE))</f>
        <v>-3323.2200000000012</v>
      </c>
      <c r="K199" s="9">
        <f>IF($Q199="","",VLOOKUP($Q199,'Revised vs YTD acct'!$A$5:$Q$257,COUNTA('Revised vs YTD acct'!$A$4:L$4),FALSE))</f>
        <v>-1652.0800000000017</v>
      </c>
      <c r="L199" s="9">
        <f>IF($Q199="","",VLOOKUP($Q199,'Revised vs YTD acct'!$A$5:$Q$257,COUNTA('Revised vs YTD acct'!$A$4:M$4),FALSE))</f>
        <v>1564.0900000000001</v>
      </c>
      <c r="M199" s="9">
        <f>IF($Q199="","",VLOOKUP($Q199,'Revised vs YTD acct'!$A$5:$Q$257,COUNTA('Revised vs YTD acct'!$A$4:N$4),FALSE))</f>
        <v>-4969.8300000000017</v>
      </c>
      <c r="N199" s="9">
        <f>IF($Q199="","",VLOOKUP($Q199,'Revised vs YTD acct'!$A$5:$Q$257,COUNTA('Revised vs YTD acct'!$A$4:O$4),FALSE))</f>
        <v>-253.59999999999854</v>
      </c>
      <c r="O199" s="9">
        <f>IF($Q199="","",VLOOKUP($Q199,'Revised vs YTD acct'!$A$5:$Q$257,COUNTA('Revised vs YTD acct'!$A$4:P$4),FALSE))</f>
        <v>-3262.9000000000015</v>
      </c>
      <c r="P199" s="9">
        <f t="shared" si="3"/>
        <v>-15640.580000000005</v>
      </c>
      <c r="Q199">
        <f>IF((MAX($Q$4:Q198)+1)&gt;Data!$B$1,"",MAX($Q$4:Q198)+1)</f>
        <v>195</v>
      </c>
    </row>
    <row r="200" spans="1:17" x14ac:dyDescent="0.2">
      <c r="A200" t="str">
        <f>IF($Q200="","",VLOOKUP($Q200,'Revised vs YTD acct'!$A$5:$Q$257,COUNTA('Revised vs YTD acct'!$A$4:B$4),FALSE))</f>
        <v>A</v>
      </c>
      <c r="B200">
        <f>IF($Q200="","",VLOOKUP($Q200,'Revised vs YTD acct'!$A$5:$M$500,3,FALSE))</f>
        <v>0</v>
      </c>
      <c r="C200">
        <f>IF($Q200="","",VLOOKUP($Q200,'Revised vs YTD acct'!$A$5:$M$500,4,FALSE))</f>
        <v>0</v>
      </c>
      <c r="D200">
        <f>IF($Q200="","",VLOOKUP($Q200,'Revised vs YTD acct'!$A$5:$M$500,5,FALSE))</f>
        <v>0</v>
      </c>
      <c r="E200">
        <f>IF($Q200="","",VLOOKUP($Q200,'Revised vs YTD acct'!$A$5:$M$500,6,FALSE))</f>
        <v>0</v>
      </c>
      <c r="F200">
        <f>IF($Q200="","",VLOOKUP($Q200,'Revised vs YTD acct'!$A$5:$M$500,7,FALSE))</f>
        <v>0</v>
      </c>
      <c r="G200" t="str">
        <f>IF($Q200="","",VLOOKUP($Q200,'Revised vs YTD acct'!$A$5:$Q$257,COUNTA('Revised vs YTD acct'!$A$4:H$4),FALSE))</f>
        <v>3410</v>
      </c>
      <c r="H200" t="str">
        <f>IF($Q200="","",VLOOKUP($Q200,'Revised vs YTD acct'!$A$5:$Q$257,COUNTA('Revised vs YTD acct'!$A$4:I$4),FALSE))</f>
        <v>IMMUNIZATION</v>
      </c>
      <c r="I200" s="9">
        <f>IF($Q200="","",VLOOKUP($Q200,'Revised vs YTD acct'!$A$5:$Q$257,COUNTA('Revised vs YTD acct'!$A$4:J$4),FALSE))</f>
        <v>3622.7999999999993</v>
      </c>
      <c r="J200" s="9">
        <f>IF($Q200="","",VLOOKUP($Q200,'Revised vs YTD acct'!$A$5:$Q$257,COUNTA('Revised vs YTD acct'!$A$4:K$4),FALSE))</f>
        <v>3963.7599999999984</v>
      </c>
      <c r="K200" s="9">
        <f>IF($Q200="","",VLOOKUP($Q200,'Revised vs YTD acct'!$A$5:$Q$257,COUNTA('Revised vs YTD acct'!$A$4:L$4),FALSE))</f>
        <v>-3032.0800000000017</v>
      </c>
      <c r="L200" s="9">
        <f>IF($Q200="","",VLOOKUP($Q200,'Revised vs YTD acct'!$A$5:$Q$257,COUNTA('Revised vs YTD acct'!$A$4:M$4),FALSE))</f>
        <v>-25.080000000001746</v>
      </c>
      <c r="M200" s="9">
        <f>IF($Q200="","",VLOOKUP($Q200,'Revised vs YTD acct'!$A$5:$Q$257,COUNTA('Revised vs YTD acct'!$A$4:N$4),FALSE))</f>
        <v>-1635.0099999999984</v>
      </c>
      <c r="N200" s="9">
        <f>IF($Q200="","",VLOOKUP($Q200,'Revised vs YTD acct'!$A$5:$Q$257,COUNTA('Revised vs YTD acct'!$A$4:O$4),FALSE))</f>
        <v>-2978.5400000000009</v>
      </c>
      <c r="O200" s="9">
        <f>IF($Q200="","",VLOOKUP($Q200,'Revised vs YTD acct'!$A$5:$Q$257,COUNTA('Revised vs YTD acct'!$A$4:P$4),FALSE))</f>
        <v>-15946.619999999995</v>
      </c>
      <c r="P200" s="9">
        <f t="shared" si="3"/>
        <v>-16030.77</v>
      </c>
      <c r="Q200">
        <f>IF((MAX($Q$4:Q199)+1)&gt;Data!$B$1,"",MAX($Q$4:Q199)+1)</f>
        <v>196</v>
      </c>
    </row>
    <row r="201" spans="1:17" x14ac:dyDescent="0.2">
      <c r="A201" t="str">
        <f>IF($Q201="","",VLOOKUP($Q201,'Revised vs YTD acct'!$A$5:$Q$257,COUNTA('Revised vs YTD acct'!$A$4:B$4),FALSE))</f>
        <v>A</v>
      </c>
      <c r="B201">
        <f>IF($Q201="","",VLOOKUP($Q201,'Revised vs YTD acct'!$A$5:$M$500,3,FALSE))</f>
        <v>0</v>
      </c>
      <c r="C201">
        <f>IF($Q201="","",VLOOKUP($Q201,'Revised vs YTD acct'!$A$5:$M$500,4,FALSE))</f>
        <v>0</v>
      </c>
      <c r="D201">
        <f>IF($Q201="","",VLOOKUP($Q201,'Revised vs YTD acct'!$A$5:$M$500,5,FALSE))</f>
        <v>0</v>
      </c>
      <c r="E201">
        <f>IF($Q201="","",VLOOKUP($Q201,'Revised vs YTD acct'!$A$5:$M$500,6,FALSE))</f>
        <v>0</v>
      </c>
      <c r="F201">
        <f>IF($Q201="","",VLOOKUP($Q201,'Revised vs YTD acct'!$A$5:$M$500,7,FALSE))</f>
        <v>0</v>
      </c>
      <c r="G201" t="str">
        <f>IF($Q201="","",VLOOKUP($Q201,'Revised vs YTD acct'!$A$5:$Q$257,COUNTA('Revised vs YTD acct'!$A$4:H$4),FALSE))</f>
        <v>2410</v>
      </c>
      <c r="H201" t="str">
        <f>IF($Q201="","",VLOOKUP($Q201,'Revised vs YTD acct'!$A$5:$Q$257,COUNTA('Revised vs YTD acct'!$A$4:I$4),FALSE))</f>
        <v>RENTAL OF REAL PROPERTY</v>
      </c>
      <c r="I201" s="9">
        <f>IF($Q201="","",VLOOKUP($Q201,'Revised vs YTD acct'!$A$5:$Q$257,COUNTA('Revised vs YTD acct'!$A$4:J$4),FALSE))</f>
        <v>-2350.9100000000035</v>
      </c>
      <c r="J201" s="9">
        <f>IF($Q201="","",VLOOKUP($Q201,'Revised vs YTD acct'!$A$5:$Q$257,COUNTA('Revised vs YTD acct'!$A$4:K$4),FALSE))</f>
        <v>-1215</v>
      </c>
      <c r="K201" s="9">
        <f>IF($Q201="","",VLOOKUP($Q201,'Revised vs YTD acct'!$A$5:$Q$257,COUNTA('Revised vs YTD acct'!$A$4:L$4),FALSE))</f>
        <v>-138.91000000000349</v>
      </c>
      <c r="L201" s="9">
        <f>IF($Q201="","",VLOOKUP($Q201,'Revised vs YTD acct'!$A$5:$Q$257,COUNTA('Revised vs YTD acct'!$A$4:M$4),FALSE))</f>
        <v>-768.13999999999942</v>
      </c>
      <c r="M201" s="9">
        <f>IF($Q201="","",VLOOKUP($Q201,'Revised vs YTD acct'!$A$5:$Q$257,COUNTA('Revised vs YTD acct'!$A$4:N$4),FALSE))</f>
        <v>-2268.1399999999994</v>
      </c>
      <c r="N201" s="9">
        <f>IF($Q201="","",VLOOKUP($Q201,'Revised vs YTD acct'!$A$5:$Q$257,COUNTA('Revised vs YTD acct'!$A$4:O$4),FALSE))</f>
        <v>-3226.2799999999988</v>
      </c>
      <c r="O201" s="9">
        <f>IF($Q201="","",VLOOKUP($Q201,'Revised vs YTD acct'!$A$5:$Q$257,COUNTA('Revised vs YTD acct'!$A$4:P$4),FALSE))</f>
        <v>-6100.6999999999971</v>
      </c>
      <c r="P201" s="9">
        <f t="shared" si="3"/>
        <v>-16068.080000000002</v>
      </c>
      <c r="Q201">
        <f>IF((MAX($Q$4:Q200)+1)&gt;Data!$B$1,"",MAX($Q$4:Q200)+1)</f>
        <v>197</v>
      </c>
    </row>
    <row r="202" spans="1:17" x14ac:dyDescent="0.2">
      <c r="A202" t="str">
        <f>IF($Q202="","",VLOOKUP($Q202,'Revised vs YTD acct'!$A$5:$Q$257,COUNTA('Revised vs YTD acct'!$A$4:B$4),FALSE))</f>
        <v>A</v>
      </c>
      <c r="B202">
        <f>IF($Q202="","",VLOOKUP($Q202,'Revised vs YTD acct'!$A$5:$M$500,3,FALSE))</f>
        <v>0</v>
      </c>
      <c r="C202">
        <f>IF($Q202="","",VLOOKUP($Q202,'Revised vs YTD acct'!$A$5:$M$500,4,FALSE))</f>
        <v>0</v>
      </c>
      <c r="D202">
        <f>IF($Q202="","",VLOOKUP($Q202,'Revised vs YTD acct'!$A$5:$M$500,5,FALSE))</f>
        <v>0</v>
      </c>
      <c r="E202">
        <f>IF($Q202="","",VLOOKUP($Q202,'Revised vs YTD acct'!$A$5:$M$500,6,FALSE))</f>
        <v>0</v>
      </c>
      <c r="F202">
        <f>IF($Q202="","",VLOOKUP($Q202,'Revised vs YTD acct'!$A$5:$M$500,7,FALSE))</f>
        <v>0</v>
      </c>
      <c r="G202" t="str">
        <f>IF($Q202="","",VLOOKUP($Q202,'Revised vs YTD acct'!$A$5:$Q$257,COUNTA('Revised vs YTD acct'!$A$4:H$4),FALSE))</f>
        <v>3310</v>
      </c>
      <c r="H202" t="str">
        <f>IF($Q202="","",VLOOKUP($Q202,'Revised vs YTD acct'!$A$5:$Q$257,COUNTA('Revised vs YTD acct'!$A$4:I$4),FALSE))</f>
        <v>PROBATION SERVICES</v>
      </c>
      <c r="I202" s="9">
        <f>IF($Q202="","",VLOOKUP($Q202,'Revised vs YTD acct'!$A$5:$Q$257,COUNTA('Revised vs YTD acct'!$A$4:J$4),FALSE))</f>
        <v>0</v>
      </c>
      <c r="J202" s="9">
        <f>IF($Q202="","",VLOOKUP($Q202,'Revised vs YTD acct'!$A$5:$Q$257,COUNTA('Revised vs YTD acct'!$A$4:K$4),FALSE))</f>
        <v>0</v>
      </c>
      <c r="K202" s="9">
        <f>IF($Q202="","",VLOOKUP($Q202,'Revised vs YTD acct'!$A$5:$Q$257,COUNTA('Revised vs YTD acct'!$A$4:L$4),FALSE))</f>
        <v>-325</v>
      </c>
      <c r="L202" s="9">
        <f>IF($Q202="","",VLOOKUP($Q202,'Revised vs YTD acct'!$A$5:$Q$257,COUNTA('Revised vs YTD acct'!$A$4:M$4),FALSE))</f>
        <v>0</v>
      </c>
      <c r="M202" s="9">
        <f>IF($Q202="","",VLOOKUP($Q202,'Revised vs YTD acct'!$A$5:$Q$257,COUNTA('Revised vs YTD acct'!$A$4:N$4),FALSE))</f>
        <v>0</v>
      </c>
      <c r="N202" s="9">
        <f>IF($Q202="","",VLOOKUP($Q202,'Revised vs YTD acct'!$A$5:$Q$257,COUNTA('Revised vs YTD acct'!$A$4:O$4),FALSE))</f>
        <v>0</v>
      </c>
      <c r="O202" s="9">
        <f>IF($Q202="","",VLOOKUP($Q202,'Revised vs YTD acct'!$A$5:$Q$257,COUNTA('Revised vs YTD acct'!$A$4:P$4),FALSE))</f>
        <v>-17182</v>
      </c>
      <c r="P202" s="9">
        <f t="shared" si="3"/>
        <v>-17507</v>
      </c>
      <c r="Q202">
        <f>IF((MAX($Q$4:Q201)+1)&gt;Data!$B$1,"",MAX($Q$4:Q201)+1)</f>
        <v>198</v>
      </c>
    </row>
    <row r="203" spans="1:17" x14ac:dyDescent="0.2">
      <c r="A203" t="str">
        <f>IF($Q203="","",VLOOKUP($Q203,'Revised vs YTD acct'!$A$5:$Q$257,COUNTA('Revised vs YTD acct'!$A$4:B$4),FALSE))</f>
        <v>A</v>
      </c>
      <c r="B203">
        <f>IF($Q203="","",VLOOKUP($Q203,'Revised vs YTD acct'!$A$5:$M$500,3,FALSE))</f>
        <v>0</v>
      </c>
      <c r="C203">
        <f>IF($Q203="","",VLOOKUP($Q203,'Revised vs YTD acct'!$A$5:$M$500,4,FALSE))</f>
        <v>0</v>
      </c>
      <c r="D203">
        <f>IF($Q203="","",VLOOKUP($Q203,'Revised vs YTD acct'!$A$5:$M$500,5,FALSE))</f>
        <v>0</v>
      </c>
      <c r="E203">
        <f>IF($Q203="","",VLOOKUP($Q203,'Revised vs YTD acct'!$A$5:$M$500,6,FALSE))</f>
        <v>0</v>
      </c>
      <c r="F203">
        <f>IF($Q203="","",VLOOKUP($Q203,'Revised vs YTD acct'!$A$5:$M$500,7,FALSE))</f>
        <v>0</v>
      </c>
      <c r="G203" t="str">
        <f>IF($Q203="","",VLOOKUP($Q203,'Revised vs YTD acct'!$A$5:$Q$257,COUNTA('Revised vs YTD acct'!$A$4:H$4),FALSE))</f>
        <v>4089</v>
      </c>
      <c r="H203" t="str">
        <f>IF($Q203="","",VLOOKUP($Q203,'Revised vs YTD acct'!$A$5:$Q$257,COUNTA('Revised vs YTD acct'!$A$4:I$4),FALSE))</f>
        <v>UNCLASSIFIED FEDERAL AID</v>
      </c>
      <c r="I203" s="9">
        <f>IF($Q203="","",VLOOKUP($Q203,'Revised vs YTD acct'!$A$5:$Q$257,COUNTA('Revised vs YTD acct'!$A$4:J$4),FALSE))</f>
        <v>-1121</v>
      </c>
      <c r="J203" s="9">
        <f>IF($Q203="","",VLOOKUP($Q203,'Revised vs YTD acct'!$A$5:$Q$257,COUNTA('Revised vs YTD acct'!$A$4:K$4),FALSE))</f>
        <v>1454.31</v>
      </c>
      <c r="K203" s="9">
        <f>IF($Q203="","",VLOOKUP($Q203,'Revised vs YTD acct'!$A$5:$Q$257,COUNTA('Revised vs YTD acct'!$A$4:L$4),FALSE))</f>
        <v>0</v>
      </c>
      <c r="L203" s="9">
        <f>IF($Q203="","",VLOOKUP($Q203,'Revised vs YTD acct'!$A$5:$Q$257,COUNTA('Revised vs YTD acct'!$A$4:M$4),FALSE))</f>
        <v>0</v>
      </c>
      <c r="M203" s="9">
        <f>IF($Q203="","",VLOOKUP($Q203,'Revised vs YTD acct'!$A$5:$Q$257,COUNTA('Revised vs YTD acct'!$A$4:N$4),FALSE))</f>
        <v>0</v>
      </c>
      <c r="N203" s="9">
        <f>IF($Q203="","",VLOOKUP($Q203,'Revised vs YTD acct'!$A$5:$Q$257,COUNTA('Revised vs YTD acct'!$A$4:O$4),FALSE))</f>
        <v>0</v>
      </c>
      <c r="O203" s="9">
        <f>IF($Q203="","",VLOOKUP($Q203,'Revised vs YTD acct'!$A$5:$Q$257,COUNTA('Revised vs YTD acct'!$A$4:P$4),FALSE))</f>
        <v>-18022.45</v>
      </c>
      <c r="P203" s="9">
        <f t="shared" si="3"/>
        <v>-17689.14</v>
      </c>
      <c r="Q203">
        <f>IF((MAX($Q$4:Q202)+1)&gt;Data!$B$1,"",MAX($Q$4:Q202)+1)</f>
        <v>199</v>
      </c>
    </row>
    <row r="204" spans="1:17" x14ac:dyDescent="0.2">
      <c r="A204" t="str">
        <f>IF($Q204="","",VLOOKUP($Q204,'Revised vs YTD acct'!$A$5:$Q$257,COUNTA('Revised vs YTD acct'!$A$4:B$4),FALSE))</f>
        <v>A</v>
      </c>
      <c r="B204">
        <f>IF($Q204="","",VLOOKUP($Q204,'Revised vs YTD acct'!$A$5:$M$500,3,FALSE))</f>
        <v>0</v>
      </c>
      <c r="C204">
        <f>IF($Q204="","",VLOOKUP($Q204,'Revised vs YTD acct'!$A$5:$M$500,4,FALSE))</f>
        <v>0</v>
      </c>
      <c r="D204">
        <f>IF($Q204="","",VLOOKUP($Q204,'Revised vs YTD acct'!$A$5:$M$500,5,FALSE))</f>
        <v>0</v>
      </c>
      <c r="E204">
        <f>IF($Q204="","",VLOOKUP($Q204,'Revised vs YTD acct'!$A$5:$M$500,6,FALSE))</f>
        <v>0</v>
      </c>
      <c r="F204">
        <f>IF($Q204="","",VLOOKUP($Q204,'Revised vs YTD acct'!$A$5:$M$500,7,FALSE))</f>
        <v>0</v>
      </c>
      <c r="G204" t="str">
        <f>IF($Q204="","",VLOOKUP($Q204,'Revised vs YTD acct'!$A$5:$Q$257,COUNTA('Revised vs YTD acct'!$A$4:H$4),FALSE))</f>
        <v>3312</v>
      </c>
      <c r="H204" t="str">
        <f>IF($Q204="","",VLOOKUP($Q204,'Revised vs YTD acct'!$A$5:$Q$257,COUNTA('Revised vs YTD acct'!$A$4:I$4),FALSE))</f>
        <v>PAROLE/DOCS - BOARDING</v>
      </c>
      <c r="I204" s="9">
        <f>IF($Q204="","",VLOOKUP($Q204,'Revised vs YTD acct'!$A$5:$Q$257,COUNTA('Revised vs YTD acct'!$A$4:J$4),FALSE))</f>
        <v>0</v>
      </c>
      <c r="J204" s="9">
        <f>IF($Q204="","",VLOOKUP($Q204,'Revised vs YTD acct'!$A$5:$Q$257,COUNTA('Revised vs YTD acct'!$A$4:K$4),FALSE))</f>
        <v>0</v>
      </c>
      <c r="K204" s="9">
        <f>IF($Q204="","",VLOOKUP($Q204,'Revised vs YTD acct'!$A$5:$Q$257,COUNTA('Revised vs YTD acct'!$A$4:L$4),FALSE))</f>
        <v>0</v>
      </c>
      <c r="L204" s="9">
        <f>IF($Q204="","",VLOOKUP($Q204,'Revised vs YTD acct'!$A$5:$Q$257,COUNTA('Revised vs YTD acct'!$A$4:M$4),FALSE))</f>
        <v>0</v>
      </c>
      <c r="M204" s="9">
        <f>IF($Q204="","",VLOOKUP($Q204,'Revised vs YTD acct'!$A$5:$Q$257,COUNTA('Revised vs YTD acct'!$A$4:N$4),FALSE))</f>
        <v>0</v>
      </c>
      <c r="N204" s="9">
        <f>IF($Q204="","",VLOOKUP($Q204,'Revised vs YTD acct'!$A$5:$Q$257,COUNTA('Revised vs YTD acct'!$A$4:O$4),FALSE))</f>
        <v>0</v>
      </c>
      <c r="O204" s="9">
        <f>IF($Q204="","",VLOOKUP($Q204,'Revised vs YTD acct'!$A$5:$Q$257,COUNTA('Revised vs YTD acct'!$A$4:P$4),FALSE))</f>
        <v>-23000</v>
      </c>
      <c r="P204" s="9">
        <f t="shared" si="3"/>
        <v>-23000</v>
      </c>
      <c r="Q204">
        <f>IF((MAX($Q$4:Q203)+1)&gt;Data!$B$1,"",MAX($Q$4:Q203)+1)</f>
        <v>200</v>
      </c>
    </row>
    <row r="205" spans="1:17" x14ac:dyDescent="0.2">
      <c r="A205" t="str">
        <f>IF($Q205="","",VLOOKUP($Q205,'Revised vs YTD acct'!$A$5:$Q$257,COUNTA('Revised vs YTD acct'!$A$4:B$4),FALSE))</f>
        <v>A</v>
      </c>
      <c r="B205">
        <f>IF($Q205="","",VLOOKUP($Q205,'Revised vs YTD acct'!$A$5:$M$500,3,FALSE))</f>
        <v>0</v>
      </c>
      <c r="C205">
        <f>IF($Q205="","",VLOOKUP($Q205,'Revised vs YTD acct'!$A$5:$M$500,4,FALSE))</f>
        <v>0</v>
      </c>
      <c r="D205">
        <f>IF($Q205="","",VLOOKUP($Q205,'Revised vs YTD acct'!$A$5:$M$500,5,FALSE))</f>
        <v>0</v>
      </c>
      <c r="E205">
        <f>IF($Q205="","",VLOOKUP($Q205,'Revised vs YTD acct'!$A$5:$M$500,6,FALSE))</f>
        <v>0</v>
      </c>
      <c r="F205">
        <f>IF($Q205="","",VLOOKUP($Q205,'Revised vs YTD acct'!$A$5:$M$500,7,FALSE))</f>
        <v>0</v>
      </c>
      <c r="G205" t="str">
        <f>IF($Q205="","",VLOOKUP($Q205,'Revised vs YTD acct'!$A$5:$Q$257,COUNTA('Revised vs YTD acct'!$A$4:H$4),FALSE))</f>
        <v>4451</v>
      </c>
      <c r="H205" t="str">
        <f>IF($Q205="","",VLOOKUP($Q205,'Revised vs YTD acct'!$A$5:$Q$257,COUNTA('Revised vs YTD acct'!$A$4:I$4),FALSE))</f>
        <v>EARLY INTERVENTION FEDERAL</v>
      </c>
      <c r="I205" s="9">
        <f>IF($Q205="","",VLOOKUP($Q205,'Revised vs YTD acct'!$A$5:$Q$257,COUNTA('Revised vs YTD acct'!$A$4:J$4),FALSE))</f>
        <v>-3762</v>
      </c>
      <c r="J205" s="9">
        <f>IF($Q205="","",VLOOKUP($Q205,'Revised vs YTD acct'!$A$5:$Q$257,COUNTA('Revised vs YTD acct'!$A$4:K$4),FALSE))</f>
        <v>-11297.75</v>
      </c>
      <c r="K205" s="9">
        <f>IF($Q205="","",VLOOKUP($Q205,'Revised vs YTD acct'!$A$5:$Q$257,COUNTA('Revised vs YTD acct'!$A$4:L$4),FALSE))</f>
        <v>-9558</v>
      </c>
      <c r="L205" s="9">
        <f>IF($Q205="","",VLOOKUP($Q205,'Revised vs YTD acct'!$A$5:$Q$257,COUNTA('Revised vs YTD acct'!$A$4:M$4),FALSE))</f>
        <v>574</v>
      </c>
      <c r="M205" s="9">
        <f>IF($Q205="","",VLOOKUP($Q205,'Revised vs YTD acct'!$A$5:$Q$257,COUNTA('Revised vs YTD acct'!$A$4:N$4),FALSE))</f>
        <v>2665</v>
      </c>
      <c r="N205" s="9">
        <f>IF($Q205="","",VLOOKUP($Q205,'Revised vs YTD acct'!$A$5:$Q$257,COUNTA('Revised vs YTD acct'!$A$4:O$4),FALSE))</f>
        <v>-1096</v>
      </c>
      <c r="O205" s="9">
        <f>IF($Q205="","",VLOOKUP($Q205,'Revised vs YTD acct'!$A$5:$Q$257,COUNTA('Revised vs YTD acct'!$A$4:P$4),FALSE))</f>
        <v>-3051</v>
      </c>
      <c r="P205" s="9">
        <f t="shared" si="3"/>
        <v>-25525.75</v>
      </c>
      <c r="Q205">
        <f>IF((MAX($Q$4:Q204)+1)&gt;Data!$B$1,"",MAX($Q$4:Q204)+1)</f>
        <v>201</v>
      </c>
    </row>
    <row r="206" spans="1:17" x14ac:dyDescent="0.2">
      <c r="A206" t="str">
        <f>IF($Q206="","",VLOOKUP($Q206,'Revised vs YTD acct'!$A$5:$Q$257,COUNTA('Revised vs YTD acct'!$A$4:B$4),FALSE))</f>
        <v>A</v>
      </c>
      <c r="B206">
        <f>IF($Q206="","",VLOOKUP($Q206,'Revised vs YTD acct'!$A$5:$M$500,3,FALSE))</f>
        <v>0</v>
      </c>
      <c r="C206">
        <f>IF($Q206="","",VLOOKUP($Q206,'Revised vs YTD acct'!$A$5:$M$500,4,FALSE))</f>
        <v>0</v>
      </c>
      <c r="D206">
        <f>IF($Q206="","",VLOOKUP($Q206,'Revised vs YTD acct'!$A$5:$M$500,5,FALSE))</f>
        <v>0</v>
      </c>
      <c r="E206">
        <f>IF($Q206="","",VLOOKUP($Q206,'Revised vs YTD acct'!$A$5:$M$500,6,FALSE))</f>
        <v>0</v>
      </c>
      <c r="F206">
        <f>IF($Q206="","",VLOOKUP($Q206,'Revised vs YTD acct'!$A$5:$M$500,7,FALSE))</f>
        <v>0</v>
      </c>
      <c r="G206" t="str">
        <f>IF($Q206="","",VLOOKUP($Q206,'Revised vs YTD acct'!$A$5:$Q$257,COUNTA('Revised vs YTD acct'!$A$4:H$4),FALSE))</f>
        <v>4305</v>
      </c>
      <c r="H206" t="str">
        <f>IF($Q206="","",VLOOKUP($Q206,'Revised vs YTD acct'!$A$5:$Q$257,COUNTA('Revised vs YTD acct'!$A$4:I$4),FALSE))</f>
        <v>EMERGENCY MANAGEMENT AID</v>
      </c>
      <c r="I206" s="9">
        <f>IF($Q206="","",VLOOKUP($Q206,'Revised vs YTD acct'!$A$5:$Q$257,COUNTA('Revised vs YTD acct'!$A$4:J$4),FALSE))</f>
        <v>-17322</v>
      </c>
      <c r="J206" s="9">
        <f>IF($Q206="","",VLOOKUP($Q206,'Revised vs YTD acct'!$A$5:$Q$257,COUNTA('Revised vs YTD acct'!$A$4:K$4),FALSE))</f>
        <v>55</v>
      </c>
      <c r="K206" s="9">
        <f>IF($Q206="","",VLOOKUP($Q206,'Revised vs YTD acct'!$A$5:$Q$257,COUNTA('Revised vs YTD acct'!$A$4:L$4),FALSE))</f>
        <v>17322</v>
      </c>
      <c r="L206" s="9">
        <f>IF($Q206="","",VLOOKUP($Q206,'Revised vs YTD acct'!$A$5:$Q$257,COUNTA('Revised vs YTD acct'!$A$4:M$4),FALSE))</f>
        <v>-17027</v>
      </c>
      <c r="M206" s="9">
        <f>IF($Q206="","",VLOOKUP($Q206,'Revised vs YTD acct'!$A$5:$Q$257,COUNTA('Revised vs YTD acct'!$A$4:N$4),FALSE))</f>
        <v>17322</v>
      </c>
      <c r="N206" s="9">
        <f>IF($Q206="","",VLOOKUP($Q206,'Revised vs YTD acct'!$A$5:$Q$257,COUNTA('Revised vs YTD acct'!$A$4:O$4),FALSE))</f>
        <v>-26693</v>
      </c>
      <c r="O206" s="9">
        <f>IF($Q206="","",VLOOKUP($Q206,'Revised vs YTD acct'!$A$5:$Q$257,COUNTA('Revised vs YTD acct'!$A$4:P$4),FALSE))</f>
        <v>100</v>
      </c>
      <c r="P206" s="9">
        <f t="shared" si="3"/>
        <v>-26243</v>
      </c>
      <c r="Q206">
        <f>IF((MAX($Q$4:Q205)+1)&gt;Data!$B$1,"",MAX($Q$4:Q205)+1)</f>
        <v>202</v>
      </c>
    </row>
    <row r="207" spans="1:17" x14ac:dyDescent="0.2">
      <c r="A207" t="str">
        <f>IF($Q207="","",VLOOKUP($Q207,'Revised vs YTD acct'!$A$5:$Q$257,COUNTA('Revised vs YTD acct'!$A$4:B$4),FALSE))</f>
        <v>A</v>
      </c>
      <c r="B207">
        <f>IF($Q207="","",VLOOKUP($Q207,'Revised vs YTD acct'!$A$5:$M$500,3,FALSE))</f>
        <v>0</v>
      </c>
      <c r="C207">
        <f>IF($Q207="","",VLOOKUP($Q207,'Revised vs YTD acct'!$A$5:$M$500,4,FALSE))</f>
        <v>0</v>
      </c>
      <c r="D207">
        <f>IF($Q207="","",VLOOKUP($Q207,'Revised vs YTD acct'!$A$5:$M$500,5,FALSE))</f>
        <v>0</v>
      </c>
      <c r="E207">
        <f>IF($Q207="","",VLOOKUP($Q207,'Revised vs YTD acct'!$A$5:$M$500,6,FALSE))</f>
        <v>0</v>
      </c>
      <c r="F207">
        <f>IF($Q207="","",VLOOKUP($Q207,'Revised vs YTD acct'!$A$5:$M$500,7,FALSE))</f>
        <v>0</v>
      </c>
      <c r="G207" t="str">
        <f>IF($Q207="","",VLOOKUP($Q207,'Revised vs YTD acct'!$A$5:$Q$257,COUNTA('Revised vs YTD acct'!$A$4:H$4),FALSE))</f>
        <v>1525</v>
      </c>
      <c r="H207" t="str">
        <f>IF($Q207="","",VLOOKUP($Q207,'Revised vs YTD acct'!$A$5:$Q$257,COUNTA('Revised vs YTD acct'!$A$4:I$4),FALSE))</f>
        <v>MISC. JAIL REVENUE</v>
      </c>
      <c r="I207" s="9">
        <f>IF($Q207="","",VLOOKUP($Q207,'Revised vs YTD acct'!$A$5:$Q$257,COUNTA('Revised vs YTD acct'!$A$4:J$4),FALSE))</f>
        <v>0</v>
      </c>
      <c r="J207" s="9">
        <f>IF($Q207="","",VLOOKUP($Q207,'Revised vs YTD acct'!$A$5:$Q$257,COUNTA('Revised vs YTD acct'!$A$4:K$4),FALSE))</f>
        <v>0</v>
      </c>
      <c r="K207" s="9">
        <f>IF($Q207="","",VLOOKUP($Q207,'Revised vs YTD acct'!$A$5:$Q$257,COUNTA('Revised vs YTD acct'!$A$4:L$4),FALSE))</f>
        <v>0</v>
      </c>
      <c r="L207" s="9">
        <f>IF($Q207="","",VLOOKUP($Q207,'Revised vs YTD acct'!$A$5:$Q$257,COUNTA('Revised vs YTD acct'!$A$4:M$4),FALSE))</f>
        <v>0</v>
      </c>
      <c r="M207" s="9">
        <f>IF($Q207="","",VLOOKUP($Q207,'Revised vs YTD acct'!$A$5:$Q$257,COUNTA('Revised vs YTD acct'!$A$4:N$4),FALSE))</f>
        <v>0</v>
      </c>
      <c r="N207" s="9">
        <f>IF($Q207="","",VLOOKUP($Q207,'Revised vs YTD acct'!$A$5:$Q$257,COUNTA('Revised vs YTD acct'!$A$4:O$4),FALSE))</f>
        <v>-9469.9500000000007</v>
      </c>
      <c r="O207" s="9">
        <f>IF($Q207="","",VLOOKUP($Q207,'Revised vs YTD acct'!$A$5:$Q$257,COUNTA('Revised vs YTD acct'!$A$4:P$4),FALSE))</f>
        <v>-17048.32</v>
      </c>
      <c r="P207" s="9">
        <f t="shared" si="3"/>
        <v>-26518.27</v>
      </c>
      <c r="Q207">
        <f>IF((MAX($Q$4:Q206)+1)&gt;Data!$B$1,"",MAX($Q$4:Q206)+1)</f>
        <v>203</v>
      </c>
    </row>
    <row r="208" spans="1:17" x14ac:dyDescent="0.2">
      <c r="A208" t="str">
        <f>IF($Q208="","",VLOOKUP($Q208,'Revised vs YTD acct'!$A$5:$Q$257,COUNTA('Revised vs YTD acct'!$A$4:B$4),FALSE))</f>
        <v>A</v>
      </c>
      <c r="B208">
        <f>IF($Q208="","",VLOOKUP($Q208,'Revised vs YTD acct'!$A$5:$M$500,3,FALSE))</f>
        <v>0</v>
      </c>
      <c r="C208">
        <f>IF($Q208="","",VLOOKUP($Q208,'Revised vs YTD acct'!$A$5:$M$500,4,FALSE))</f>
        <v>0</v>
      </c>
      <c r="D208">
        <f>IF($Q208="","",VLOOKUP($Q208,'Revised vs YTD acct'!$A$5:$M$500,5,FALSE))</f>
        <v>0</v>
      </c>
      <c r="E208">
        <f>IF($Q208="","",VLOOKUP($Q208,'Revised vs YTD acct'!$A$5:$M$500,6,FALSE))</f>
        <v>0</v>
      </c>
      <c r="F208">
        <f>IF($Q208="","",VLOOKUP($Q208,'Revised vs YTD acct'!$A$5:$M$500,7,FALSE))</f>
        <v>0</v>
      </c>
      <c r="G208" t="str">
        <f>IF($Q208="","",VLOOKUP($Q208,'Revised vs YTD acct'!$A$5:$Q$257,COUNTA('Revised vs YTD acct'!$A$4:H$4),FALSE))</f>
        <v>2706</v>
      </c>
      <c r="H208" t="str">
        <f>IF($Q208="","",VLOOKUP($Q208,'Revised vs YTD acct'!$A$5:$Q$257,COUNTA('Revised vs YTD acct'!$A$4:I$4),FALSE))</f>
        <v>OFA / GIFTS AND DONATIONS</v>
      </c>
      <c r="I208" s="9">
        <f>IF($Q208="","",VLOOKUP($Q208,'Revised vs YTD acct'!$A$5:$Q$257,COUNTA('Revised vs YTD acct'!$A$4:J$4),FALSE))</f>
        <v>-1000</v>
      </c>
      <c r="J208" s="9">
        <f>IF($Q208="","",VLOOKUP($Q208,'Revised vs YTD acct'!$A$5:$Q$257,COUNTA('Revised vs YTD acct'!$A$4:K$4),FALSE))</f>
        <v>0</v>
      </c>
      <c r="K208" s="9">
        <f>IF($Q208="","",VLOOKUP($Q208,'Revised vs YTD acct'!$A$5:$Q$257,COUNTA('Revised vs YTD acct'!$A$4:L$4),FALSE))</f>
        <v>-1000</v>
      </c>
      <c r="L208" s="9">
        <f>IF($Q208="","",VLOOKUP($Q208,'Revised vs YTD acct'!$A$5:$Q$257,COUNTA('Revised vs YTD acct'!$A$4:M$4),FALSE))</f>
        <v>-1000.6599999999999</v>
      </c>
      <c r="M208" s="9">
        <f>IF($Q208="","",VLOOKUP($Q208,'Revised vs YTD acct'!$A$5:$Q$257,COUNTA('Revised vs YTD acct'!$A$4:N$4),FALSE))</f>
        <v>-2100</v>
      </c>
      <c r="N208" s="9">
        <f>IF($Q208="","",VLOOKUP($Q208,'Revised vs YTD acct'!$A$5:$Q$257,COUNTA('Revised vs YTD acct'!$A$4:O$4),FALSE))</f>
        <v>-2750</v>
      </c>
      <c r="O208" s="9">
        <f>IF($Q208="","",VLOOKUP($Q208,'Revised vs YTD acct'!$A$5:$Q$257,COUNTA('Revised vs YTD acct'!$A$4:P$4),FALSE))</f>
        <v>-20306.939999999999</v>
      </c>
      <c r="P208" s="9">
        <f t="shared" si="3"/>
        <v>-28157.599999999999</v>
      </c>
      <c r="Q208">
        <f>IF((MAX($Q$4:Q207)+1)&gt;Data!$B$1,"",MAX($Q$4:Q207)+1)</f>
        <v>204</v>
      </c>
    </row>
    <row r="209" spans="1:17" x14ac:dyDescent="0.2">
      <c r="A209" t="str">
        <f>IF($Q209="","",VLOOKUP($Q209,'Revised vs YTD acct'!$A$5:$Q$257,COUNTA('Revised vs YTD acct'!$A$4:B$4),FALSE))</f>
        <v>A</v>
      </c>
      <c r="B209">
        <f>IF($Q209="","",VLOOKUP($Q209,'Revised vs YTD acct'!$A$5:$M$500,3,FALSE))</f>
        <v>0</v>
      </c>
      <c r="C209">
        <f>IF($Q209="","",VLOOKUP($Q209,'Revised vs YTD acct'!$A$5:$M$500,4,FALSE))</f>
        <v>0</v>
      </c>
      <c r="D209">
        <f>IF($Q209="","",VLOOKUP($Q209,'Revised vs YTD acct'!$A$5:$M$500,5,FALSE))</f>
        <v>0</v>
      </c>
      <c r="E209">
        <f>IF($Q209="","",VLOOKUP($Q209,'Revised vs YTD acct'!$A$5:$M$500,6,FALSE))</f>
        <v>0</v>
      </c>
      <c r="F209">
        <f>IF($Q209="","",VLOOKUP($Q209,'Revised vs YTD acct'!$A$5:$M$500,7,FALSE))</f>
        <v>0</v>
      </c>
      <c r="G209" t="str">
        <f>IF($Q209="","",VLOOKUP($Q209,'Revised vs YTD acct'!$A$5:$Q$257,COUNTA('Revised vs YTD acct'!$A$4:H$4),FALSE))</f>
        <v>2655</v>
      </c>
      <c r="H209" t="str">
        <f>IF($Q209="","",VLOOKUP($Q209,'Revised vs YTD acct'!$A$5:$Q$257,COUNTA('Revised vs YTD acct'!$A$4:I$4),FALSE))</f>
        <v>MINOR SALES</v>
      </c>
      <c r="I209" s="9">
        <f>IF($Q209="","",VLOOKUP($Q209,'Revised vs YTD acct'!$A$5:$Q$257,COUNTA('Revised vs YTD acct'!$A$4:J$4),FALSE))</f>
        <v>-8217.5</v>
      </c>
      <c r="J209" s="9">
        <f>IF($Q209="","",VLOOKUP($Q209,'Revised vs YTD acct'!$A$5:$Q$257,COUNTA('Revised vs YTD acct'!$A$4:K$4),FALSE))</f>
        <v>-7863.5</v>
      </c>
      <c r="K209" s="9">
        <f>IF($Q209="","",VLOOKUP($Q209,'Revised vs YTD acct'!$A$5:$Q$257,COUNTA('Revised vs YTD acct'!$A$4:L$4),FALSE))</f>
        <v>5960.63</v>
      </c>
      <c r="L209" s="9">
        <f>IF($Q209="","",VLOOKUP($Q209,'Revised vs YTD acct'!$A$5:$Q$257,COUNTA('Revised vs YTD acct'!$A$4:M$4),FALSE))</f>
        <v>-2208.75</v>
      </c>
      <c r="M209" s="9">
        <f>IF($Q209="","",VLOOKUP($Q209,'Revised vs YTD acct'!$A$5:$Q$257,COUNTA('Revised vs YTD acct'!$A$4:N$4),FALSE))</f>
        <v>-4723.25</v>
      </c>
      <c r="N209" s="9">
        <f>IF($Q209="","",VLOOKUP($Q209,'Revised vs YTD acct'!$A$5:$Q$257,COUNTA('Revised vs YTD acct'!$A$4:O$4),FALSE))</f>
        <v>-8953.75</v>
      </c>
      <c r="O209" s="9">
        <f>IF($Q209="","",VLOOKUP($Q209,'Revised vs YTD acct'!$A$5:$Q$257,COUNTA('Revised vs YTD acct'!$A$4:P$4),FALSE))</f>
        <v>-3230</v>
      </c>
      <c r="P209" s="9">
        <f t="shared" si="3"/>
        <v>-29236.12</v>
      </c>
      <c r="Q209">
        <f>IF((MAX($Q$4:Q208)+1)&gt;Data!$B$1,"",MAX($Q$4:Q208)+1)</f>
        <v>205</v>
      </c>
    </row>
    <row r="210" spans="1:17" x14ac:dyDescent="0.2">
      <c r="A210" t="str">
        <f>IF($Q210="","",VLOOKUP($Q210,'Revised vs YTD acct'!$A$5:$Q$257,COUNTA('Revised vs YTD acct'!$A$4:B$4),FALSE))</f>
        <v>A</v>
      </c>
      <c r="B210">
        <f>IF($Q210="","",VLOOKUP($Q210,'Revised vs YTD acct'!$A$5:$M$500,3,FALSE))</f>
        <v>0</v>
      </c>
      <c r="C210">
        <f>IF($Q210="","",VLOOKUP($Q210,'Revised vs YTD acct'!$A$5:$M$500,4,FALSE))</f>
        <v>0</v>
      </c>
      <c r="D210">
        <f>IF($Q210="","",VLOOKUP($Q210,'Revised vs YTD acct'!$A$5:$M$500,5,FALSE))</f>
        <v>0</v>
      </c>
      <c r="E210">
        <f>IF($Q210="","",VLOOKUP($Q210,'Revised vs YTD acct'!$A$5:$M$500,6,FALSE))</f>
        <v>0</v>
      </c>
      <c r="F210">
        <f>IF($Q210="","",VLOOKUP($Q210,'Revised vs YTD acct'!$A$5:$M$500,7,FALSE))</f>
        <v>0</v>
      </c>
      <c r="G210" t="str">
        <f>IF($Q210="","",VLOOKUP($Q210,'Revised vs YTD acct'!$A$5:$Q$257,COUNTA('Revised vs YTD acct'!$A$4:H$4),FALSE))</f>
        <v>1613</v>
      </c>
      <c r="H210" t="str">
        <f>IF($Q210="","",VLOOKUP($Q210,'Revised vs YTD acct'!$A$5:$Q$257,COUNTA('Revised vs YTD acct'!$A$4:I$4),FALSE))</f>
        <v>MEDICAID - AGE 3-5 YEARS</v>
      </c>
      <c r="I210" s="9">
        <f>IF($Q210="","",VLOOKUP($Q210,'Revised vs YTD acct'!$A$5:$Q$257,COUNTA('Revised vs YTD acct'!$A$4:J$4),FALSE))</f>
        <v>64751.640000000014</v>
      </c>
      <c r="J210" s="9">
        <f>IF($Q210="","",VLOOKUP($Q210,'Revised vs YTD acct'!$A$5:$Q$257,COUNTA('Revised vs YTD acct'!$A$4:K$4),FALSE))</f>
        <v>-51546.040000000008</v>
      </c>
      <c r="K210" s="9">
        <f>IF($Q210="","",VLOOKUP($Q210,'Revised vs YTD acct'!$A$5:$Q$257,COUNTA('Revised vs YTD acct'!$A$4:L$4),FALSE))</f>
        <v>-21097.690000000002</v>
      </c>
      <c r="L210" s="9">
        <f>IF($Q210="","",VLOOKUP($Q210,'Revised vs YTD acct'!$A$5:$Q$257,COUNTA('Revised vs YTD acct'!$A$4:M$4),FALSE))</f>
        <v>-103547.65999999997</v>
      </c>
      <c r="M210" s="9">
        <f>IF($Q210="","",VLOOKUP($Q210,'Revised vs YTD acct'!$A$5:$Q$257,COUNTA('Revised vs YTD acct'!$A$4:N$4),FALSE))</f>
        <v>-22086.200000000012</v>
      </c>
      <c r="N210" s="9">
        <f>IF($Q210="","",VLOOKUP($Q210,'Revised vs YTD acct'!$A$5:$Q$257,COUNTA('Revised vs YTD acct'!$A$4:O$4),FALSE))</f>
        <v>64226.990000000005</v>
      </c>
      <c r="O210" s="9">
        <f>IF($Q210="","",VLOOKUP($Q210,'Revised vs YTD acct'!$A$5:$Q$257,COUNTA('Revised vs YTD acct'!$A$4:P$4),FALSE))</f>
        <v>38856.600000000006</v>
      </c>
      <c r="P210" s="9">
        <f t="shared" si="3"/>
        <v>-30442.359999999971</v>
      </c>
      <c r="Q210">
        <f>IF((MAX($Q$4:Q209)+1)&gt;Data!$B$1,"",MAX($Q$4:Q209)+1)</f>
        <v>206</v>
      </c>
    </row>
    <row r="211" spans="1:17" x14ac:dyDescent="0.2">
      <c r="A211" t="str">
        <f>IF($Q211="","",VLOOKUP($Q211,'Revised vs YTD acct'!$A$5:$Q$257,COUNTA('Revised vs YTD acct'!$A$4:B$4),FALSE))</f>
        <v>A</v>
      </c>
      <c r="B211">
        <f>IF($Q211="","",VLOOKUP($Q211,'Revised vs YTD acct'!$A$5:$M$500,3,FALSE))</f>
        <v>0</v>
      </c>
      <c r="C211">
        <f>IF($Q211="","",VLOOKUP($Q211,'Revised vs YTD acct'!$A$5:$M$500,4,FALSE))</f>
        <v>0</v>
      </c>
      <c r="D211">
        <f>IF($Q211="","",VLOOKUP($Q211,'Revised vs YTD acct'!$A$5:$M$500,5,FALSE))</f>
        <v>0</v>
      </c>
      <c r="E211">
        <f>IF($Q211="","",VLOOKUP($Q211,'Revised vs YTD acct'!$A$5:$M$500,6,FALSE))</f>
        <v>0</v>
      </c>
      <c r="F211">
        <f>IF($Q211="","",VLOOKUP($Q211,'Revised vs YTD acct'!$A$5:$M$500,7,FALSE))</f>
        <v>0</v>
      </c>
      <c r="G211" t="str">
        <f>IF($Q211="","",VLOOKUP($Q211,'Revised vs YTD acct'!$A$5:$Q$257,COUNTA('Revised vs YTD acct'!$A$4:H$4),FALSE))</f>
        <v>2626</v>
      </c>
      <c r="H211" t="str">
        <f>IF($Q211="","",VLOOKUP($Q211,'Revised vs YTD acct'!$A$5:$Q$257,COUNTA('Revised vs YTD acct'!$A$4:I$4),FALSE))</f>
        <v>SEIZED ASSETS</v>
      </c>
      <c r="I211" s="9">
        <f>IF($Q211="","",VLOOKUP($Q211,'Revised vs YTD acct'!$A$5:$Q$257,COUNTA('Revised vs YTD acct'!$A$4:J$4),FALSE))</f>
        <v>0</v>
      </c>
      <c r="J211" s="9">
        <f>IF($Q211="","",VLOOKUP($Q211,'Revised vs YTD acct'!$A$5:$Q$257,COUNTA('Revised vs YTD acct'!$A$4:K$4),FALSE))</f>
        <v>-18028.77</v>
      </c>
      <c r="K211" s="9">
        <f>IF($Q211="","",VLOOKUP($Q211,'Revised vs YTD acct'!$A$5:$Q$257,COUNTA('Revised vs YTD acct'!$A$4:L$4),FALSE))</f>
        <v>0</v>
      </c>
      <c r="L211" s="9">
        <f>IF($Q211="","",VLOOKUP($Q211,'Revised vs YTD acct'!$A$5:$Q$257,COUNTA('Revised vs YTD acct'!$A$4:M$4),FALSE))</f>
        <v>0</v>
      </c>
      <c r="M211" s="9">
        <f>IF($Q211="","",VLOOKUP($Q211,'Revised vs YTD acct'!$A$5:$Q$257,COUNTA('Revised vs YTD acct'!$A$4:N$4),FALSE))</f>
        <v>-7518.5</v>
      </c>
      <c r="N211" s="9">
        <f>IF($Q211="","",VLOOKUP($Q211,'Revised vs YTD acct'!$A$5:$Q$257,COUNTA('Revised vs YTD acct'!$A$4:O$4),FALSE))</f>
        <v>-4958</v>
      </c>
      <c r="O211" s="9">
        <f>IF($Q211="","",VLOOKUP($Q211,'Revised vs YTD acct'!$A$5:$Q$257,COUNTA('Revised vs YTD acct'!$A$4:P$4),FALSE))</f>
        <v>0</v>
      </c>
      <c r="P211" s="9">
        <f t="shared" si="3"/>
        <v>-30505.27</v>
      </c>
      <c r="Q211">
        <f>IF((MAX($Q$4:Q210)+1)&gt;Data!$B$1,"",MAX($Q$4:Q210)+1)</f>
        <v>207</v>
      </c>
    </row>
    <row r="212" spans="1:17" x14ac:dyDescent="0.2">
      <c r="A212" t="str">
        <f>IF($Q212="","",VLOOKUP($Q212,'Revised vs YTD acct'!$A$5:$Q$257,COUNTA('Revised vs YTD acct'!$A$4:B$4),FALSE))</f>
        <v>A</v>
      </c>
      <c r="B212">
        <f>IF($Q212="","",VLOOKUP($Q212,'Revised vs YTD acct'!$A$5:$M$500,3,FALSE))</f>
        <v>0</v>
      </c>
      <c r="C212">
        <f>IF($Q212="","",VLOOKUP($Q212,'Revised vs YTD acct'!$A$5:$M$500,4,FALSE))</f>
        <v>0</v>
      </c>
      <c r="D212">
        <f>IF($Q212="","",VLOOKUP($Q212,'Revised vs YTD acct'!$A$5:$M$500,5,FALSE))</f>
        <v>0</v>
      </c>
      <c r="E212">
        <f>IF($Q212="","",VLOOKUP($Q212,'Revised vs YTD acct'!$A$5:$M$500,6,FALSE))</f>
        <v>0</v>
      </c>
      <c r="F212">
        <f>IF($Q212="","",VLOOKUP($Q212,'Revised vs YTD acct'!$A$5:$M$500,7,FALSE))</f>
        <v>0</v>
      </c>
      <c r="G212" t="str">
        <f>IF($Q212="","",VLOOKUP($Q212,'Revised vs YTD acct'!$A$5:$Q$257,COUNTA('Revised vs YTD acct'!$A$4:H$4),FALSE))</f>
        <v>4490</v>
      </c>
      <c r="H212" t="str">
        <f>IF($Q212="","",VLOOKUP($Q212,'Revised vs YTD acct'!$A$5:$Q$257,COUNTA('Revised vs YTD acct'!$A$4:I$4),FALSE))</f>
        <v>M.H. FEDERAL SALARY SHARING</v>
      </c>
      <c r="I212" s="9">
        <f>IF($Q212="","",VLOOKUP($Q212,'Revised vs YTD acct'!$A$5:$Q$257,COUNTA('Revised vs YTD acct'!$A$4:J$4),FALSE))</f>
        <v>-18744</v>
      </c>
      <c r="J212" s="9">
        <f>IF($Q212="","",VLOOKUP($Q212,'Revised vs YTD acct'!$A$5:$Q$257,COUNTA('Revised vs YTD acct'!$A$4:K$4),FALSE))</f>
        <v>75000</v>
      </c>
      <c r="K212" s="9">
        <f>IF($Q212="","",VLOOKUP($Q212,'Revised vs YTD acct'!$A$5:$Q$257,COUNTA('Revised vs YTD acct'!$A$4:L$4),FALSE))</f>
        <v>-1213</v>
      </c>
      <c r="L212" s="9">
        <f>IF($Q212="","",VLOOKUP($Q212,'Revised vs YTD acct'!$A$5:$Q$257,COUNTA('Revised vs YTD acct'!$A$4:M$4),FALSE))</f>
        <v>-102602</v>
      </c>
      <c r="M212" s="9">
        <f>IF($Q212="","",VLOOKUP($Q212,'Revised vs YTD acct'!$A$5:$Q$257,COUNTA('Revised vs YTD acct'!$A$4:N$4),FALSE))</f>
        <v>-76875</v>
      </c>
      <c r="N212" s="9">
        <f>IF($Q212="","",VLOOKUP($Q212,'Revised vs YTD acct'!$A$5:$Q$257,COUNTA('Revised vs YTD acct'!$A$4:O$4),FALSE))</f>
        <v>0</v>
      </c>
      <c r="O212" s="9">
        <f>IF($Q212="","",VLOOKUP($Q212,'Revised vs YTD acct'!$A$5:$Q$257,COUNTA('Revised vs YTD acct'!$A$4:P$4),FALSE))</f>
        <v>84701</v>
      </c>
      <c r="P212" s="9">
        <f t="shared" si="3"/>
        <v>-39733</v>
      </c>
      <c r="Q212">
        <f>IF((MAX($Q$4:Q211)+1)&gt;Data!$B$1,"",MAX($Q$4:Q211)+1)</f>
        <v>208</v>
      </c>
    </row>
    <row r="213" spans="1:17" x14ac:dyDescent="0.2">
      <c r="A213" t="str">
        <f>IF($Q213="","",VLOOKUP($Q213,'Revised vs YTD acct'!$A$5:$Q$257,COUNTA('Revised vs YTD acct'!$A$4:B$4),FALSE))</f>
        <v>A</v>
      </c>
      <c r="B213">
        <f>IF($Q213="","",VLOOKUP($Q213,'Revised vs YTD acct'!$A$5:$M$500,3,FALSE))</f>
        <v>0</v>
      </c>
      <c r="C213">
        <f>IF($Q213="","",VLOOKUP($Q213,'Revised vs YTD acct'!$A$5:$M$500,4,FALSE))</f>
        <v>0</v>
      </c>
      <c r="D213">
        <f>IF($Q213="","",VLOOKUP($Q213,'Revised vs YTD acct'!$A$5:$M$500,5,FALSE))</f>
        <v>0</v>
      </c>
      <c r="E213">
        <f>IF($Q213="","",VLOOKUP($Q213,'Revised vs YTD acct'!$A$5:$M$500,6,FALSE))</f>
        <v>0</v>
      </c>
      <c r="F213">
        <f>IF($Q213="","",VLOOKUP($Q213,'Revised vs YTD acct'!$A$5:$M$500,7,FALSE))</f>
        <v>0</v>
      </c>
      <c r="G213" t="str">
        <f>IF($Q213="","",VLOOKUP($Q213,'Revised vs YTD acct'!$A$5:$Q$257,COUNTA('Revised vs YTD acct'!$A$4:H$4),FALSE))</f>
        <v>2130</v>
      </c>
      <c r="H213" t="str">
        <f>IF($Q213="","",VLOOKUP($Q213,'Revised vs YTD acct'!$A$5:$Q$257,COUNTA('Revised vs YTD acct'!$A$4:I$4),FALSE))</f>
        <v>TIPPING FEE REVENUE</v>
      </c>
      <c r="I213" s="9">
        <f>IF($Q213="","",VLOOKUP($Q213,'Revised vs YTD acct'!$A$5:$Q$257,COUNTA('Revised vs YTD acct'!$A$4:J$4),FALSE))</f>
        <v>13640.649999999994</v>
      </c>
      <c r="J213" s="9">
        <f>IF($Q213="","",VLOOKUP($Q213,'Revised vs YTD acct'!$A$5:$Q$257,COUNTA('Revised vs YTD acct'!$A$4:K$4),FALSE))</f>
        <v>5543.3999999999942</v>
      </c>
      <c r="K213" s="9">
        <f>IF($Q213="","",VLOOKUP($Q213,'Revised vs YTD acct'!$A$5:$Q$257,COUNTA('Revised vs YTD acct'!$A$4:L$4),FALSE))</f>
        <v>-4362.75</v>
      </c>
      <c r="L213" s="9">
        <f>IF($Q213="","",VLOOKUP($Q213,'Revised vs YTD acct'!$A$5:$Q$257,COUNTA('Revised vs YTD acct'!$A$4:M$4),FALSE))</f>
        <v>11945.330000000002</v>
      </c>
      <c r="M213" s="9">
        <f>IF($Q213="","",VLOOKUP($Q213,'Revised vs YTD acct'!$A$5:$Q$257,COUNTA('Revised vs YTD acct'!$A$4:N$4),FALSE))</f>
        <v>4584.1000000000058</v>
      </c>
      <c r="N213" s="9">
        <f>IF($Q213="","",VLOOKUP($Q213,'Revised vs YTD acct'!$A$5:$Q$257,COUNTA('Revised vs YTD acct'!$A$4:O$4),FALSE))</f>
        <v>-17607.809999999998</v>
      </c>
      <c r="O213" s="9">
        <f>IF($Q213="","",VLOOKUP($Q213,'Revised vs YTD acct'!$A$5:$Q$257,COUNTA('Revised vs YTD acct'!$A$4:P$4),FALSE))</f>
        <v>-62280.959999999992</v>
      </c>
      <c r="P213" s="9">
        <f t="shared" si="3"/>
        <v>-48538.039999999994</v>
      </c>
      <c r="Q213">
        <f>IF((MAX($Q$4:Q212)+1)&gt;Data!$B$1,"",MAX($Q$4:Q212)+1)</f>
        <v>209</v>
      </c>
    </row>
    <row r="214" spans="1:17" x14ac:dyDescent="0.2">
      <c r="A214" t="str">
        <f>IF($Q214="","",VLOOKUP($Q214,'Revised vs YTD acct'!$A$5:$Q$257,COUNTA('Revised vs YTD acct'!$A$4:B$4),FALSE))</f>
        <v>A</v>
      </c>
      <c r="B214">
        <f>IF($Q214="","",VLOOKUP($Q214,'Revised vs YTD acct'!$A$5:$M$500,3,FALSE))</f>
        <v>0</v>
      </c>
      <c r="C214">
        <f>IF($Q214="","",VLOOKUP($Q214,'Revised vs YTD acct'!$A$5:$M$500,4,FALSE))</f>
        <v>0</v>
      </c>
      <c r="D214">
        <f>IF($Q214="","",VLOOKUP($Q214,'Revised vs YTD acct'!$A$5:$M$500,5,FALSE))</f>
        <v>0</v>
      </c>
      <c r="E214">
        <f>IF($Q214="","",VLOOKUP($Q214,'Revised vs YTD acct'!$A$5:$M$500,6,FALSE))</f>
        <v>0</v>
      </c>
      <c r="F214">
        <f>IF($Q214="","",VLOOKUP($Q214,'Revised vs YTD acct'!$A$5:$M$500,7,FALSE))</f>
        <v>0</v>
      </c>
      <c r="G214" t="str">
        <f>IF($Q214="","",VLOOKUP($Q214,'Revised vs YTD acct'!$A$5:$Q$257,COUNTA('Revised vs YTD acct'!$A$4:H$4),FALSE))</f>
        <v>1801</v>
      </c>
      <c r="H214" t="str">
        <f>IF($Q214="","",VLOOKUP($Q214,'Revised vs YTD acct'!$A$5:$Q$257,COUNTA('Revised vs YTD acct'!$A$4:I$4),FALSE))</f>
        <v>REPAYMENTS OF MED. ASSIST.</v>
      </c>
      <c r="I214" s="9">
        <f>IF($Q214="","",VLOOKUP($Q214,'Revised vs YTD acct'!$A$5:$Q$257,COUNTA('Revised vs YTD acct'!$A$4:J$4),FALSE))</f>
        <v>25253.09</v>
      </c>
      <c r="J214" s="9">
        <f>IF($Q214="","",VLOOKUP($Q214,'Revised vs YTD acct'!$A$5:$Q$257,COUNTA('Revised vs YTD acct'!$A$4:K$4),FALSE))</f>
        <v>-162613.10999999999</v>
      </c>
      <c r="K214" s="9">
        <f>IF($Q214="","",VLOOKUP($Q214,'Revised vs YTD acct'!$A$5:$Q$257,COUNTA('Revised vs YTD acct'!$A$4:L$4),FALSE))</f>
        <v>179705.4</v>
      </c>
      <c r="L214" s="9">
        <f>IF($Q214="","",VLOOKUP($Q214,'Revised vs YTD acct'!$A$5:$Q$257,COUNTA('Revised vs YTD acct'!$A$4:M$4),FALSE))</f>
        <v>38387.9</v>
      </c>
      <c r="M214" s="9">
        <f>IF($Q214="","",VLOOKUP($Q214,'Revised vs YTD acct'!$A$5:$Q$257,COUNTA('Revised vs YTD acct'!$A$4:N$4),FALSE))</f>
        <v>-39524.83</v>
      </c>
      <c r="N214" s="9">
        <f>IF($Q214="","",VLOOKUP($Q214,'Revised vs YTD acct'!$A$5:$Q$257,COUNTA('Revised vs YTD acct'!$A$4:O$4),FALSE))</f>
        <v>-40547.86</v>
      </c>
      <c r="O214" s="9">
        <f>IF($Q214="","",VLOOKUP($Q214,'Revised vs YTD acct'!$A$5:$Q$257,COUNTA('Revised vs YTD acct'!$A$4:P$4),FALSE))</f>
        <v>-53927.05</v>
      </c>
      <c r="P214" s="9">
        <f t="shared" si="3"/>
        <v>-53266.460000000006</v>
      </c>
      <c r="Q214">
        <f>IF((MAX($Q$4:Q213)+1)&gt;Data!$B$1,"",MAX($Q$4:Q213)+1)</f>
        <v>210</v>
      </c>
    </row>
    <row r="215" spans="1:17" x14ac:dyDescent="0.2">
      <c r="A215" t="str">
        <f>IF($Q215="","",VLOOKUP($Q215,'Revised vs YTD acct'!$A$5:$Q$257,COUNTA('Revised vs YTD acct'!$A$4:B$4),FALSE))</f>
        <v>A</v>
      </c>
      <c r="B215">
        <f>IF($Q215="","",VLOOKUP($Q215,'Revised vs YTD acct'!$A$5:$M$500,3,FALSE))</f>
        <v>0</v>
      </c>
      <c r="C215">
        <f>IF($Q215="","",VLOOKUP($Q215,'Revised vs YTD acct'!$A$5:$M$500,4,FALSE))</f>
        <v>0</v>
      </c>
      <c r="D215">
        <f>IF($Q215="","",VLOOKUP($Q215,'Revised vs YTD acct'!$A$5:$M$500,5,FALSE))</f>
        <v>0</v>
      </c>
      <c r="E215">
        <f>IF($Q215="","",VLOOKUP($Q215,'Revised vs YTD acct'!$A$5:$M$500,6,FALSE))</f>
        <v>0</v>
      </c>
      <c r="F215">
        <f>IF($Q215="","",VLOOKUP($Q215,'Revised vs YTD acct'!$A$5:$M$500,7,FALSE))</f>
        <v>0</v>
      </c>
      <c r="G215" t="str">
        <f>IF($Q215="","",VLOOKUP($Q215,'Revised vs YTD acct'!$A$5:$Q$257,COUNTA('Revised vs YTD acct'!$A$4:H$4),FALSE))</f>
        <v>2680</v>
      </c>
      <c r="H215" t="str">
        <f>IF($Q215="","",VLOOKUP($Q215,'Revised vs YTD acct'!$A$5:$Q$257,COUNTA('Revised vs YTD acct'!$A$4:I$4),FALSE))</f>
        <v>INSURANCE RECOVERIES</v>
      </c>
      <c r="I215" s="9">
        <f>IF($Q215="","",VLOOKUP($Q215,'Revised vs YTD acct'!$A$5:$Q$257,COUNTA('Revised vs YTD acct'!$A$4:J$4),FALSE))</f>
        <v>41184.979999999996</v>
      </c>
      <c r="J215" s="9">
        <f>IF($Q215="","",VLOOKUP($Q215,'Revised vs YTD acct'!$A$5:$Q$257,COUNTA('Revised vs YTD acct'!$A$4:K$4),FALSE))</f>
        <v>-2378.1800000000003</v>
      </c>
      <c r="K215" s="9">
        <f>IF($Q215="","",VLOOKUP($Q215,'Revised vs YTD acct'!$A$5:$Q$257,COUNTA('Revised vs YTD acct'!$A$4:L$4),FALSE))</f>
        <v>23296.69</v>
      </c>
      <c r="L215" s="9">
        <f>IF($Q215="","",VLOOKUP($Q215,'Revised vs YTD acct'!$A$5:$Q$257,COUNTA('Revised vs YTD acct'!$A$4:M$4),FALSE))</f>
        <v>-30524.29</v>
      </c>
      <c r="M215" s="9">
        <f>IF($Q215="","",VLOOKUP($Q215,'Revised vs YTD acct'!$A$5:$Q$257,COUNTA('Revised vs YTD acct'!$A$4:N$4),FALSE))</f>
        <v>-20777.12</v>
      </c>
      <c r="N215" s="9">
        <f>IF($Q215="","",VLOOKUP($Q215,'Revised vs YTD acct'!$A$5:$Q$257,COUNTA('Revised vs YTD acct'!$A$4:O$4),FALSE))</f>
        <v>-58103.32</v>
      </c>
      <c r="O215" s="9">
        <f>IF($Q215="","",VLOOKUP($Q215,'Revised vs YTD acct'!$A$5:$Q$257,COUNTA('Revised vs YTD acct'!$A$4:P$4),FALSE))</f>
        <v>-8808.0799999999981</v>
      </c>
      <c r="P215" s="9">
        <f t="shared" si="3"/>
        <v>-56109.320000000007</v>
      </c>
      <c r="Q215">
        <f>IF((MAX($Q$4:Q214)+1)&gt;Data!$B$1,"",MAX($Q$4:Q214)+1)</f>
        <v>211</v>
      </c>
    </row>
    <row r="216" spans="1:17" x14ac:dyDescent="0.2">
      <c r="A216" t="str">
        <f>IF($Q216="","",VLOOKUP($Q216,'Revised vs YTD acct'!$A$5:$Q$257,COUNTA('Revised vs YTD acct'!$A$4:B$4),FALSE))</f>
        <v>A</v>
      </c>
      <c r="B216">
        <f>IF($Q216="","",VLOOKUP($Q216,'Revised vs YTD acct'!$A$5:$M$500,3,FALSE))</f>
        <v>0</v>
      </c>
      <c r="C216">
        <f>IF($Q216="","",VLOOKUP($Q216,'Revised vs YTD acct'!$A$5:$M$500,4,FALSE))</f>
        <v>0</v>
      </c>
      <c r="D216">
        <f>IF($Q216="","",VLOOKUP($Q216,'Revised vs YTD acct'!$A$5:$M$500,5,FALSE))</f>
        <v>0</v>
      </c>
      <c r="E216">
        <f>IF($Q216="","",VLOOKUP($Q216,'Revised vs YTD acct'!$A$5:$M$500,6,FALSE))</f>
        <v>0</v>
      </c>
      <c r="F216">
        <f>IF($Q216="","",VLOOKUP($Q216,'Revised vs YTD acct'!$A$5:$M$500,7,FALSE))</f>
        <v>0</v>
      </c>
      <c r="G216" t="str">
        <f>IF($Q216="","",VLOOKUP($Q216,'Revised vs YTD acct'!$A$5:$Q$257,COUNTA('Revised vs YTD acct'!$A$4:H$4),FALSE))</f>
        <v>2230</v>
      </c>
      <c r="H216" t="str">
        <f>IF($Q216="","",VLOOKUP($Q216,'Revised vs YTD acct'!$A$5:$Q$257,COUNTA('Revised vs YTD acct'!$A$4:I$4),FALSE))</f>
        <v>GENERAL SERVICE/OTHER GOVTS.</v>
      </c>
      <c r="I216" s="9">
        <f>IF($Q216="","",VLOOKUP($Q216,'Revised vs YTD acct'!$A$5:$Q$257,COUNTA('Revised vs YTD acct'!$A$4:J$4),FALSE))</f>
        <v>-7061.27</v>
      </c>
      <c r="J216" s="9">
        <f>IF($Q216="","",VLOOKUP($Q216,'Revised vs YTD acct'!$A$5:$Q$257,COUNTA('Revised vs YTD acct'!$A$4:K$4),FALSE))</f>
        <v>-2913.2700000000004</v>
      </c>
      <c r="K216" s="9">
        <f>IF($Q216="","",VLOOKUP($Q216,'Revised vs YTD acct'!$A$5:$Q$257,COUNTA('Revised vs YTD acct'!$A$4:L$4),FALSE))</f>
        <v>-4071.13</v>
      </c>
      <c r="L216" s="9">
        <f>IF($Q216="","",VLOOKUP($Q216,'Revised vs YTD acct'!$A$5:$Q$257,COUNTA('Revised vs YTD acct'!$A$4:M$4),FALSE))</f>
        <v>-12145.87</v>
      </c>
      <c r="M216" s="9">
        <f>IF($Q216="","",VLOOKUP($Q216,'Revised vs YTD acct'!$A$5:$Q$257,COUNTA('Revised vs YTD acct'!$A$4:N$4),FALSE))</f>
        <v>-10198.51</v>
      </c>
      <c r="N216" s="9">
        <f>IF($Q216="","",VLOOKUP($Q216,'Revised vs YTD acct'!$A$5:$Q$257,COUNTA('Revised vs YTD acct'!$A$4:O$4),FALSE))</f>
        <v>-12409.53</v>
      </c>
      <c r="O216" s="9">
        <f>IF($Q216="","",VLOOKUP($Q216,'Revised vs YTD acct'!$A$5:$Q$257,COUNTA('Revised vs YTD acct'!$A$4:P$4),FALSE))</f>
        <v>-13450.550000000001</v>
      </c>
      <c r="P216" s="9">
        <f t="shared" si="3"/>
        <v>-62250.130000000005</v>
      </c>
      <c r="Q216">
        <f>IF((MAX($Q$4:Q215)+1)&gt;Data!$B$1,"",MAX($Q$4:Q215)+1)</f>
        <v>212</v>
      </c>
    </row>
    <row r="217" spans="1:17" x14ac:dyDescent="0.2">
      <c r="A217" t="str">
        <f>IF($Q217="","",VLOOKUP($Q217,'Revised vs YTD acct'!$A$5:$Q$257,COUNTA('Revised vs YTD acct'!$A$4:B$4),FALSE))</f>
        <v>A</v>
      </c>
      <c r="B217">
        <f>IF($Q217="","",VLOOKUP($Q217,'Revised vs YTD acct'!$A$5:$M$500,3,FALSE))</f>
        <v>0</v>
      </c>
      <c r="C217">
        <f>IF($Q217="","",VLOOKUP($Q217,'Revised vs YTD acct'!$A$5:$M$500,4,FALSE))</f>
        <v>0</v>
      </c>
      <c r="D217">
        <f>IF($Q217="","",VLOOKUP($Q217,'Revised vs YTD acct'!$A$5:$M$500,5,FALSE))</f>
        <v>0</v>
      </c>
      <c r="E217">
        <f>IF($Q217="","",VLOOKUP($Q217,'Revised vs YTD acct'!$A$5:$M$500,6,FALSE))</f>
        <v>0</v>
      </c>
      <c r="F217">
        <f>IF($Q217="","",VLOOKUP($Q217,'Revised vs YTD acct'!$A$5:$M$500,7,FALSE))</f>
        <v>0</v>
      </c>
      <c r="G217" t="str">
        <f>IF($Q217="","",VLOOKUP($Q217,'Revised vs YTD acct'!$A$5:$Q$257,COUNTA('Revised vs YTD acct'!$A$4:H$4),FALSE))</f>
        <v>3785</v>
      </c>
      <c r="H217" t="str">
        <f>IF($Q217="","",VLOOKUP($Q217,'Revised vs YTD acct'!$A$5:$Q$257,COUNTA('Revised vs YTD acct'!$A$4:I$4),FALSE))</f>
        <v>DIASTER ASST STATE AID</v>
      </c>
      <c r="I217" s="9">
        <f>IF($Q217="","",VLOOKUP($Q217,'Revised vs YTD acct'!$A$5:$Q$257,COUNTA('Revised vs YTD acct'!$A$4:J$4),FALSE))</f>
        <v>-186374.12</v>
      </c>
      <c r="J217" s="9">
        <f>IF($Q217="","",VLOOKUP($Q217,'Revised vs YTD acct'!$A$5:$Q$257,COUNTA('Revised vs YTD acct'!$A$4:K$4),FALSE))</f>
        <v>59202.7</v>
      </c>
      <c r="K217" s="9">
        <f>IF($Q217="","",VLOOKUP($Q217,'Revised vs YTD acct'!$A$5:$Q$257,COUNTA('Revised vs YTD acct'!$A$4:L$4),FALSE))</f>
        <v>236901.68</v>
      </c>
      <c r="L217" s="9">
        <f>IF($Q217="","",VLOOKUP($Q217,'Revised vs YTD acct'!$A$5:$Q$257,COUNTA('Revised vs YTD acct'!$A$4:M$4),FALSE))</f>
        <v>-32301.649999999994</v>
      </c>
      <c r="M217" s="9">
        <f>IF($Q217="","",VLOOKUP($Q217,'Revised vs YTD acct'!$A$5:$Q$257,COUNTA('Revised vs YTD acct'!$A$4:N$4),FALSE))</f>
        <v>-5260.7599999999948</v>
      </c>
      <c r="N217" s="9">
        <f>IF($Q217="","",VLOOKUP($Q217,'Revised vs YTD acct'!$A$5:$Q$257,COUNTA('Revised vs YTD acct'!$A$4:O$4),FALSE))</f>
        <v>-135051.76999999999</v>
      </c>
      <c r="O217" s="9">
        <f>IF($Q217="","",VLOOKUP($Q217,'Revised vs YTD acct'!$A$5:$Q$257,COUNTA('Revised vs YTD acct'!$A$4:P$4),FALSE))</f>
        <v>0.01</v>
      </c>
      <c r="P217" s="9">
        <f t="shared" si="3"/>
        <v>-62883.909999999982</v>
      </c>
      <c r="Q217">
        <f>IF((MAX($Q$4:Q216)+1)&gt;Data!$B$1,"",MAX($Q$4:Q216)+1)</f>
        <v>213</v>
      </c>
    </row>
    <row r="218" spans="1:17" x14ac:dyDescent="0.2">
      <c r="A218" t="str">
        <f>IF($Q218="","",VLOOKUP($Q218,'Revised vs YTD acct'!$A$5:$Q$257,COUNTA('Revised vs YTD acct'!$A$4:B$4),FALSE))</f>
        <v>A</v>
      </c>
      <c r="B218">
        <f>IF($Q218="","",VLOOKUP($Q218,'Revised vs YTD acct'!$A$5:$M$500,3,FALSE))</f>
        <v>0</v>
      </c>
      <c r="C218">
        <f>IF($Q218="","",VLOOKUP($Q218,'Revised vs YTD acct'!$A$5:$M$500,4,FALSE))</f>
        <v>0</v>
      </c>
      <c r="D218">
        <f>IF($Q218="","",VLOOKUP($Q218,'Revised vs YTD acct'!$A$5:$M$500,5,FALSE))</f>
        <v>0</v>
      </c>
      <c r="E218">
        <f>IF($Q218="","",VLOOKUP($Q218,'Revised vs YTD acct'!$A$5:$M$500,6,FALSE))</f>
        <v>0</v>
      </c>
      <c r="F218">
        <f>IF($Q218="","",VLOOKUP($Q218,'Revised vs YTD acct'!$A$5:$M$500,7,FALSE))</f>
        <v>0</v>
      </c>
      <c r="G218" t="str">
        <f>IF($Q218="","",VLOOKUP($Q218,'Revised vs YTD acct'!$A$5:$Q$257,COUNTA('Revised vs YTD acct'!$A$4:H$4),FALSE))</f>
        <v>4785</v>
      </c>
      <c r="H218" t="str">
        <f>IF($Q218="","",VLOOKUP($Q218,'Revised vs YTD acct'!$A$5:$Q$257,COUNTA('Revised vs YTD acct'!$A$4:I$4),FALSE))</f>
        <v>DISASTER ASSISTANCE</v>
      </c>
      <c r="I218" s="9">
        <f>IF($Q218="","",VLOOKUP($Q218,'Revised vs YTD acct'!$A$5:$Q$257,COUNTA('Revised vs YTD acct'!$A$4:J$4),FALSE))</f>
        <v>-559122.3899999999</v>
      </c>
      <c r="J218" s="9">
        <f>IF($Q218="","",VLOOKUP($Q218,'Revised vs YTD acct'!$A$5:$Q$257,COUNTA('Revised vs YTD acct'!$A$4:K$4),FALSE))</f>
        <v>177608.05</v>
      </c>
      <c r="K218" s="9">
        <f>IF($Q218="","",VLOOKUP($Q218,'Revised vs YTD acct'!$A$5:$Q$257,COUNTA('Revised vs YTD acct'!$A$4:L$4),FALSE))</f>
        <v>710705.04</v>
      </c>
      <c r="L218" s="9">
        <f>IF($Q218="","",VLOOKUP($Q218,'Revised vs YTD acct'!$A$5:$Q$257,COUNTA('Revised vs YTD acct'!$A$4:M$4),FALSE))</f>
        <v>-96904.960000000021</v>
      </c>
      <c r="M218" s="9">
        <f>IF($Q218="","",VLOOKUP($Q218,'Revised vs YTD acct'!$A$5:$Q$257,COUNTA('Revised vs YTD acct'!$A$4:N$4),FALSE))</f>
        <v>104791.02</v>
      </c>
      <c r="N218" s="9">
        <f>IF($Q218="","",VLOOKUP($Q218,'Revised vs YTD acct'!$A$5:$Q$257,COUNTA('Revised vs YTD acct'!$A$4:O$4),FALSE))</f>
        <v>-405155.23</v>
      </c>
      <c r="O218" s="9">
        <f>IF($Q218="","",VLOOKUP($Q218,'Revised vs YTD acct'!$A$5:$Q$257,COUNTA('Revised vs YTD acct'!$A$4:P$4),FALSE))</f>
        <v>-0.01</v>
      </c>
      <c r="P218" s="9">
        <f t="shared" si="3"/>
        <v>-68078.47999999985</v>
      </c>
      <c r="Q218">
        <f>IF((MAX($Q$4:Q217)+1)&gt;Data!$B$1,"",MAX($Q$4:Q217)+1)</f>
        <v>214</v>
      </c>
    </row>
    <row r="219" spans="1:17" x14ac:dyDescent="0.2">
      <c r="A219" t="str">
        <f>IF($Q219="","",VLOOKUP($Q219,'Revised vs YTD acct'!$A$5:$Q$257,COUNTA('Revised vs YTD acct'!$A$4:B$4),FALSE))</f>
        <v>A</v>
      </c>
      <c r="B219">
        <f>IF($Q219="","",VLOOKUP($Q219,'Revised vs YTD acct'!$A$5:$M$500,3,FALSE))</f>
        <v>0</v>
      </c>
      <c r="C219">
        <f>IF($Q219="","",VLOOKUP($Q219,'Revised vs YTD acct'!$A$5:$M$500,4,FALSE))</f>
        <v>0</v>
      </c>
      <c r="D219">
        <f>IF($Q219="","",VLOOKUP($Q219,'Revised vs YTD acct'!$A$5:$M$500,5,FALSE))</f>
        <v>0</v>
      </c>
      <c r="E219">
        <f>IF($Q219="","",VLOOKUP($Q219,'Revised vs YTD acct'!$A$5:$M$500,6,FALSE))</f>
        <v>0</v>
      </c>
      <c r="F219">
        <f>IF($Q219="","",VLOOKUP($Q219,'Revised vs YTD acct'!$A$5:$M$500,7,FALSE))</f>
        <v>0</v>
      </c>
      <c r="G219" t="str">
        <f>IF($Q219="","",VLOOKUP($Q219,'Revised vs YTD acct'!$A$5:$Q$257,COUNTA('Revised vs YTD acct'!$A$4:H$4),FALSE))</f>
        <v>4491</v>
      </c>
      <c r="H219" t="str">
        <f>IF($Q219="","",VLOOKUP($Q219,'Revised vs YTD acct'!$A$5:$Q$257,COUNTA('Revised vs YTD acct'!$A$4:I$4),FALSE))</f>
        <v>S.O.R. FUNDING</v>
      </c>
      <c r="I219" s="9">
        <f>IF($Q219="","",VLOOKUP($Q219,'Revised vs YTD acct'!$A$5:$Q$257,COUNTA('Revised vs YTD acct'!$A$4:J$4),FALSE))</f>
        <v>0</v>
      </c>
      <c r="J219" s="9">
        <f>IF($Q219="","",VLOOKUP($Q219,'Revised vs YTD acct'!$A$5:$Q$257,COUNTA('Revised vs YTD acct'!$A$4:K$4),FALSE))</f>
        <v>0</v>
      </c>
      <c r="K219" s="9">
        <f>IF($Q219="","",VLOOKUP($Q219,'Revised vs YTD acct'!$A$5:$Q$257,COUNTA('Revised vs YTD acct'!$A$4:L$4),FALSE))</f>
        <v>0</v>
      </c>
      <c r="L219" s="9">
        <f>IF($Q219="","",VLOOKUP($Q219,'Revised vs YTD acct'!$A$5:$Q$257,COUNTA('Revised vs YTD acct'!$A$4:M$4),FALSE))</f>
        <v>0</v>
      </c>
      <c r="M219" s="9">
        <f>IF($Q219="","",VLOOKUP($Q219,'Revised vs YTD acct'!$A$5:$Q$257,COUNTA('Revised vs YTD acct'!$A$4:N$4),FALSE))</f>
        <v>-20665.769999999997</v>
      </c>
      <c r="N219" s="9">
        <f>IF($Q219="","",VLOOKUP($Q219,'Revised vs YTD acct'!$A$5:$Q$257,COUNTA('Revised vs YTD acct'!$A$4:O$4),FALSE))</f>
        <v>-33069.4</v>
      </c>
      <c r="O219" s="9">
        <f>IF($Q219="","",VLOOKUP($Q219,'Revised vs YTD acct'!$A$5:$Q$257,COUNTA('Revised vs YTD acct'!$A$4:P$4),FALSE))</f>
        <v>-18021.66</v>
      </c>
      <c r="P219" s="9">
        <f t="shared" si="3"/>
        <v>-71756.83</v>
      </c>
      <c r="Q219">
        <f>IF((MAX($Q$4:Q218)+1)&gt;Data!$B$1,"",MAX($Q$4:Q218)+1)</f>
        <v>215</v>
      </c>
    </row>
    <row r="220" spans="1:17" x14ac:dyDescent="0.2">
      <c r="A220" t="str">
        <f>IF($Q220="","",VLOOKUP($Q220,'Revised vs YTD acct'!$A$5:$Q$257,COUNTA('Revised vs YTD acct'!$A$4:B$4),FALSE))</f>
        <v>A</v>
      </c>
      <c r="B220">
        <f>IF($Q220="","",VLOOKUP($Q220,'Revised vs YTD acct'!$A$5:$M$500,3,FALSE))</f>
        <v>0</v>
      </c>
      <c r="C220">
        <f>IF($Q220="","",VLOOKUP($Q220,'Revised vs YTD acct'!$A$5:$M$500,4,FALSE))</f>
        <v>0</v>
      </c>
      <c r="D220">
        <f>IF($Q220="","",VLOOKUP($Q220,'Revised vs YTD acct'!$A$5:$M$500,5,FALSE))</f>
        <v>0</v>
      </c>
      <c r="E220">
        <f>IF($Q220="","",VLOOKUP($Q220,'Revised vs YTD acct'!$A$5:$M$500,6,FALSE))</f>
        <v>0</v>
      </c>
      <c r="F220">
        <f>IF($Q220="","",VLOOKUP($Q220,'Revised vs YTD acct'!$A$5:$M$500,7,FALSE))</f>
        <v>0</v>
      </c>
      <c r="G220" t="str">
        <f>IF($Q220="","",VLOOKUP($Q220,'Revised vs YTD acct'!$A$5:$Q$257,COUNTA('Revised vs YTD acct'!$A$4:H$4),FALSE))</f>
        <v>1840</v>
      </c>
      <c r="H220" t="str">
        <f>IF($Q220="","",VLOOKUP($Q220,'Revised vs YTD acct'!$A$5:$Q$257,COUNTA('Revised vs YTD acct'!$A$4:I$4),FALSE))</f>
        <v>REPAYMENTS OF HOME RELIEF</v>
      </c>
      <c r="I220" s="9">
        <f>IF($Q220="","",VLOOKUP($Q220,'Revised vs YTD acct'!$A$5:$Q$257,COUNTA('Revised vs YTD acct'!$A$4:J$4),FALSE))</f>
        <v>866.4800000000032</v>
      </c>
      <c r="J220" s="9">
        <f>IF($Q220="","",VLOOKUP($Q220,'Revised vs YTD acct'!$A$5:$Q$257,COUNTA('Revised vs YTD acct'!$A$4:K$4),FALSE))</f>
        <v>-21080.230000000003</v>
      </c>
      <c r="K220" s="9">
        <f>IF($Q220="","",VLOOKUP($Q220,'Revised vs YTD acct'!$A$5:$Q$257,COUNTA('Revised vs YTD acct'!$A$4:L$4),FALSE))</f>
        <v>-39564.460000000006</v>
      </c>
      <c r="L220" s="9">
        <f>IF($Q220="","",VLOOKUP($Q220,'Revised vs YTD acct'!$A$5:$Q$257,COUNTA('Revised vs YTD acct'!$A$4:M$4),FALSE))</f>
        <v>3784.4300000000003</v>
      </c>
      <c r="M220" s="9">
        <f>IF($Q220="","",VLOOKUP($Q220,'Revised vs YTD acct'!$A$5:$Q$257,COUNTA('Revised vs YTD acct'!$A$4:N$4),FALSE))</f>
        <v>-22234.229999999996</v>
      </c>
      <c r="N220" s="9">
        <f>IF($Q220="","",VLOOKUP($Q220,'Revised vs YTD acct'!$A$5:$Q$257,COUNTA('Revised vs YTD acct'!$A$4:O$4),FALSE))</f>
        <v>9053.9700000000012</v>
      </c>
      <c r="O220" s="9">
        <f>IF($Q220="","",VLOOKUP($Q220,'Revised vs YTD acct'!$A$5:$Q$257,COUNTA('Revised vs YTD acct'!$A$4:P$4),FALSE))</f>
        <v>-11252.479999999996</v>
      </c>
      <c r="P220" s="9">
        <f t="shared" si="3"/>
        <v>-80426.52</v>
      </c>
      <c r="Q220">
        <f>IF((MAX($Q$4:Q219)+1)&gt;Data!$B$1,"",MAX($Q$4:Q219)+1)</f>
        <v>216</v>
      </c>
    </row>
    <row r="221" spans="1:17" x14ac:dyDescent="0.2">
      <c r="A221" t="str">
        <f>IF($Q221="","",VLOOKUP($Q221,'Revised vs YTD acct'!$A$5:$Q$257,COUNTA('Revised vs YTD acct'!$A$4:B$4),FALSE))</f>
        <v>A</v>
      </c>
      <c r="B221">
        <f>IF($Q221="","",VLOOKUP($Q221,'Revised vs YTD acct'!$A$5:$M$500,3,FALSE))</f>
        <v>0</v>
      </c>
      <c r="C221">
        <f>IF($Q221="","",VLOOKUP($Q221,'Revised vs YTD acct'!$A$5:$M$500,4,FALSE))</f>
        <v>0</v>
      </c>
      <c r="D221">
        <f>IF($Q221="","",VLOOKUP($Q221,'Revised vs YTD acct'!$A$5:$M$500,5,FALSE))</f>
        <v>0</v>
      </c>
      <c r="E221">
        <f>IF($Q221="","",VLOOKUP($Q221,'Revised vs YTD acct'!$A$5:$M$500,6,FALSE))</f>
        <v>0</v>
      </c>
      <c r="F221">
        <f>IF($Q221="","",VLOOKUP($Q221,'Revised vs YTD acct'!$A$5:$M$500,7,FALSE))</f>
        <v>0</v>
      </c>
      <c r="G221" t="str">
        <f>IF($Q221="","",VLOOKUP($Q221,'Revised vs YTD acct'!$A$5:$Q$257,COUNTA('Revised vs YTD acct'!$A$4:H$4),FALSE))</f>
        <v>2652</v>
      </c>
      <c r="H221" t="str">
        <f>IF($Q221="","",VLOOKUP($Q221,'Revised vs YTD acct'!$A$5:$Q$257,COUNTA('Revised vs YTD acct'!$A$4:I$4),FALSE))</f>
        <v>SALE OF TIMBER PRODUCTS</v>
      </c>
      <c r="I221" s="9">
        <f>IF($Q221="","",VLOOKUP($Q221,'Revised vs YTD acct'!$A$5:$Q$257,COUNTA('Revised vs YTD acct'!$A$4:J$4),FALSE))</f>
        <v>-3026.74</v>
      </c>
      <c r="J221" s="9">
        <f>IF($Q221="","",VLOOKUP($Q221,'Revised vs YTD acct'!$A$5:$Q$257,COUNTA('Revised vs YTD acct'!$A$4:K$4),FALSE))</f>
        <v>-14055.49</v>
      </c>
      <c r="K221" s="9">
        <f>IF($Q221="","",VLOOKUP($Q221,'Revised vs YTD acct'!$A$5:$Q$257,COUNTA('Revised vs YTD acct'!$A$4:L$4),FALSE))</f>
        <v>-8497.61</v>
      </c>
      <c r="L221" s="9">
        <f>IF($Q221="","",VLOOKUP($Q221,'Revised vs YTD acct'!$A$5:$Q$257,COUNTA('Revised vs YTD acct'!$A$4:M$4),FALSE))</f>
        <v>-13013.199999999997</v>
      </c>
      <c r="M221" s="9">
        <f>IF($Q221="","",VLOOKUP($Q221,'Revised vs YTD acct'!$A$5:$Q$257,COUNTA('Revised vs YTD acct'!$A$4:N$4),FALSE))</f>
        <v>-38834.339999999997</v>
      </c>
      <c r="N221" s="9">
        <f>IF($Q221="","",VLOOKUP($Q221,'Revised vs YTD acct'!$A$5:$Q$257,COUNTA('Revised vs YTD acct'!$A$4:O$4),FALSE))</f>
        <v>-3450.98</v>
      </c>
      <c r="O221" s="9">
        <f>IF($Q221="","",VLOOKUP($Q221,'Revised vs YTD acct'!$A$5:$Q$257,COUNTA('Revised vs YTD acct'!$A$4:P$4),FALSE))</f>
        <v>-4084.82</v>
      </c>
      <c r="P221" s="9">
        <f t="shared" si="3"/>
        <v>-84963.18</v>
      </c>
      <c r="Q221">
        <f>IF((MAX($Q$4:Q220)+1)&gt;Data!$B$1,"",MAX($Q$4:Q220)+1)</f>
        <v>217</v>
      </c>
    </row>
    <row r="222" spans="1:17" x14ac:dyDescent="0.2">
      <c r="A222" t="str">
        <f>IF($Q222="","",VLOOKUP($Q222,'Revised vs YTD acct'!$A$5:$Q$257,COUNTA('Revised vs YTD acct'!$A$4:B$4),FALSE))</f>
        <v>A</v>
      </c>
      <c r="B222">
        <f>IF($Q222="","",VLOOKUP($Q222,'Revised vs YTD acct'!$A$5:$M$500,3,FALSE))</f>
        <v>0</v>
      </c>
      <c r="C222">
        <f>IF($Q222="","",VLOOKUP($Q222,'Revised vs YTD acct'!$A$5:$M$500,4,FALSE))</f>
        <v>0</v>
      </c>
      <c r="D222">
        <f>IF($Q222="","",VLOOKUP($Q222,'Revised vs YTD acct'!$A$5:$M$500,5,FALSE))</f>
        <v>0</v>
      </c>
      <c r="E222">
        <f>IF($Q222="","",VLOOKUP($Q222,'Revised vs YTD acct'!$A$5:$M$500,6,FALSE))</f>
        <v>0</v>
      </c>
      <c r="F222">
        <f>IF($Q222="","",VLOOKUP($Q222,'Revised vs YTD acct'!$A$5:$M$500,7,FALSE))</f>
        <v>0</v>
      </c>
      <c r="G222" t="str">
        <f>IF($Q222="","",VLOOKUP($Q222,'Revised vs YTD acct'!$A$5:$Q$257,COUNTA('Revised vs YTD acct'!$A$4:H$4),FALSE))</f>
        <v>1255</v>
      </c>
      <c r="H222" t="str">
        <f>IF($Q222="","",VLOOKUP($Q222,'Revised vs YTD acct'!$A$5:$Q$257,COUNTA('Revised vs YTD acct'!$A$4:I$4),FALSE))</f>
        <v>CLERK FEES</v>
      </c>
      <c r="I222" s="9">
        <f>IF($Q222="","",VLOOKUP($Q222,'Revised vs YTD acct'!$A$5:$Q$257,COUNTA('Revised vs YTD acct'!$A$4:J$4),FALSE))</f>
        <v>-19638.020000000019</v>
      </c>
      <c r="J222" s="9">
        <f>IF($Q222="","",VLOOKUP($Q222,'Revised vs YTD acct'!$A$5:$Q$257,COUNTA('Revised vs YTD acct'!$A$4:K$4),FALSE))</f>
        <v>-26129.320000000007</v>
      </c>
      <c r="K222" s="9">
        <f>IF($Q222="","",VLOOKUP($Q222,'Revised vs YTD acct'!$A$5:$Q$257,COUNTA('Revised vs YTD acct'!$A$4:L$4),FALSE))</f>
        <v>-28585.049999999988</v>
      </c>
      <c r="L222" s="9">
        <f>IF($Q222="","",VLOOKUP($Q222,'Revised vs YTD acct'!$A$5:$Q$257,COUNTA('Revised vs YTD acct'!$A$4:M$4),FALSE))</f>
        <v>-14106.840000000026</v>
      </c>
      <c r="M222" s="9">
        <f>IF($Q222="","",VLOOKUP($Q222,'Revised vs YTD acct'!$A$5:$Q$257,COUNTA('Revised vs YTD acct'!$A$4:N$4),FALSE))</f>
        <v>14262.950000000012</v>
      </c>
      <c r="N222" s="9">
        <f>IF($Q222="","",VLOOKUP($Q222,'Revised vs YTD acct'!$A$5:$Q$257,COUNTA('Revised vs YTD acct'!$A$4:O$4),FALSE))</f>
        <v>16202.210000000021</v>
      </c>
      <c r="O222" s="9">
        <f>IF($Q222="","",VLOOKUP($Q222,'Revised vs YTD acct'!$A$5:$Q$257,COUNTA('Revised vs YTD acct'!$A$4:P$4),FALSE))</f>
        <v>-35817.75</v>
      </c>
      <c r="P222" s="9">
        <f t="shared" si="3"/>
        <v>-93811.82</v>
      </c>
      <c r="Q222">
        <f>IF((MAX($Q$4:Q221)+1)&gt;Data!$B$1,"",MAX($Q$4:Q221)+1)</f>
        <v>218</v>
      </c>
    </row>
    <row r="223" spans="1:17" x14ac:dyDescent="0.2">
      <c r="A223" t="str">
        <f>IF($Q223="","",VLOOKUP($Q223,'Revised vs YTD acct'!$A$5:$Q$257,COUNTA('Revised vs YTD acct'!$A$4:B$4),FALSE))</f>
        <v>A</v>
      </c>
      <c r="B223">
        <f>IF($Q223="","",VLOOKUP($Q223,'Revised vs YTD acct'!$A$5:$M$500,3,FALSE))</f>
        <v>0</v>
      </c>
      <c r="C223">
        <f>IF($Q223="","",VLOOKUP($Q223,'Revised vs YTD acct'!$A$5:$M$500,4,FALSE))</f>
        <v>0</v>
      </c>
      <c r="D223">
        <f>IF($Q223="","",VLOOKUP($Q223,'Revised vs YTD acct'!$A$5:$M$500,5,FALSE))</f>
        <v>0</v>
      </c>
      <c r="E223">
        <f>IF($Q223="","",VLOOKUP($Q223,'Revised vs YTD acct'!$A$5:$M$500,6,FALSE))</f>
        <v>0</v>
      </c>
      <c r="F223">
        <f>IF($Q223="","",VLOOKUP($Q223,'Revised vs YTD acct'!$A$5:$M$500,7,FALSE))</f>
        <v>0</v>
      </c>
      <c r="G223" t="str">
        <f>IF($Q223="","",VLOOKUP($Q223,'Revised vs YTD acct'!$A$5:$Q$257,COUNTA('Revised vs YTD acct'!$A$4:H$4),FALSE))</f>
        <v>2085</v>
      </c>
      <c r="H223" t="str">
        <f>IF($Q223="","",VLOOKUP($Q223,'Revised vs YTD acct'!$A$5:$Q$257,COUNTA('Revised vs YTD acct'!$A$4:I$4),FALSE))</f>
        <v>OFA PROGRAM INCOME</v>
      </c>
      <c r="I223" s="9">
        <f>IF($Q223="","",VLOOKUP($Q223,'Revised vs YTD acct'!$A$5:$Q$257,COUNTA('Revised vs YTD acct'!$A$4:J$4),FALSE))</f>
        <v>-8603.6000000000058</v>
      </c>
      <c r="J223" s="9">
        <f>IF($Q223="","",VLOOKUP($Q223,'Revised vs YTD acct'!$A$5:$Q$257,COUNTA('Revised vs YTD acct'!$A$4:K$4),FALSE))</f>
        <v>-32649.440000000002</v>
      </c>
      <c r="K223" s="9">
        <f>IF($Q223="","",VLOOKUP($Q223,'Revised vs YTD acct'!$A$5:$Q$257,COUNTA('Revised vs YTD acct'!$A$4:L$4),FALSE))</f>
        <v>-8630.4600000000064</v>
      </c>
      <c r="L223" s="9">
        <f>IF($Q223="","",VLOOKUP($Q223,'Revised vs YTD acct'!$A$5:$Q$257,COUNTA('Revised vs YTD acct'!$A$4:M$4),FALSE))</f>
        <v>-10971.029999999999</v>
      </c>
      <c r="M223" s="9">
        <f>IF($Q223="","",VLOOKUP($Q223,'Revised vs YTD acct'!$A$5:$Q$257,COUNTA('Revised vs YTD acct'!$A$4:N$4),FALSE))</f>
        <v>-21005.670000000013</v>
      </c>
      <c r="N223" s="9">
        <f>IF($Q223="","",VLOOKUP($Q223,'Revised vs YTD acct'!$A$5:$Q$257,COUNTA('Revised vs YTD acct'!$A$4:O$4),FALSE))</f>
        <v>-4666.25</v>
      </c>
      <c r="O223" s="9">
        <f>IF($Q223="","",VLOOKUP($Q223,'Revised vs YTD acct'!$A$5:$Q$257,COUNTA('Revised vs YTD acct'!$A$4:P$4),FALSE))</f>
        <v>-7314.5299999999988</v>
      </c>
      <c r="P223" s="9">
        <f t="shared" si="3"/>
        <v>-93840.980000000025</v>
      </c>
      <c r="Q223">
        <f>IF((MAX($Q$4:Q222)+1)&gt;Data!$B$1,"",MAX($Q$4:Q222)+1)</f>
        <v>219</v>
      </c>
    </row>
    <row r="224" spans="1:17" x14ac:dyDescent="0.2">
      <c r="A224" t="str">
        <f>IF($Q224="","",VLOOKUP($Q224,'Revised vs YTD acct'!$A$5:$Q$257,COUNTA('Revised vs YTD acct'!$A$4:B$4),FALSE))</f>
        <v>A</v>
      </c>
      <c r="B224">
        <f>IF($Q224="","",VLOOKUP($Q224,'Revised vs YTD acct'!$A$5:$M$500,3,FALSE))</f>
        <v>0</v>
      </c>
      <c r="C224">
        <f>IF($Q224="","",VLOOKUP($Q224,'Revised vs YTD acct'!$A$5:$M$500,4,FALSE))</f>
        <v>0</v>
      </c>
      <c r="D224">
        <f>IF($Q224="","",VLOOKUP($Q224,'Revised vs YTD acct'!$A$5:$M$500,5,FALSE))</f>
        <v>0</v>
      </c>
      <c r="E224">
        <f>IF($Q224="","",VLOOKUP($Q224,'Revised vs YTD acct'!$A$5:$M$500,6,FALSE))</f>
        <v>0</v>
      </c>
      <c r="F224">
        <f>IF($Q224="","",VLOOKUP($Q224,'Revised vs YTD acct'!$A$5:$M$500,7,FALSE))</f>
        <v>0</v>
      </c>
      <c r="G224" t="str">
        <f>IF($Q224="","",VLOOKUP($Q224,'Revised vs YTD acct'!$A$5:$Q$257,COUNTA('Revised vs YTD acct'!$A$4:H$4),FALSE))</f>
        <v>1842</v>
      </c>
      <c r="H224" t="str">
        <f>IF($Q224="","",VLOOKUP($Q224,'Revised vs YTD acct'!$A$5:$Q$257,COUNTA('Revised vs YTD acct'!$A$4:I$4),FALSE))</f>
        <v>EAA</v>
      </c>
      <c r="I224" s="9">
        <f>IF($Q224="","",VLOOKUP($Q224,'Revised vs YTD acct'!$A$5:$Q$257,COUNTA('Revised vs YTD acct'!$A$4:J$4),FALSE))</f>
        <v>517.14</v>
      </c>
      <c r="J224" s="9">
        <f>IF($Q224="","",VLOOKUP($Q224,'Revised vs YTD acct'!$A$5:$Q$257,COUNTA('Revised vs YTD acct'!$A$4:K$4),FALSE))</f>
        <v>379.42999999999995</v>
      </c>
      <c r="K224" s="9">
        <f>IF($Q224="","",VLOOKUP($Q224,'Revised vs YTD acct'!$A$5:$Q$257,COUNTA('Revised vs YTD acct'!$A$4:L$4),FALSE))</f>
        <v>918.59</v>
      </c>
      <c r="L224" s="9">
        <f>IF($Q224="","",VLOOKUP($Q224,'Revised vs YTD acct'!$A$5:$Q$257,COUNTA('Revised vs YTD acct'!$A$4:M$4),FALSE))</f>
        <v>0</v>
      </c>
      <c r="M224" s="9">
        <f>IF($Q224="","",VLOOKUP($Q224,'Revised vs YTD acct'!$A$5:$Q$257,COUNTA('Revised vs YTD acct'!$A$4:N$4),FALSE))</f>
        <v>0</v>
      </c>
      <c r="N224" s="9">
        <f>IF($Q224="","",VLOOKUP($Q224,'Revised vs YTD acct'!$A$5:$Q$257,COUNTA('Revised vs YTD acct'!$A$4:O$4),FALSE))</f>
        <v>-40</v>
      </c>
      <c r="O224" s="9">
        <f>IF($Q224="","",VLOOKUP($Q224,'Revised vs YTD acct'!$A$5:$Q$257,COUNTA('Revised vs YTD acct'!$A$4:P$4),FALSE))</f>
        <v>-103020.05</v>
      </c>
      <c r="P224" s="9">
        <f t="shared" si="3"/>
        <v>-101244.89</v>
      </c>
      <c r="Q224">
        <f>IF((MAX($Q$4:Q223)+1)&gt;Data!$B$1,"",MAX($Q$4:Q223)+1)</f>
        <v>220</v>
      </c>
    </row>
    <row r="225" spans="1:17" x14ac:dyDescent="0.2">
      <c r="A225" t="str">
        <f>IF($Q225="","",VLOOKUP($Q225,'Revised vs YTD acct'!$A$5:$Q$257,COUNTA('Revised vs YTD acct'!$A$4:B$4),FALSE))</f>
        <v>A</v>
      </c>
      <c r="B225">
        <f>IF($Q225="","",VLOOKUP($Q225,'Revised vs YTD acct'!$A$5:$M$500,3,FALSE))</f>
        <v>0</v>
      </c>
      <c r="C225">
        <f>IF($Q225="","",VLOOKUP($Q225,'Revised vs YTD acct'!$A$5:$M$500,4,FALSE))</f>
        <v>0</v>
      </c>
      <c r="D225">
        <f>IF($Q225="","",VLOOKUP($Q225,'Revised vs YTD acct'!$A$5:$M$500,5,FALSE))</f>
        <v>0</v>
      </c>
      <c r="E225">
        <f>IF($Q225="","",VLOOKUP($Q225,'Revised vs YTD acct'!$A$5:$M$500,6,FALSE))</f>
        <v>0</v>
      </c>
      <c r="F225">
        <f>IF($Q225="","",VLOOKUP($Q225,'Revised vs YTD acct'!$A$5:$M$500,7,FALSE))</f>
        <v>0</v>
      </c>
      <c r="G225" t="str">
        <f>IF($Q225="","",VLOOKUP($Q225,'Revised vs YTD acct'!$A$5:$Q$257,COUNTA('Revised vs YTD acct'!$A$4:H$4),FALSE))</f>
        <v>3788</v>
      </c>
      <c r="H225" t="str">
        <f>IF($Q225="","",VLOOKUP($Q225,'Revised vs YTD acct'!$A$5:$Q$257,COUNTA('Revised vs YTD acct'!$A$4:I$4),FALSE))</f>
        <v>NYS AGRICULTURE &amp; MKTS GRANT</v>
      </c>
      <c r="I225" s="9">
        <f>IF($Q225="","",VLOOKUP($Q225,'Revised vs YTD acct'!$A$5:$Q$257,COUNTA('Revised vs YTD acct'!$A$4:J$4),FALSE))</f>
        <v>6000</v>
      </c>
      <c r="J225" s="9">
        <f>IF($Q225="","",VLOOKUP($Q225,'Revised vs YTD acct'!$A$5:$Q$257,COUNTA('Revised vs YTD acct'!$A$4:K$4),FALSE))</f>
        <v>-86413.14</v>
      </c>
      <c r="K225" s="9">
        <f>IF($Q225="","",VLOOKUP($Q225,'Revised vs YTD acct'!$A$5:$Q$257,COUNTA('Revised vs YTD acct'!$A$4:L$4),FALSE))</f>
        <v>0</v>
      </c>
      <c r="L225" s="9">
        <f>IF($Q225="","",VLOOKUP($Q225,'Revised vs YTD acct'!$A$5:$Q$257,COUNTA('Revised vs YTD acct'!$A$4:M$4),FALSE))</f>
        <v>-25000</v>
      </c>
      <c r="M225" s="9">
        <f>IF($Q225="","",VLOOKUP($Q225,'Revised vs YTD acct'!$A$5:$Q$257,COUNTA('Revised vs YTD acct'!$A$4:N$4),FALSE))</f>
        <v>0</v>
      </c>
      <c r="N225" s="9">
        <f>IF($Q225="","",VLOOKUP($Q225,'Revised vs YTD acct'!$A$5:$Q$257,COUNTA('Revised vs YTD acct'!$A$4:O$4),FALSE))</f>
        <v>0</v>
      </c>
      <c r="O225" s="9">
        <f>IF($Q225="","",VLOOKUP($Q225,'Revised vs YTD acct'!$A$5:$Q$257,COUNTA('Revised vs YTD acct'!$A$4:P$4),FALSE))</f>
        <v>0</v>
      </c>
      <c r="P225" s="9">
        <f t="shared" si="3"/>
        <v>-105413.14</v>
      </c>
      <c r="Q225">
        <f>IF((MAX($Q$4:Q224)+1)&gt;Data!$B$1,"",MAX($Q$4:Q224)+1)</f>
        <v>221</v>
      </c>
    </row>
    <row r="226" spans="1:17" x14ac:dyDescent="0.2">
      <c r="A226" t="str">
        <f>IF($Q226="","",VLOOKUP($Q226,'Revised vs YTD acct'!$A$5:$Q$257,COUNTA('Revised vs YTD acct'!$A$4:B$4),FALSE))</f>
        <v>A</v>
      </c>
      <c r="B226">
        <f>IF($Q226="","",VLOOKUP($Q226,'Revised vs YTD acct'!$A$5:$M$500,3,FALSE))</f>
        <v>0</v>
      </c>
      <c r="C226">
        <f>IF($Q226="","",VLOOKUP($Q226,'Revised vs YTD acct'!$A$5:$M$500,4,FALSE))</f>
        <v>0</v>
      </c>
      <c r="D226">
        <f>IF($Q226="","",VLOOKUP($Q226,'Revised vs YTD acct'!$A$5:$M$500,5,FALSE))</f>
        <v>0</v>
      </c>
      <c r="E226">
        <f>IF($Q226="","",VLOOKUP($Q226,'Revised vs YTD acct'!$A$5:$M$500,6,FALSE))</f>
        <v>0</v>
      </c>
      <c r="F226">
        <f>IF($Q226="","",VLOOKUP($Q226,'Revised vs YTD acct'!$A$5:$M$500,7,FALSE))</f>
        <v>0</v>
      </c>
      <c r="G226" t="str">
        <f>IF($Q226="","",VLOOKUP($Q226,'Revised vs YTD acct'!$A$5:$Q$257,COUNTA('Revised vs YTD acct'!$A$4:H$4),FALSE))</f>
        <v>4611</v>
      </c>
      <c r="H226" t="str">
        <f>IF($Q226="","",VLOOKUP($Q226,'Revised vs YTD acct'!$A$5:$Q$257,COUNTA('Revised vs YTD acct'!$A$4:I$4),FALSE))</f>
        <v>FOOD STAMP ADMINISTRATION</v>
      </c>
      <c r="I226" s="9">
        <f>IF($Q226="","",VLOOKUP($Q226,'Revised vs YTD acct'!$A$5:$Q$257,COUNTA('Revised vs YTD acct'!$A$4:J$4),FALSE))</f>
        <v>86159</v>
      </c>
      <c r="J226" s="9">
        <f>IF($Q226="","",VLOOKUP($Q226,'Revised vs YTD acct'!$A$5:$Q$257,COUNTA('Revised vs YTD acct'!$A$4:K$4),FALSE))</f>
        <v>-17397</v>
      </c>
      <c r="K226" s="9">
        <f>IF($Q226="","",VLOOKUP($Q226,'Revised vs YTD acct'!$A$5:$Q$257,COUNTA('Revised vs YTD acct'!$A$4:L$4),FALSE))</f>
        <v>-30648</v>
      </c>
      <c r="L226" s="9">
        <f>IF($Q226="","",VLOOKUP($Q226,'Revised vs YTD acct'!$A$5:$Q$257,COUNTA('Revised vs YTD acct'!$A$4:M$4),FALSE))</f>
        <v>-125032</v>
      </c>
      <c r="M226" s="9">
        <f>IF($Q226="","",VLOOKUP($Q226,'Revised vs YTD acct'!$A$5:$Q$257,COUNTA('Revised vs YTD acct'!$A$4:N$4),FALSE))</f>
        <v>16478</v>
      </c>
      <c r="N226" s="9">
        <f>IF($Q226="","",VLOOKUP($Q226,'Revised vs YTD acct'!$A$5:$Q$257,COUNTA('Revised vs YTD acct'!$A$4:O$4),FALSE))</f>
        <v>-7082</v>
      </c>
      <c r="O226" s="9">
        <f>IF($Q226="","",VLOOKUP($Q226,'Revised vs YTD acct'!$A$5:$Q$257,COUNTA('Revised vs YTD acct'!$A$4:P$4),FALSE))</f>
        <v>-28428</v>
      </c>
      <c r="P226" s="9">
        <f t="shared" si="3"/>
        <v>-105950</v>
      </c>
      <c r="Q226">
        <f>IF((MAX($Q$4:Q225)+1)&gt;Data!$B$1,"",MAX($Q$4:Q225)+1)</f>
        <v>222</v>
      </c>
    </row>
    <row r="227" spans="1:17" x14ac:dyDescent="0.2">
      <c r="A227" t="str">
        <f>IF($Q227="","",VLOOKUP($Q227,'Revised vs YTD acct'!$A$5:$Q$257,COUNTA('Revised vs YTD acct'!$A$4:B$4),FALSE))</f>
        <v>A</v>
      </c>
      <c r="B227">
        <f>IF($Q227="","",VLOOKUP($Q227,'Revised vs YTD acct'!$A$5:$M$500,3,FALSE))</f>
        <v>0</v>
      </c>
      <c r="C227">
        <f>IF($Q227="","",VLOOKUP($Q227,'Revised vs YTD acct'!$A$5:$M$500,4,FALSE))</f>
        <v>0</v>
      </c>
      <c r="D227">
        <f>IF($Q227="","",VLOOKUP($Q227,'Revised vs YTD acct'!$A$5:$M$500,5,FALSE))</f>
        <v>0</v>
      </c>
      <c r="E227">
        <f>IF($Q227="","",VLOOKUP($Q227,'Revised vs YTD acct'!$A$5:$M$500,6,FALSE))</f>
        <v>0</v>
      </c>
      <c r="F227">
        <f>IF($Q227="","",VLOOKUP($Q227,'Revised vs YTD acct'!$A$5:$M$500,7,FALSE))</f>
        <v>0</v>
      </c>
      <c r="G227" t="str">
        <f>IF($Q227="","",VLOOKUP($Q227,'Revised vs YTD acct'!$A$5:$Q$257,COUNTA('Revised vs YTD acct'!$A$4:H$4),FALSE))</f>
        <v>1621</v>
      </c>
      <c r="H227" t="str">
        <f>IF($Q227="","",VLOOKUP($Q227,'Revised vs YTD acct'!$A$5:$Q$257,COUNTA('Revised vs YTD acct'!$A$4:I$4),FALSE))</f>
        <v>EARLY INTERVENTION FEES</v>
      </c>
      <c r="I227" s="9">
        <f>IF($Q227="","",VLOOKUP($Q227,'Revised vs YTD acct'!$A$5:$Q$257,COUNTA('Revised vs YTD acct'!$A$4:J$4),FALSE))</f>
        <v>20000</v>
      </c>
      <c r="J227" s="9">
        <f>IF($Q227="","",VLOOKUP($Q227,'Revised vs YTD acct'!$A$5:$Q$257,COUNTA('Revised vs YTD acct'!$A$4:K$4),FALSE))</f>
        <v>-53148.28</v>
      </c>
      <c r="K227" s="9">
        <f>IF($Q227="","",VLOOKUP($Q227,'Revised vs YTD acct'!$A$5:$Q$257,COUNTA('Revised vs YTD acct'!$A$4:L$4),FALSE))</f>
        <v>16039.75</v>
      </c>
      <c r="L227" s="9">
        <f>IF($Q227="","",VLOOKUP($Q227,'Revised vs YTD acct'!$A$5:$Q$257,COUNTA('Revised vs YTD acct'!$A$4:M$4),FALSE))</f>
        <v>5112.5</v>
      </c>
      <c r="M227" s="9">
        <f>IF($Q227="","",VLOOKUP($Q227,'Revised vs YTD acct'!$A$5:$Q$257,COUNTA('Revised vs YTD acct'!$A$4:N$4),FALSE))</f>
        <v>-9329</v>
      </c>
      <c r="N227" s="9">
        <f>IF($Q227="","",VLOOKUP($Q227,'Revised vs YTD acct'!$A$5:$Q$257,COUNTA('Revised vs YTD acct'!$A$4:O$4),FALSE))</f>
        <v>-70106.5</v>
      </c>
      <c r="O227" s="9">
        <f>IF($Q227="","",VLOOKUP($Q227,'Revised vs YTD acct'!$A$5:$Q$257,COUNTA('Revised vs YTD acct'!$A$4:P$4),FALSE))</f>
        <v>-17780.53</v>
      </c>
      <c r="P227" s="9">
        <f t="shared" si="3"/>
        <v>-109212.06</v>
      </c>
      <c r="Q227">
        <f>IF((MAX($Q$4:Q226)+1)&gt;Data!$B$1,"",MAX($Q$4:Q226)+1)</f>
        <v>223</v>
      </c>
    </row>
    <row r="228" spans="1:17" x14ac:dyDescent="0.2">
      <c r="A228" t="str">
        <f>IF($Q228="","",VLOOKUP($Q228,'Revised vs YTD acct'!$A$5:$Q$257,COUNTA('Revised vs YTD acct'!$A$4:B$4),FALSE))</f>
        <v>A</v>
      </c>
      <c r="B228">
        <f>IF($Q228="","",VLOOKUP($Q228,'Revised vs YTD acct'!$A$5:$M$500,3,FALSE))</f>
        <v>0</v>
      </c>
      <c r="C228">
        <f>IF($Q228="","",VLOOKUP($Q228,'Revised vs YTD acct'!$A$5:$M$500,4,FALSE))</f>
        <v>0</v>
      </c>
      <c r="D228">
        <f>IF($Q228="","",VLOOKUP($Q228,'Revised vs YTD acct'!$A$5:$M$500,5,FALSE))</f>
        <v>0</v>
      </c>
      <c r="E228">
        <f>IF($Q228="","",VLOOKUP($Q228,'Revised vs YTD acct'!$A$5:$M$500,6,FALSE))</f>
        <v>0</v>
      </c>
      <c r="F228">
        <f>IF($Q228="","",VLOOKUP($Q228,'Revised vs YTD acct'!$A$5:$M$500,7,FALSE))</f>
        <v>0</v>
      </c>
      <c r="G228" t="str">
        <f>IF($Q228="","",VLOOKUP($Q228,'Revised vs YTD acct'!$A$5:$Q$257,COUNTA('Revised vs YTD acct'!$A$4:H$4),FALSE))</f>
        <v>2390</v>
      </c>
      <c r="H228" t="str">
        <f>IF($Q228="","",VLOOKUP($Q228,'Revised vs YTD acct'!$A$5:$Q$257,COUNTA('Revised vs YTD acct'!$A$4:I$4),FALSE))</f>
        <v>SHARE OF JOINT ACT/OTHER GV</v>
      </c>
      <c r="I228" s="9">
        <f>IF($Q228="","",VLOOKUP($Q228,'Revised vs YTD acct'!$A$5:$Q$257,COUNTA('Revised vs YTD acct'!$A$4:J$4),FALSE))</f>
        <v>0</v>
      </c>
      <c r="J228" s="9">
        <f>IF($Q228="","",VLOOKUP($Q228,'Revised vs YTD acct'!$A$5:$Q$257,COUNTA('Revised vs YTD acct'!$A$4:K$4),FALSE))</f>
        <v>0</v>
      </c>
      <c r="K228" s="9">
        <f>IF($Q228="","",VLOOKUP($Q228,'Revised vs YTD acct'!$A$5:$Q$257,COUNTA('Revised vs YTD acct'!$A$4:L$4),FALSE))</f>
        <v>-138488.4</v>
      </c>
      <c r="L228" s="9">
        <f>IF($Q228="","",VLOOKUP($Q228,'Revised vs YTD acct'!$A$5:$Q$257,COUNTA('Revised vs YTD acct'!$A$4:M$4),FALSE))</f>
        <v>0</v>
      </c>
      <c r="M228" s="9">
        <f>IF($Q228="","",VLOOKUP($Q228,'Revised vs YTD acct'!$A$5:$Q$257,COUNTA('Revised vs YTD acct'!$A$4:N$4),FALSE))</f>
        <v>0</v>
      </c>
      <c r="N228" s="9">
        <f>IF($Q228="","",VLOOKUP($Q228,'Revised vs YTD acct'!$A$5:$Q$257,COUNTA('Revised vs YTD acct'!$A$4:O$4),FALSE))</f>
        <v>0</v>
      </c>
      <c r="O228" s="9">
        <f>IF($Q228="","",VLOOKUP($Q228,'Revised vs YTD acct'!$A$5:$Q$257,COUNTA('Revised vs YTD acct'!$A$4:P$4),FALSE))</f>
        <v>-911.4</v>
      </c>
      <c r="P228" s="9">
        <f t="shared" si="3"/>
        <v>-139399.79999999999</v>
      </c>
      <c r="Q228">
        <f>IF((MAX($Q$4:Q227)+1)&gt;Data!$B$1,"",MAX($Q$4:Q227)+1)</f>
        <v>224</v>
      </c>
    </row>
    <row r="229" spans="1:17" x14ac:dyDescent="0.2">
      <c r="A229" t="str">
        <f>IF($Q229="","",VLOOKUP($Q229,'Revised vs YTD acct'!$A$5:$Q$257,COUNTA('Revised vs YTD acct'!$A$4:B$4),FALSE))</f>
        <v>A</v>
      </c>
      <c r="B229">
        <f>IF($Q229="","",VLOOKUP($Q229,'Revised vs YTD acct'!$A$5:$M$500,3,FALSE))</f>
        <v>0</v>
      </c>
      <c r="C229">
        <f>IF($Q229="","",VLOOKUP($Q229,'Revised vs YTD acct'!$A$5:$M$500,4,FALSE))</f>
        <v>0</v>
      </c>
      <c r="D229">
        <f>IF($Q229="","",VLOOKUP($Q229,'Revised vs YTD acct'!$A$5:$M$500,5,FALSE))</f>
        <v>0</v>
      </c>
      <c r="E229">
        <f>IF($Q229="","",VLOOKUP($Q229,'Revised vs YTD acct'!$A$5:$M$500,6,FALSE))</f>
        <v>0</v>
      </c>
      <c r="F229">
        <f>IF($Q229="","",VLOOKUP($Q229,'Revised vs YTD acct'!$A$5:$M$500,7,FALSE))</f>
        <v>0</v>
      </c>
      <c r="G229" t="str">
        <f>IF($Q229="","",VLOOKUP($Q229,'Revised vs YTD acct'!$A$5:$Q$257,COUNTA('Revised vs YTD acct'!$A$4:H$4),FALSE))</f>
        <v>1140</v>
      </c>
      <c r="H229" t="str">
        <f>IF($Q229="","",VLOOKUP($Q229,'Revised vs YTD acct'!$A$5:$Q$257,COUNTA('Revised vs YTD acct'!$A$4:I$4),FALSE))</f>
        <v>EMERGENCY TELEPHONE CHARGES</v>
      </c>
      <c r="I229" s="9">
        <f>IF($Q229="","",VLOOKUP($Q229,'Revised vs YTD acct'!$A$5:$Q$257,COUNTA('Revised vs YTD acct'!$A$4:J$4),FALSE))</f>
        <v>1318.9199999999983</v>
      </c>
      <c r="J229" s="9">
        <f>IF($Q229="","",VLOOKUP($Q229,'Revised vs YTD acct'!$A$5:$Q$257,COUNTA('Revised vs YTD acct'!$A$4:K$4),FALSE))</f>
        <v>-5051</v>
      </c>
      <c r="K229" s="9">
        <f>IF($Q229="","",VLOOKUP($Q229,'Revised vs YTD acct'!$A$5:$Q$257,COUNTA('Revised vs YTD acct'!$A$4:L$4),FALSE))</f>
        <v>-16753.809999999998</v>
      </c>
      <c r="L229" s="9">
        <f>IF($Q229="","",VLOOKUP($Q229,'Revised vs YTD acct'!$A$5:$Q$257,COUNTA('Revised vs YTD acct'!$A$4:M$4),FALSE))</f>
        <v>-37551.570000000007</v>
      </c>
      <c r="M229" s="9">
        <f>IF($Q229="","",VLOOKUP($Q229,'Revised vs YTD acct'!$A$5:$Q$257,COUNTA('Revised vs YTD acct'!$A$4:N$4),FALSE))</f>
        <v>-73708.48000000001</v>
      </c>
      <c r="N229" s="9">
        <f>IF($Q229="","",VLOOKUP($Q229,'Revised vs YTD acct'!$A$5:$Q$257,COUNTA('Revised vs YTD acct'!$A$4:O$4),FALSE))</f>
        <v>-4500.7799999999988</v>
      </c>
      <c r="O229" s="9">
        <f>IF($Q229="","",VLOOKUP($Q229,'Revised vs YTD acct'!$A$5:$Q$257,COUNTA('Revised vs YTD acct'!$A$4:P$4),FALSE))</f>
        <v>-8343.3699999999953</v>
      </c>
      <c r="P229" s="9">
        <f t="shared" si="3"/>
        <v>-144590.09</v>
      </c>
      <c r="Q229">
        <f>IF((MAX($Q$4:Q228)+1)&gt;Data!$B$1,"",MAX($Q$4:Q228)+1)</f>
        <v>225</v>
      </c>
    </row>
    <row r="230" spans="1:17" x14ac:dyDescent="0.2">
      <c r="A230" t="str">
        <f>IF($Q230="","",VLOOKUP($Q230,'Revised vs YTD acct'!$A$5:$Q$257,COUNTA('Revised vs YTD acct'!$A$4:B$4),FALSE))</f>
        <v>A</v>
      </c>
      <c r="B230">
        <f>IF($Q230="","",VLOOKUP($Q230,'Revised vs YTD acct'!$A$5:$M$500,3,FALSE))</f>
        <v>0</v>
      </c>
      <c r="C230">
        <f>IF($Q230="","",VLOOKUP($Q230,'Revised vs YTD acct'!$A$5:$M$500,4,FALSE))</f>
        <v>0</v>
      </c>
      <c r="D230">
        <f>IF($Q230="","",VLOOKUP($Q230,'Revised vs YTD acct'!$A$5:$M$500,5,FALSE))</f>
        <v>0</v>
      </c>
      <c r="E230">
        <f>IF($Q230="","",VLOOKUP($Q230,'Revised vs YTD acct'!$A$5:$M$500,6,FALSE))</f>
        <v>0</v>
      </c>
      <c r="F230">
        <f>IF($Q230="","",VLOOKUP($Q230,'Revised vs YTD acct'!$A$5:$M$500,7,FALSE))</f>
        <v>0</v>
      </c>
      <c r="G230" t="str">
        <f>IF($Q230="","",VLOOKUP($Q230,'Revised vs YTD acct'!$A$5:$Q$257,COUNTA('Revised vs YTD acct'!$A$4:H$4),FALSE))</f>
        <v>3447</v>
      </c>
      <c r="H230" t="str">
        <f>IF($Q230="","",VLOOKUP($Q230,'Revised vs YTD acct'!$A$5:$Q$257,COUNTA('Revised vs YTD acct'!$A$4:I$4),FALSE))</f>
        <v>ED PHC (ADMIN)</v>
      </c>
      <c r="I230" s="9">
        <f>IF($Q230="","",VLOOKUP($Q230,'Revised vs YTD acct'!$A$5:$Q$257,COUNTA('Revised vs YTD acct'!$A$4:J$4),FALSE))</f>
        <v>-31013.870000000003</v>
      </c>
      <c r="J230" s="9">
        <f>IF($Q230="","",VLOOKUP($Q230,'Revised vs YTD acct'!$A$5:$Q$257,COUNTA('Revised vs YTD acct'!$A$4:K$4),FALSE))</f>
        <v>-26950.699999999997</v>
      </c>
      <c r="K230" s="9">
        <f>IF($Q230="","",VLOOKUP($Q230,'Revised vs YTD acct'!$A$5:$Q$257,COUNTA('Revised vs YTD acct'!$A$4:L$4),FALSE))</f>
        <v>6075</v>
      </c>
      <c r="L230" s="9">
        <f>IF($Q230="","",VLOOKUP($Q230,'Revised vs YTD acct'!$A$5:$Q$257,COUNTA('Revised vs YTD acct'!$A$4:M$4),FALSE))</f>
        <v>-71777.240000000005</v>
      </c>
      <c r="M230" s="9">
        <f>IF($Q230="","",VLOOKUP($Q230,'Revised vs YTD acct'!$A$5:$Q$257,COUNTA('Revised vs YTD acct'!$A$4:N$4),FALSE))</f>
        <v>-16114.75</v>
      </c>
      <c r="N230" s="9">
        <f>IF($Q230="","",VLOOKUP($Q230,'Revised vs YTD acct'!$A$5:$Q$257,COUNTA('Revised vs YTD acct'!$A$4:O$4),FALSE))</f>
        <v>-2817.7099999999991</v>
      </c>
      <c r="O230" s="9">
        <f>IF($Q230="","",VLOOKUP($Q230,'Revised vs YTD acct'!$A$5:$Q$257,COUNTA('Revised vs YTD acct'!$A$4:P$4),FALSE))</f>
        <v>-6496.68</v>
      </c>
      <c r="P230" s="9">
        <f t="shared" si="3"/>
        <v>-149095.94999999998</v>
      </c>
      <c r="Q230">
        <f>IF((MAX($Q$4:Q229)+1)&gt;Data!$B$1,"",MAX($Q$4:Q229)+1)</f>
        <v>226</v>
      </c>
    </row>
    <row r="231" spans="1:17" x14ac:dyDescent="0.2">
      <c r="A231" t="str">
        <f>IF($Q231="","",VLOOKUP($Q231,'Revised vs YTD acct'!$A$5:$Q$257,COUNTA('Revised vs YTD acct'!$A$4:B$4),FALSE))</f>
        <v>A</v>
      </c>
      <c r="B231">
        <f>IF($Q231="","",VLOOKUP($Q231,'Revised vs YTD acct'!$A$5:$M$500,3,FALSE))</f>
        <v>0</v>
      </c>
      <c r="C231">
        <f>IF($Q231="","",VLOOKUP($Q231,'Revised vs YTD acct'!$A$5:$M$500,4,FALSE))</f>
        <v>0</v>
      </c>
      <c r="D231">
        <f>IF($Q231="","",VLOOKUP($Q231,'Revised vs YTD acct'!$A$5:$M$500,5,FALSE))</f>
        <v>0</v>
      </c>
      <c r="E231">
        <f>IF($Q231="","",VLOOKUP($Q231,'Revised vs YTD acct'!$A$5:$M$500,6,FALSE))</f>
        <v>0</v>
      </c>
      <c r="F231">
        <f>IF($Q231="","",VLOOKUP($Q231,'Revised vs YTD acct'!$A$5:$M$500,7,FALSE))</f>
        <v>0</v>
      </c>
      <c r="G231" t="str">
        <f>IF($Q231="","",VLOOKUP($Q231,'Revised vs YTD acct'!$A$5:$Q$257,COUNTA('Revised vs YTD acct'!$A$4:H$4),FALSE))</f>
        <v>4619</v>
      </c>
      <c r="H231" t="str">
        <f>IF($Q231="","",VLOOKUP($Q231,'Revised vs YTD acct'!$A$5:$Q$257,COUNTA('Revised vs YTD acct'!$A$4:I$4),FALSE))</f>
        <v>CHILD CARE  &lt;TITLE IV-E&gt;</v>
      </c>
      <c r="I231" s="9">
        <f>IF($Q231="","",VLOOKUP($Q231,'Revised vs YTD acct'!$A$5:$Q$257,COUNTA('Revised vs YTD acct'!$A$4:J$4),FALSE))</f>
        <v>-148624</v>
      </c>
      <c r="J231" s="9">
        <f>IF($Q231="","",VLOOKUP($Q231,'Revised vs YTD acct'!$A$5:$Q$257,COUNTA('Revised vs YTD acct'!$A$4:K$4),FALSE))</f>
        <v>-256394</v>
      </c>
      <c r="K231" s="9">
        <f>IF($Q231="","",VLOOKUP($Q231,'Revised vs YTD acct'!$A$5:$Q$257,COUNTA('Revised vs YTD acct'!$A$4:L$4),FALSE))</f>
        <v>-65865</v>
      </c>
      <c r="L231" s="9">
        <f>IF($Q231="","",VLOOKUP($Q231,'Revised vs YTD acct'!$A$5:$Q$257,COUNTA('Revised vs YTD acct'!$A$4:M$4),FALSE))</f>
        <v>79537</v>
      </c>
      <c r="M231" s="9">
        <f>IF($Q231="","",VLOOKUP($Q231,'Revised vs YTD acct'!$A$5:$Q$257,COUNTA('Revised vs YTD acct'!$A$4:N$4),FALSE))</f>
        <v>174984</v>
      </c>
      <c r="N231" s="9">
        <f>IF($Q231="","",VLOOKUP($Q231,'Revised vs YTD acct'!$A$5:$Q$257,COUNTA('Revised vs YTD acct'!$A$4:O$4),FALSE))</f>
        <v>88208</v>
      </c>
      <c r="O231" s="9">
        <f>IF($Q231="","",VLOOKUP($Q231,'Revised vs YTD acct'!$A$5:$Q$257,COUNTA('Revised vs YTD acct'!$A$4:P$4),FALSE))</f>
        <v>-24049</v>
      </c>
      <c r="P231" s="9">
        <f t="shared" si="3"/>
        <v>-152203</v>
      </c>
      <c r="Q231">
        <f>IF((MAX($Q$4:Q230)+1)&gt;Data!$B$1,"",MAX($Q$4:Q230)+1)</f>
        <v>227</v>
      </c>
    </row>
    <row r="232" spans="1:17" x14ac:dyDescent="0.2">
      <c r="A232" t="str">
        <f>IF($Q232="","",VLOOKUP($Q232,'Revised vs YTD acct'!$A$5:$Q$257,COUNTA('Revised vs YTD acct'!$A$4:B$4),FALSE))</f>
        <v>A</v>
      </c>
      <c r="B232">
        <f>IF($Q232="","",VLOOKUP($Q232,'Revised vs YTD acct'!$A$5:$M$500,3,FALSE))</f>
        <v>0</v>
      </c>
      <c r="C232">
        <f>IF($Q232="","",VLOOKUP($Q232,'Revised vs YTD acct'!$A$5:$M$500,4,FALSE))</f>
        <v>0</v>
      </c>
      <c r="D232">
        <f>IF($Q232="","",VLOOKUP($Q232,'Revised vs YTD acct'!$A$5:$M$500,5,FALSE))</f>
        <v>0</v>
      </c>
      <c r="E232">
        <f>IF($Q232="","",VLOOKUP($Q232,'Revised vs YTD acct'!$A$5:$M$500,6,FALSE))</f>
        <v>0</v>
      </c>
      <c r="F232">
        <f>IF($Q232="","",VLOOKUP($Q232,'Revised vs YTD acct'!$A$5:$M$500,7,FALSE))</f>
        <v>0</v>
      </c>
      <c r="G232" t="str">
        <f>IF($Q232="","",VLOOKUP($Q232,'Revised vs YTD acct'!$A$5:$Q$257,COUNTA('Revised vs YTD acct'!$A$4:H$4),FALSE))</f>
        <v>1090</v>
      </c>
      <c r="H232" t="str">
        <f>IF($Q232="","",VLOOKUP($Q232,'Revised vs YTD acct'!$A$5:$Q$257,COUNTA('Revised vs YTD acct'!$A$4:I$4),FALSE))</f>
        <v>INTEREST &amp; PENALTIES ON TAX</v>
      </c>
      <c r="I232" s="9">
        <f>IF($Q232="","",VLOOKUP($Q232,'Revised vs YTD acct'!$A$5:$Q$257,COUNTA('Revised vs YTD acct'!$A$4:J$4),FALSE))</f>
        <v>-146271.68999999994</v>
      </c>
      <c r="J232" s="9">
        <f>IF($Q232="","",VLOOKUP($Q232,'Revised vs YTD acct'!$A$5:$Q$257,COUNTA('Revised vs YTD acct'!$A$4:K$4),FALSE))</f>
        <v>-17747.129999999888</v>
      </c>
      <c r="K232" s="9">
        <f>IF($Q232="","",VLOOKUP($Q232,'Revised vs YTD acct'!$A$5:$Q$257,COUNTA('Revised vs YTD acct'!$A$4:L$4),FALSE))</f>
        <v>-40986.790000000037</v>
      </c>
      <c r="L232" s="9">
        <f>IF($Q232="","",VLOOKUP($Q232,'Revised vs YTD acct'!$A$5:$Q$257,COUNTA('Revised vs YTD acct'!$A$4:M$4),FALSE))</f>
        <v>133315.79000000004</v>
      </c>
      <c r="M232" s="9">
        <f>IF($Q232="","",VLOOKUP($Q232,'Revised vs YTD acct'!$A$5:$Q$257,COUNTA('Revised vs YTD acct'!$A$4:N$4),FALSE))</f>
        <v>98497.320000000065</v>
      </c>
      <c r="N232" s="9">
        <f>IF($Q232="","",VLOOKUP($Q232,'Revised vs YTD acct'!$A$5:$Q$257,COUNTA('Revised vs YTD acct'!$A$4:O$4),FALSE))</f>
        <v>-97690.959999999963</v>
      </c>
      <c r="O232" s="9">
        <f>IF($Q232="","",VLOOKUP($Q232,'Revised vs YTD acct'!$A$5:$Q$257,COUNTA('Revised vs YTD acct'!$A$4:P$4),FALSE))</f>
        <v>-95661.899999999907</v>
      </c>
      <c r="P232" s="9">
        <f t="shared" si="3"/>
        <v>-166545.35999999964</v>
      </c>
      <c r="Q232">
        <f>IF((MAX($Q$4:Q231)+1)&gt;Data!$B$1,"",MAX($Q$4:Q231)+1)</f>
        <v>228</v>
      </c>
    </row>
    <row r="233" spans="1:17" x14ac:dyDescent="0.2">
      <c r="A233" t="str">
        <f>IF($Q233="","",VLOOKUP($Q233,'Revised vs YTD acct'!$A$5:$Q$257,COUNTA('Revised vs YTD acct'!$A$4:B$4),FALSE))</f>
        <v>A</v>
      </c>
      <c r="B233">
        <f>IF($Q233="","",VLOOKUP($Q233,'Revised vs YTD acct'!$A$5:$M$500,3,FALSE))</f>
        <v>0</v>
      </c>
      <c r="C233">
        <f>IF($Q233="","",VLOOKUP($Q233,'Revised vs YTD acct'!$A$5:$M$500,4,FALSE))</f>
        <v>0</v>
      </c>
      <c r="D233">
        <f>IF($Q233="","",VLOOKUP($Q233,'Revised vs YTD acct'!$A$5:$M$500,5,FALSE))</f>
        <v>0</v>
      </c>
      <c r="E233">
        <f>IF($Q233="","",VLOOKUP($Q233,'Revised vs YTD acct'!$A$5:$M$500,6,FALSE))</f>
        <v>0</v>
      </c>
      <c r="F233">
        <f>IF($Q233="","",VLOOKUP($Q233,'Revised vs YTD acct'!$A$5:$M$500,7,FALSE))</f>
        <v>0</v>
      </c>
      <c r="G233" t="str">
        <f>IF($Q233="","",VLOOKUP($Q233,'Revised vs YTD acct'!$A$5:$Q$257,COUNTA('Revised vs YTD acct'!$A$4:H$4),FALSE))</f>
        <v>4493</v>
      </c>
      <c r="H233" t="str">
        <f>IF($Q233="","",VLOOKUP($Q233,'Revised vs YTD acct'!$A$5:$Q$257,COUNTA('Revised vs YTD acct'!$A$4:I$4),FALSE))</f>
        <v>MH CLINIC UPL</v>
      </c>
      <c r="I233" s="9">
        <f>IF($Q233="","",VLOOKUP($Q233,'Revised vs YTD acct'!$A$5:$Q$257,COUNTA('Revised vs YTD acct'!$A$4:J$4),FALSE))</f>
        <v>0</v>
      </c>
      <c r="J233" s="9">
        <f>IF($Q233="","",VLOOKUP($Q233,'Revised vs YTD acct'!$A$5:$Q$257,COUNTA('Revised vs YTD acct'!$A$4:K$4),FALSE))</f>
        <v>0</v>
      </c>
      <c r="K233" s="9">
        <f>IF($Q233="","",VLOOKUP($Q233,'Revised vs YTD acct'!$A$5:$Q$257,COUNTA('Revised vs YTD acct'!$A$4:L$4),FALSE))</f>
        <v>0</v>
      </c>
      <c r="L233" s="9">
        <f>IF($Q233="","",VLOOKUP($Q233,'Revised vs YTD acct'!$A$5:$Q$257,COUNTA('Revised vs YTD acct'!$A$4:M$4),FALSE))</f>
        <v>0</v>
      </c>
      <c r="M233" s="9">
        <f>IF($Q233="","",VLOOKUP($Q233,'Revised vs YTD acct'!$A$5:$Q$257,COUNTA('Revised vs YTD acct'!$A$4:N$4),FALSE))</f>
        <v>0</v>
      </c>
      <c r="N233" s="9">
        <f>IF($Q233="","",VLOOKUP($Q233,'Revised vs YTD acct'!$A$5:$Q$257,COUNTA('Revised vs YTD acct'!$A$4:O$4),FALSE))</f>
        <v>-86558.65</v>
      </c>
      <c r="O233" s="9">
        <f>IF($Q233="","",VLOOKUP($Q233,'Revised vs YTD acct'!$A$5:$Q$257,COUNTA('Revised vs YTD acct'!$A$4:P$4),FALSE))</f>
        <v>-86558.65</v>
      </c>
      <c r="P233" s="9">
        <f t="shared" si="3"/>
        <v>-173117.3</v>
      </c>
      <c r="Q233">
        <f>IF((MAX($Q$4:Q232)+1)&gt;Data!$B$1,"",MAX($Q$4:Q232)+1)</f>
        <v>229</v>
      </c>
    </row>
    <row r="234" spans="1:17" x14ac:dyDescent="0.2">
      <c r="A234" t="str">
        <f>IF($Q234="","",VLOOKUP($Q234,'Revised vs YTD acct'!$A$5:$Q$257,COUNTA('Revised vs YTD acct'!$A$4:B$4),FALSE))</f>
        <v>A</v>
      </c>
      <c r="B234">
        <f>IF($Q234="","",VLOOKUP($Q234,'Revised vs YTD acct'!$A$5:$M$500,3,FALSE))</f>
        <v>0</v>
      </c>
      <c r="C234">
        <f>IF($Q234="","",VLOOKUP($Q234,'Revised vs YTD acct'!$A$5:$M$500,4,FALSE))</f>
        <v>0</v>
      </c>
      <c r="D234">
        <f>IF($Q234="","",VLOOKUP($Q234,'Revised vs YTD acct'!$A$5:$M$500,5,FALSE))</f>
        <v>0</v>
      </c>
      <c r="E234">
        <f>IF($Q234="","",VLOOKUP($Q234,'Revised vs YTD acct'!$A$5:$M$500,6,FALSE))</f>
        <v>0</v>
      </c>
      <c r="F234">
        <f>IF($Q234="","",VLOOKUP($Q234,'Revised vs YTD acct'!$A$5:$M$500,7,FALSE))</f>
        <v>0</v>
      </c>
      <c r="G234" t="str">
        <f>IF($Q234="","",VLOOKUP($Q234,'Revised vs YTD acct'!$A$5:$Q$257,COUNTA('Revised vs YTD acct'!$A$4:H$4),FALSE))</f>
        <v>1113</v>
      </c>
      <c r="H234" t="str">
        <f>IF($Q234="","",VLOOKUP($Q234,'Revised vs YTD acct'!$A$5:$Q$257,COUNTA('Revised vs YTD acct'!$A$4:I$4),FALSE))</f>
        <v>OCCUPANCY TAX</v>
      </c>
      <c r="I234" s="9">
        <f>IF($Q234="","",VLOOKUP($Q234,'Revised vs YTD acct'!$A$5:$Q$257,COUNTA('Revised vs YTD acct'!$A$4:J$4),FALSE))</f>
        <v>-1065.6300000000047</v>
      </c>
      <c r="J234" s="9">
        <f>IF($Q234="","",VLOOKUP($Q234,'Revised vs YTD acct'!$A$5:$Q$257,COUNTA('Revised vs YTD acct'!$A$4:K$4),FALSE))</f>
        <v>-3424.5199999999895</v>
      </c>
      <c r="K234" s="9">
        <f>IF($Q234="","",VLOOKUP($Q234,'Revised vs YTD acct'!$A$5:$Q$257,COUNTA('Revised vs YTD acct'!$A$4:L$4),FALSE))</f>
        <v>-17695.929999999993</v>
      </c>
      <c r="L234" s="9">
        <f>IF($Q234="","",VLOOKUP($Q234,'Revised vs YTD acct'!$A$5:$Q$257,COUNTA('Revised vs YTD acct'!$A$4:M$4),FALSE))</f>
        <v>22659.449999999997</v>
      </c>
      <c r="M234" s="9">
        <f>IF($Q234="","",VLOOKUP($Q234,'Revised vs YTD acct'!$A$5:$Q$257,COUNTA('Revised vs YTD acct'!$A$4:N$4),FALSE))</f>
        <v>-102129.09999999999</v>
      </c>
      <c r="N234" s="9">
        <f>IF($Q234="","",VLOOKUP($Q234,'Revised vs YTD acct'!$A$5:$Q$257,COUNTA('Revised vs YTD acct'!$A$4:O$4),FALSE))</f>
        <v>-175.7899999999936</v>
      </c>
      <c r="O234" s="9">
        <f>IF($Q234="","",VLOOKUP($Q234,'Revised vs YTD acct'!$A$5:$Q$257,COUNTA('Revised vs YTD acct'!$A$4:P$4),FALSE))</f>
        <v>-75784.290000000008</v>
      </c>
      <c r="P234" s="9">
        <f t="shared" si="3"/>
        <v>-177615.81</v>
      </c>
      <c r="Q234">
        <f>IF((MAX($Q$4:Q233)+1)&gt;Data!$B$1,"",MAX($Q$4:Q233)+1)</f>
        <v>230</v>
      </c>
    </row>
    <row r="235" spans="1:17" x14ac:dyDescent="0.2">
      <c r="A235" t="str">
        <f>IF($Q235="","",VLOOKUP($Q235,'Revised vs YTD acct'!$A$5:$Q$257,COUNTA('Revised vs YTD acct'!$A$4:B$4),FALSE))</f>
        <v>A</v>
      </c>
      <c r="B235">
        <f>IF($Q235="","",VLOOKUP($Q235,'Revised vs YTD acct'!$A$5:$M$500,3,FALSE))</f>
        <v>0</v>
      </c>
      <c r="C235">
        <f>IF($Q235="","",VLOOKUP($Q235,'Revised vs YTD acct'!$A$5:$M$500,4,FALSE))</f>
        <v>0</v>
      </c>
      <c r="D235">
        <f>IF($Q235="","",VLOOKUP($Q235,'Revised vs YTD acct'!$A$5:$M$500,5,FALSE))</f>
        <v>0</v>
      </c>
      <c r="E235">
        <f>IF($Q235="","",VLOOKUP($Q235,'Revised vs YTD acct'!$A$5:$M$500,6,FALSE))</f>
        <v>0</v>
      </c>
      <c r="F235">
        <f>IF($Q235="","",VLOOKUP($Q235,'Revised vs YTD acct'!$A$5:$M$500,7,FALSE))</f>
        <v>0</v>
      </c>
      <c r="G235" t="str">
        <f>IF($Q235="","",VLOOKUP($Q235,'Revised vs YTD acct'!$A$5:$Q$257,COUNTA('Revised vs YTD acct'!$A$4:H$4),FALSE))</f>
        <v>3609</v>
      </c>
      <c r="H235" t="str">
        <f>IF($Q235="","",VLOOKUP($Q235,'Revised vs YTD acct'!$A$5:$Q$257,COUNTA('Revised vs YTD acct'!$A$4:I$4),FALSE))</f>
        <v>FAMILY ASSISTANCE</v>
      </c>
      <c r="I235" s="9">
        <f>IF($Q235="","",VLOOKUP($Q235,'Revised vs YTD acct'!$A$5:$Q$257,COUNTA('Revised vs YTD acct'!$A$4:J$4),FALSE))</f>
        <v>-155071</v>
      </c>
      <c r="J235" s="9">
        <f>IF($Q235="","",VLOOKUP($Q235,'Revised vs YTD acct'!$A$5:$Q$257,COUNTA('Revised vs YTD acct'!$A$4:K$4),FALSE))</f>
        <v>-1184</v>
      </c>
      <c r="K235" s="9">
        <f>IF($Q235="","",VLOOKUP($Q235,'Revised vs YTD acct'!$A$5:$Q$257,COUNTA('Revised vs YTD acct'!$A$4:L$4),FALSE))</f>
        <v>-1177</v>
      </c>
      <c r="L235" s="9">
        <f>IF($Q235="","",VLOOKUP($Q235,'Revised vs YTD acct'!$A$5:$Q$257,COUNTA('Revised vs YTD acct'!$A$4:M$4),FALSE))</f>
        <v>-404</v>
      </c>
      <c r="M235" s="9">
        <f>IF($Q235="","",VLOOKUP($Q235,'Revised vs YTD acct'!$A$5:$Q$257,COUNTA('Revised vs YTD acct'!$A$4:N$4),FALSE))</f>
        <v>-304</v>
      </c>
      <c r="N235" s="9">
        <f>IF($Q235="","",VLOOKUP($Q235,'Revised vs YTD acct'!$A$5:$Q$257,COUNTA('Revised vs YTD acct'!$A$4:O$4),FALSE))</f>
        <v>-26030</v>
      </c>
      <c r="O235" s="9">
        <f>IF($Q235="","",VLOOKUP($Q235,'Revised vs YTD acct'!$A$5:$Q$257,COUNTA('Revised vs YTD acct'!$A$4:P$4),FALSE))</f>
        <v>320</v>
      </c>
      <c r="P235" s="9">
        <f t="shared" si="3"/>
        <v>-183850</v>
      </c>
      <c r="Q235">
        <f>IF((MAX($Q$4:Q234)+1)&gt;Data!$B$1,"",MAX($Q$4:Q234)+1)</f>
        <v>231</v>
      </c>
    </row>
    <row r="236" spans="1:17" x14ac:dyDescent="0.2">
      <c r="A236" t="str">
        <f>IF($Q236="","",VLOOKUP($Q236,'Revised vs YTD acct'!$A$5:$Q$257,COUNTA('Revised vs YTD acct'!$A$4:B$4),FALSE))</f>
        <v>A</v>
      </c>
      <c r="B236">
        <f>IF($Q236="","",VLOOKUP($Q236,'Revised vs YTD acct'!$A$5:$M$500,3,FALSE))</f>
        <v>0</v>
      </c>
      <c r="C236">
        <f>IF($Q236="","",VLOOKUP($Q236,'Revised vs YTD acct'!$A$5:$M$500,4,FALSE))</f>
        <v>0</v>
      </c>
      <c r="D236">
        <f>IF($Q236="","",VLOOKUP($Q236,'Revised vs YTD acct'!$A$5:$M$500,5,FALSE))</f>
        <v>0</v>
      </c>
      <c r="E236">
        <f>IF($Q236="","",VLOOKUP($Q236,'Revised vs YTD acct'!$A$5:$M$500,6,FALSE))</f>
        <v>0</v>
      </c>
      <c r="F236">
        <f>IF($Q236="","",VLOOKUP($Q236,'Revised vs YTD acct'!$A$5:$M$500,7,FALSE))</f>
        <v>0</v>
      </c>
      <c r="G236" t="str">
        <f>IF($Q236="","",VLOOKUP($Q236,'Revised vs YTD acct'!$A$5:$Q$257,COUNTA('Revised vs YTD acct'!$A$4:H$4),FALSE))</f>
        <v>2710</v>
      </c>
      <c r="H236" t="str">
        <f>IF($Q236="","",VLOOKUP($Q236,'Revised vs YTD acct'!$A$5:$Q$257,COUNTA('Revised vs YTD acct'!$A$4:I$4),FALSE))</f>
        <v>BOND PREMIUM</v>
      </c>
      <c r="I236" s="9">
        <f>IF($Q236="","",VLOOKUP($Q236,'Revised vs YTD acct'!$A$5:$Q$257,COUNTA('Revised vs YTD acct'!$A$4:J$4),FALSE))</f>
        <v>-31860</v>
      </c>
      <c r="J236" s="9">
        <f>IF($Q236="","",VLOOKUP($Q236,'Revised vs YTD acct'!$A$5:$Q$257,COUNTA('Revised vs YTD acct'!$A$4:K$4),FALSE))</f>
        <v>-181505</v>
      </c>
      <c r="K236" s="9">
        <f>IF($Q236="","",VLOOKUP($Q236,'Revised vs YTD acct'!$A$5:$Q$257,COUNTA('Revised vs YTD acct'!$A$4:L$4),FALSE))</f>
        <v>-403428</v>
      </c>
      <c r="L236" s="9">
        <f>IF($Q236="","",VLOOKUP($Q236,'Revised vs YTD acct'!$A$5:$Q$257,COUNTA('Revised vs YTD acct'!$A$4:M$4),FALSE))</f>
        <v>108810</v>
      </c>
      <c r="M236" s="9">
        <f>IF($Q236="","",VLOOKUP($Q236,'Revised vs YTD acct'!$A$5:$Q$257,COUNTA('Revised vs YTD acct'!$A$4:N$4),FALSE))</f>
        <v>309234</v>
      </c>
      <c r="N236" s="9">
        <f>IF($Q236="","",VLOOKUP($Q236,'Revised vs YTD acct'!$A$5:$Q$257,COUNTA('Revised vs YTD acct'!$A$4:O$4),FALSE))</f>
        <v>0</v>
      </c>
      <c r="O236" s="9">
        <f>IF($Q236="","",VLOOKUP($Q236,'Revised vs YTD acct'!$A$5:$Q$257,COUNTA('Revised vs YTD acct'!$A$4:P$4),FALSE))</f>
        <v>0</v>
      </c>
      <c r="P236" s="9">
        <f t="shared" si="3"/>
        <v>-198749</v>
      </c>
      <c r="Q236">
        <f>IF((MAX($Q$4:Q235)+1)&gt;Data!$B$1,"",MAX($Q$4:Q235)+1)</f>
        <v>232</v>
      </c>
    </row>
    <row r="237" spans="1:17" x14ac:dyDescent="0.2">
      <c r="A237" t="str">
        <f>IF($Q237="","",VLOOKUP($Q237,'Revised vs YTD acct'!$A$5:$Q$257,COUNTA('Revised vs YTD acct'!$A$4:B$4),FALSE))</f>
        <v>A</v>
      </c>
      <c r="B237">
        <f>IF($Q237="","",VLOOKUP($Q237,'Revised vs YTD acct'!$A$5:$M$500,3,FALSE))</f>
        <v>0</v>
      </c>
      <c r="C237">
        <f>IF($Q237="","",VLOOKUP($Q237,'Revised vs YTD acct'!$A$5:$M$500,4,FALSE))</f>
        <v>0</v>
      </c>
      <c r="D237">
        <f>IF($Q237="","",VLOOKUP($Q237,'Revised vs YTD acct'!$A$5:$M$500,5,FALSE))</f>
        <v>0</v>
      </c>
      <c r="E237">
        <f>IF($Q237="","",VLOOKUP($Q237,'Revised vs YTD acct'!$A$5:$M$500,6,FALSE))</f>
        <v>0</v>
      </c>
      <c r="F237">
        <f>IF($Q237="","",VLOOKUP($Q237,'Revised vs YTD acct'!$A$5:$M$500,7,FALSE))</f>
        <v>0</v>
      </c>
      <c r="G237" t="str">
        <f>IF($Q237="","",VLOOKUP($Q237,'Revised vs YTD acct'!$A$5:$Q$257,COUNTA('Revised vs YTD acct'!$A$4:H$4),FALSE))</f>
        <v>2704</v>
      </c>
      <c r="H237" t="str">
        <f>IF($Q237="","",VLOOKUP($Q237,'Revised vs YTD acct'!$A$5:$Q$257,COUNTA('Revised vs YTD acct'!$A$4:I$4),FALSE))</f>
        <v>NYPA SUPPORT</v>
      </c>
      <c r="I237" s="9">
        <f>IF($Q237="","",VLOOKUP($Q237,'Revised vs YTD acct'!$A$5:$Q$257,COUNTA('Revised vs YTD acct'!$A$4:J$4),FALSE))</f>
        <v>0</v>
      </c>
      <c r="J237" s="9">
        <f>IF($Q237="","",VLOOKUP($Q237,'Revised vs YTD acct'!$A$5:$Q$257,COUNTA('Revised vs YTD acct'!$A$4:K$4),FALSE))</f>
        <v>0</v>
      </c>
      <c r="K237" s="9">
        <f>IF($Q237="","",VLOOKUP($Q237,'Revised vs YTD acct'!$A$5:$Q$257,COUNTA('Revised vs YTD acct'!$A$4:L$4),FALSE))</f>
        <v>0</v>
      </c>
      <c r="L237" s="9">
        <f>IF($Q237="","",VLOOKUP($Q237,'Revised vs YTD acct'!$A$5:$Q$257,COUNTA('Revised vs YTD acct'!$A$4:M$4),FALSE))</f>
        <v>0</v>
      </c>
      <c r="M237" s="9">
        <f>IF($Q237="","",VLOOKUP($Q237,'Revised vs YTD acct'!$A$5:$Q$257,COUNTA('Revised vs YTD acct'!$A$4:N$4),FALSE))</f>
        <v>0</v>
      </c>
      <c r="N237" s="9">
        <f>IF($Q237="","",VLOOKUP($Q237,'Revised vs YTD acct'!$A$5:$Q$257,COUNTA('Revised vs YTD acct'!$A$4:O$4),FALSE))</f>
        <v>0</v>
      </c>
      <c r="O237" s="9">
        <f>IF($Q237="","",VLOOKUP($Q237,'Revised vs YTD acct'!$A$5:$Q$257,COUNTA('Revised vs YTD acct'!$A$4:P$4),FALSE))</f>
        <v>-200000</v>
      </c>
      <c r="P237" s="9">
        <f t="shared" si="3"/>
        <v>-200000</v>
      </c>
      <c r="Q237">
        <f>IF((MAX($Q$4:Q236)+1)&gt;Data!$B$1,"",MAX($Q$4:Q236)+1)</f>
        <v>233</v>
      </c>
    </row>
    <row r="238" spans="1:17" x14ac:dyDescent="0.2">
      <c r="A238" t="str">
        <f>IF($Q238="","",VLOOKUP($Q238,'Revised vs YTD acct'!$A$5:$Q$257,COUNTA('Revised vs YTD acct'!$A$4:B$4),FALSE))</f>
        <v>A</v>
      </c>
      <c r="B238">
        <f>IF($Q238="","",VLOOKUP($Q238,'Revised vs YTD acct'!$A$5:$M$500,3,FALSE))</f>
        <v>0</v>
      </c>
      <c r="C238">
        <f>IF($Q238="","",VLOOKUP($Q238,'Revised vs YTD acct'!$A$5:$M$500,4,FALSE))</f>
        <v>0</v>
      </c>
      <c r="D238">
        <f>IF($Q238="","",VLOOKUP($Q238,'Revised vs YTD acct'!$A$5:$M$500,5,FALSE))</f>
        <v>0</v>
      </c>
      <c r="E238">
        <f>IF($Q238="","",VLOOKUP($Q238,'Revised vs YTD acct'!$A$5:$M$500,6,FALSE))</f>
        <v>0</v>
      </c>
      <c r="F238">
        <f>IF($Q238="","",VLOOKUP($Q238,'Revised vs YTD acct'!$A$5:$M$500,7,FALSE))</f>
        <v>0</v>
      </c>
      <c r="G238" t="str">
        <f>IF($Q238="","",VLOOKUP($Q238,'Revised vs YTD acct'!$A$5:$Q$257,COUNTA('Revised vs YTD acct'!$A$4:H$4),FALSE))</f>
        <v>3449</v>
      </c>
      <c r="H238" t="str">
        <f>IF($Q238="","",VLOOKUP($Q238,'Revised vs YTD acct'!$A$5:$Q$257,COUNTA('Revised vs YTD acct'!$A$4:I$4),FALSE))</f>
        <v>EARLY INTERVENTION STATE AID</v>
      </c>
      <c r="I238" s="9">
        <f>IF($Q238="","",VLOOKUP($Q238,'Revised vs YTD acct'!$A$5:$Q$257,COUNTA('Revised vs YTD acct'!$A$4:J$4),FALSE))</f>
        <v>-14213.720000000001</v>
      </c>
      <c r="J238" s="9">
        <f>IF($Q238="","",VLOOKUP($Q238,'Revised vs YTD acct'!$A$5:$Q$257,COUNTA('Revised vs YTD acct'!$A$4:K$4),FALSE))</f>
        <v>-27023.600000000006</v>
      </c>
      <c r="K238" s="9">
        <f>IF($Q238="","",VLOOKUP($Q238,'Revised vs YTD acct'!$A$5:$Q$257,COUNTA('Revised vs YTD acct'!$A$4:L$4),FALSE))</f>
        <v>-96107.59</v>
      </c>
      <c r="L238" s="9">
        <f>IF($Q238="","",VLOOKUP($Q238,'Revised vs YTD acct'!$A$5:$Q$257,COUNTA('Revised vs YTD acct'!$A$4:M$4),FALSE))</f>
        <v>-5613.5299999999988</v>
      </c>
      <c r="M238" s="9">
        <f>IF($Q238="","",VLOOKUP($Q238,'Revised vs YTD acct'!$A$5:$Q$257,COUNTA('Revised vs YTD acct'!$A$4:N$4),FALSE))</f>
        <v>-37468.619999999995</v>
      </c>
      <c r="N238" s="9">
        <f>IF($Q238="","",VLOOKUP($Q238,'Revised vs YTD acct'!$A$5:$Q$257,COUNTA('Revised vs YTD acct'!$A$4:O$4),FALSE))</f>
        <v>-21806.1</v>
      </c>
      <c r="O238" s="9">
        <f>IF($Q238="","",VLOOKUP($Q238,'Revised vs YTD acct'!$A$5:$Q$257,COUNTA('Revised vs YTD acct'!$A$4:P$4),FALSE))</f>
        <v>-5472.8000000000029</v>
      </c>
      <c r="P238" s="9">
        <f t="shared" si="3"/>
        <v>-207705.96000000002</v>
      </c>
      <c r="Q238">
        <f>IF((MAX($Q$4:Q237)+1)&gt;Data!$B$1,"",MAX($Q$4:Q237)+1)</f>
        <v>234</v>
      </c>
    </row>
    <row r="239" spans="1:17" x14ac:dyDescent="0.2">
      <c r="A239" t="str">
        <f>IF($Q239="","",VLOOKUP($Q239,'Revised vs YTD acct'!$A$5:$Q$257,COUNTA('Revised vs YTD acct'!$A$4:B$4),FALSE))</f>
        <v>A</v>
      </c>
      <c r="B239">
        <f>IF($Q239="","",VLOOKUP($Q239,'Revised vs YTD acct'!$A$5:$M$500,3,FALSE))</f>
        <v>0</v>
      </c>
      <c r="C239">
        <f>IF($Q239="","",VLOOKUP($Q239,'Revised vs YTD acct'!$A$5:$M$500,4,FALSE))</f>
        <v>0</v>
      </c>
      <c r="D239">
        <f>IF($Q239="","",VLOOKUP($Q239,'Revised vs YTD acct'!$A$5:$M$500,5,FALSE))</f>
        <v>0</v>
      </c>
      <c r="E239">
        <f>IF($Q239="","",VLOOKUP($Q239,'Revised vs YTD acct'!$A$5:$M$500,6,FALSE))</f>
        <v>0</v>
      </c>
      <c r="F239">
        <f>IF($Q239="","",VLOOKUP($Q239,'Revised vs YTD acct'!$A$5:$M$500,7,FALSE))</f>
        <v>0</v>
      </c>
      <c r="G239" t="str">
        <f>IF($Q239="","",VLOOKUP($Q239,'Revised vs YTD acct'!$A$5:$Q$257,COUNTA('Revised vs YTD acct'!$A$4:H$4),FALSE))</f>
        <v>1051</v>
      </c>
      <c r="H239" t="str">
        <f>IF($Q239="","",VLOOKUP($Q239,'Revised vs YTD acct'!$A$5:$Q$257,COUNTA('Revised vs YTD acct'!$A$4:I$4),FALSE))</f>
        <v>GAIN ON SALE OF TAX ACQ PROP</v>
      </c>
      <c r="I239" s="9">
        <f>IF($Q239="","",VLOOKUP($Q239,'Revised vs YTD acct'!$A$5:$Q$257,COUNTA('Revised vs YTD acct'!$A$4:J$4),FALSE))</f>
        <v>-30849.86</v>
      </c>
      <c r="J239" s="9">
        <f>IF($Q239="","",VLOOKUP($Q239,'Revised vs YTD acct'!$A$5:$Q$257,COUNTA('Revised vs YTD acct'!$A$4:K$4),FALSE))</f>
        <v>-74929.700000000012</v>
      </c>
      <c r="K239" s="9">
        <f>IF($Q239="","",VLOOKUP($Q239,'Revised vs YTD acct'!$A$5:$Q$257,COUNTA('Revised vs YTD acct'!$A$4:L$4),FALSE))</f>
        <v>95887.27</v>
      </c>
      <c r="L239" s="9">
        <f>IF($Q239="","",VLOOKUP($Q239,'Revised vs YTD acct'!$A$5:$Q$257,COUNTA('Revised vs YTD acct'!$A$4:M$4),FALSE))</f>
        <v>-220037.93</v>
      </c>
      <c r="M239" s="9">
        <f>IF($Q239="","",VLOOKUP($Q239,'Revised vs YTD acct'!$A$5:$Q$257,COUNTA('Revised vs YTD acct'!$A$4:N$4),FALSE))</f>
        <v>-107055.70999999999</v>
      </c>
      <c r="N239" s="9">
        <f>IF($Q239="","",VLOOKUP($Q239,'Revised vs YTD acct'!$A$5:$Q$257,COUNTA('Revised vs YTD acct'!$A$4:O$4),FALSE))</f>
        <v>60000</v>
      </c>
      <c r="O239" s="9">
        <f>IF($Q239="","",VLOOKUP($Q239,'Revised vs YTD acct'!$A$5:$Q$257,COUNTA('Revised vs YTD acct'!$A$4:P$4),FALSE))</f>
        <v>60000</v>
      </c>
      <c r="P239" s="9">
        <f t="shared" si="3"/>
        <v>-216985.93</v>
      </c>
      <c r="Q239">
        <f>IF((MAX($Q$4:Q238)+1)&gt;Data!$B$1,"",MAX($Q$4:Q238)+1)</f>
        <v>235</v>
      </c>
    </row>
    <row r="240" spans="1:17" x14ac:dyDescent="0.2">
      <c r="A240" t="str">
        <f>IF($Q240="","",VLOOKUP($Q240,'Revised vs YTD acct'!$A$5:$Q$257,COUNTA('Revised vs YTD acct'!$A$4:B$4),FALSE))</f>
        <v>A</v>
      </c>
      <c r="B240">
        <f>IF($Q240="","",VLOOKUP($Q240,'Revised vs YTD acct'!$A$5:$M$500,3,FALSE))</f>
        <v>0</v>
      </c>
      <c r="C240">
        <f>IF($Q240="","",VLOOKUP($Q240,'Revised vs YTD acct'!$A$5:$M$500,4,FALSE))</f>
        <v>0</v>
      </c>
      <c r="D240">
        <f>IF($Q240="","",VLOOKUP($Q240,'Revised vs YTD acct'!$A$5:$M$500,5,FALSE))</f>
        <v>0</v>
      </c>
      <c r="E240">
        <f>IF($Q240="","",VLOOKUP($Q240,'Revised vs YTD acct'!$A$5:$M$500,6,FALSE))</f>
        <v>0</v>
      </c>
      <c r="F240">
        <f>IF($Q240="","",VLOOKUP($Q240,'Revised vs YTD acct'!$A$5:$M$500,7,FALSE))</f>
        <v>0</v>
      </c>
      <c r="G240" t="str">
        <f>IF($Q240="","",VLOOKUP($Q240,'Revised vs YTD acct'!$A$5:$Q$257,COUNTA('Revised vs YTD acct'!$A$4:H$4),FALSE))</f>
        <v>3772</v>
      </c>
      <c r="H240" t="str">
        <f>IF($Q240="","",VLOOKUP($Q240,'Revised vs YTD acct'!$A$5:$Q$257,COUNTA('Revised vs YTD acct'!$A$4:I$4),FALSE))</f>
        <v>PROGRAMS FOR THE AGING</v>
      </c>
      <c r="I240" s="9">
        <f>IF($Q240="","",VLOOKUP($Q240,'Revised vs YTD acct'!$A$5:$Q$257,COUNTA('Revised vs YTD acct'!$A$4:J$4),FALSE))</f>
        <v>-30990.400000000023</v>
      </c>
      <c r="J240" s="9">
        <f>IF($Q240="","",VLOOKUP($Q240,'Revised vs YTD acct'!$A$5:$Q$257,COUNTA('Revised vs YTD acct'!$A$4:K$4),FALSE))</f>
        <v>31398.270000000019</v>
      </c>
      <c r="K240" s="9">
        <f>IF($Q240="","",VLOOKUP($Q240,'Revised vs YTD acct'!$A$5:$Q$257,COUNTA('Revised vs YTD acct'!$A$4:L$4),FALSE))</f>
        <v>98502</v>
      </c>
      <c r="L240" s="9">
        <f>IF($Q240="","",VLOOKUP($Q240,'Revised vs YTD acct'!$A$5:$Q$257,COUNTA('Revised vs YTD acct'!$A$4:M$4),FALSE))</f>
        <v>-50012.400000000023</v>
      </c>
      <c r="M240" s="9">
        <f>IF($Q240="","",VLOOKUP($Q240,'Revised vs YTD acct'!$A$5:$Q$257,COUNTA('Revised vs YTD acct'!$A$4:N$4),FALSE))</f>
        <v>79807.689999999944</v>
      </c>
      <c r="N240" s="9">
        <f>IF($Q240="","",VLOOKUP($Q240,'Revised vs YTD acct'!$A$5:$Q$257,COUNTA('Revised vs YTD acct'!$A$4:O$4),FALSE))</f>
        <v>-195467.65999999992</v>
      </c>
      <c r="O240" s="9">
        <f>IF($Q240="","",VLOOKUP($Q240,'Revised vs YTD acct'!$A$5:$Q$257,COUNTA('Revised vs YTD acct'!$A$4:P$4),FALSE))</f>
        <v>-225571.72999999998</v>
      </c>
      <c r="P240" s="9">
        <f t="shared" si="3"/>
        <v>-292334.23</v>
      </c>
      <c r="Q240">
        <f>IF((MAX($Q$4:Q239)+1)&gt;Data!$B$1,"",MAX($Q$4:Q239)+1)</f>
        <v>236</v>
      </c>
    </row>
    <row r="241" spans="1:17" x14ac:dyDescent="0.2">
      <c r="A241" t="str">
        <f>IF($Q241="","",VLOOKUP($Q241,'Revised vs YTD acct'!$A$5:$Q$257,COUNTA('Revised vs YTD acct'!$A$4:B$4),FALSE))</f>
        <v>A</v>
      </c>
      <c r="B241">
        <f>IF($Q241="","",VLOOKUP($Q241,'Revised vs YTD acct'!$A$5:$M$500,3,FALSE))</f>
        <v>0</v>
      </c>
      <c r="C241">
        <f>IF($Q241="","",VLOOKUP($Q241,'Revised vs YTD acct'!$A$5:$M$500,4,FALSE))</f>
        <v>0</v>
      </c>
      <c r="D241">
        <f>IF($Q241="","",VLOOKUP($Q241,'Revised vs YTD acct'!$A$5:$M$500,5,FALSE))</f>
        <v>0</v>
      </c>
      <c r="E241">
        <f>IF($Q241="","",VLOOKUP($Q241,'Revised vs YTD acct'!$A$5:$M$500,6,FALSE))</f>
        <v>0</v>
      </c>
      <c r="F241">
        <f>IF($Q241="","",VLOOKUP($Q241,'Revised vs YTD acct'!$A$5:$M$500,7,FALSE))</f>
        <v>0</v>
      </c>
      <c r="G241" t="str">
        <f>IF($Q241="","",VLOOKUP($Q241,'Revised vs YTD acct'!$A$5:$Q$257,COUNTA('Revised vs YTD acct'!$A$4:H$4),FALSE))</f>
        <v>2401</v>
      </c>
      <c r="H241" t="str">
        <f>IF($Q241="","",VLOOKUP($Q241,'Revised vs YTD acct'!$A$5:$Q$257,COUNTA('Revised vs YTD acct'!$A$4:I$4),FALSE))</f>
        <v>INTEREST ON DEPOSITS</v>
      </c>
      <c r="I241" s="9">
        <f>IF($Q241="","",VLOOKUP($Q241,'Revised vs YTD acct'!$A$5:$Q$257,COUNTA('Revised vs YTD acct'!$A$4:J$4),FALSE))</f>
        <v>5246.14</v>
      </c>
      <c r="J241" s="9">
        <f>IF($Q241="","",VLOOKUP($Q241,'Revised vs YTD acct'!$A$5:$Q$257,COUNTA('Revised vs YTD acct'!$A$4:K$4),FALSE))</f>
        <v>-6807.1100000000006</v>
      </c>
      <c r="K241" s="9">
        <f>IF($Q241="","",VLOOKUP($Q241,'Revised vs YTD acct'!$A$5:$Q$257,COUNTA('Revised vs YTD acct'!$A$4:L$4),FALSE))</f>
        <v>-23923.68</v>
      </c>
      <c r="L241" s="9">
        <f>IF($Q241="","",VLOOKUP($Q241,'Revised vs YTD acct'!$A$5:$Q$257,COUNTA('Revised vs YTD acct'!$A$4:M$4),FALSE))</f>
        <v>-174128.22</v>
      </c>
      <c r="M241" s="9">
        <f>IF($Q241="","",VLOOKUP($Q241,'Revised vs YTD acct'!$A$5:$Q$257,COUNTA('Revised vs YTD acct'!$A$4:N$4),FALSE))</f>
        <v>-274473.13</v>
      </c>
      <c r="N241" s="9">
        <f>IF($Q241="","",VLOOKUP($Q241,'Revised vs YTD acct'!$A$5:$Q$257,COUNTA('Revised vs YTD acct'!$A$4:O$4),FALSE))</f>
        <v>117881.41</v>
      </c>
      <c r="O241" s="9">
        <f>IF($Q241="","",VLOOKUP($Q241,'Revised vs YTD acct'!$A$5:$Q$257,COUNTA('Revised vs YTD acct'!$A$4:P$4),FALSE))</f>
        <v>52688.29</v>
      </c>
      <c r="P241" s="9">
        <f t="shared" si="3"/>
        <v>-303516.3</v>
      </c>
      <c r="Q241">
        <f>IF((MAX($Q$4:Q240)+1)&gt;Data!$B$1,"",MAX($Q$4:Q240)+1)</f>
        <v>237</v>
      </c>
    </row>
    <row r="242" spans="1:17" x14ac:dyDescent="0.2">
      <c r="A242" t="str">
        <f>IF($Q242="","",VLOOKUP($Q242,'Revised vs YTD acct'!$A$5:$Q$257,COUNTA('Revised vs YTD acct'!$A$4:B$4),FALSE))</f>
        <v>A</v>
      </c>
      <c r="B242">
        <f>IF($Q242="","",VLOOKUP($Q242,'Revised vs YTD acct'!$A$5:$M$500,3,FALSE))</f>
        <v>0</v>
      </c>
      <c r="C242">
        <f>IF($Q242="","",VLOOKUP($Q242,'Revised vs YTD acct'!$A$5:$M$500,4,FALSE))</f>
        <v>0</v>
      </c>
      <c r="D242">
        <f>IF($Q242="","",VLOOKUP($Q242,'Revised vs YTD acct'!$A$5:$M$500,5,FALSE))</f>
        <v>0</v>
      </c>
      <c r="E242">
        <f>IF($Q242="","",VLOOKUP($Q242,'Revised vs YTD acct'!$A$5:$M$500,6,FALSE))</f>
        <v>0</v>
      </c>
      <c r="F242">
        <f>IF($Q242="","",VLOOKUP($Q242,'Revised vs YTD acct'!$A$5:$M$500,7,FALSE))</f>
        <v>0</v>
      </c>
      <c r="G242" t="str">
        <f>IF($Q242="","",VLOOKUP($Q242,'Revised vs YTD acct'!$A$5:$Q$257,COUNTA('Revised vs YTD acct'!$A$4:H$4),FALSE))</f>
        <v>1081</v>
      </c>
      <c r="H242" t="str">
        <f>IF($Q242="","",VLOOKUP($Q242,'Revised vs YTD acct'!$A$5:$Q$257,COUNTA('Revised vs YTD acct'!$A$4:I$4),FALSE))</f>
        <v>PAYMENTS IN LIEU OF TAXES</v>
      </c>
      <c r="I242" s="9">
        <f>IF($Q242="","",VLOOKUP($Q242,'Revised vs YTD acct'!$A$5:$Q$257,COUNTA('Revised vs YTD acct'!$A$4:J$4),FALSE))</f>
        <v>-5288.4100000000326</v>
      </c>
      <c r="J242" s="9">
        <f>IF($Q242="","",VLOOKUP($Q242,'Revised vs YTD acct'!$A$5:$Q$257,COUNTA('Revised vs YTD acct'!$A$4:K$4),FALSE))</f>
        <v>-11331.290000000037</v>
      </c>
      <c r="K242" s="9">
        <f>IF($Q242="","",VLOOKUP($Q242,'Revised vs YTD acct'!$A$5:$Q$257,COUNTA('Revised vs YTD acct'!$A$4:L$4),FALSE))</f>
        <v>-200131.42999999993</v>
      </c>
      <c r="L242" s="9">
        <f>IF($Q242="","",VLOOKUP($Q242,'Revised vs YTD acct'!$A$5:$Q$257,COUNTA('Revised vs YTD acct'!$A$4:M$4),FALSE))</f>
        <v>-11809.719999999972</v>
      </c>
      <c r="M242" s="9">
        <f>IF($Q242="","",VLOOKUP($Q242,'Revised vs YTD acct'!$A$5:$Q$257,COUNTA('Revised vs YTD acct'!$A$4:N$4),FALSE))</f>
        <v>-4057.7099999999627</v>
      </c>
      <c r="N242" s="9">
        <f>IF($Q242="","",VLOOKUP($Q242,'Revised vs YTD acct'!$A$5:$Q$257,COUNTA('Revised vs YTD acct'!$A$4:O$4),FALSE))</f>
        <v>-38447.080000000075</v>
      </c>
      <c r="O242" s="9">
        <f>IF($Q242="","",VLOOKUP($Q242,'Revised vs YTD acct'!$A$5:$Q$257,COUNTA('Revised vs YTD acct'!$A$4:P$4),FALSE))</f>
        <v>-33689.389999999898</v>
      </c>
      <c r="P242" s="9">
        <f t="shared" si="3"/>
        <v>-304755.02999999991</v>
      </c>
      <c r="Q242">
        <f>IF((MAX($Q$4:Q241)+1)&gt;Data!$B$1,"",MAX($Q$4:Q241)+1)</f>
        <v>238</v>
      </c>
    </row>
    <row r="243" spans="1:17" x14ac:dyDescent="0.2">
      <c r="A243" t="str">
        <f>IF($Q243="","",VLOOKUP($Q243,'Revised vs YTD acct'!$A$5:$Q$257,COUNTA('Revised vs YTD acct'!$A$4:B$4),FALSE))</f>
        <v>A</v>
      </c>
      <c r="B243">
        <f>IF($Q243="","",VLOOKUP($Q243,'Revised vs YTD acct'!$A$5:$M$500,3,FALSE))</f>
        <v>0</v>
      </c>
      <c r="C243">
        <f>IF($Q243="","",VLOOKUP($Q243,'Revised vs YTD acct'!$A$5:$M$500,4,FALSE))</f>
        <v>0</v>
      </c>
      <c r="D243">
        <f>IF($Q243="","",VLOOKUP($Q243,'Revised vs YTD acct'!$A$5:$M$500,5,FALSE))</f>
        <v>0</v>
      </c>
      <c r="E243">
        <f>IF($Q243="","",VLOOKUP($Q243,'Revised vs YTD acct'!$A$5:$M$500,6,FALSE))</f>
        <v>0</v>
      </c>
      <c r="F243">
        <f>IF($Q243="","",VLOOKUP($Q243,'Revised vs YTD acct'!$A$5:$M$500,7,FALSE))</f>
        <v>0</v>
      </c>
      <c r="G243" t="str">
        <f>IF($Q243="","",VLOOKUP($Q243,'Revised vs YTD acct'!$A$5:$Q$257,COUNTA('Revised vs YTD acct'!$A$4:H$4),FALSE))</f>
        <v>3016</v>
      </c>
      <c r="H243" t="str">
        <f>IF($Q243="","",VLOOKUP($Q243,'Revised vs YTD acct'!$A$5:$Q$257,COUNTA('Revised vs YTD acct'!$A$4:I$4),FALSE))</f>
        <v>CASINO REVENUE</v>
      </c>
      <c r="I243" s="9">
        <f>IF($Q243="","",VLOOKUP($Q243,'Revised vs YTD acct'!$A$5:$Q$257,COUNTA('Revised vs YTD acct'!$A$4:J$4),FALSE))</f>
        <v>0</v>
      </c>
      <c r="J243" s="9">
        <f>IF($Q243="","",VLOOKUP($Q243,'Revised vs YTD acct'!$A$5:$Q$257,COUNTA('Revised vs YTD acct'!$A$4:K$4),FALSE))</f>
        <v>-185032.01</v>
      </c>
      <c r="K243" s="9">
        <f>IF($Q243="","",VLOOKUP($Q243,'Revised vs YTD acct'!$A$5:$Q$257,COUNTA('Revised vs YTD acct'!$A$4:L$4),FALSE))</f>
        <v>71016.75</v>
      </c>
      <c r="L243" s="9">
        <f>IF($Q243="","",VLOOKUP($Q243,'Revised vs YTD acct'!$A$5:$Q$257,COUNTA('Revised vs YTD acct'!$A$4:M$4),FALSE))</f>
        <v>-73553.320000000007</v>
      </c>
      <c r="M243" s="9">
        <f>IF($Q243="","",VLOOKUP($Q243,'Revised vs YTD acct'!$A$5:$Q$257,COUNTA('Revised vs YTD acct'!$A$4:N$4),FALSE))</f>
        <v>-26807.75</v>
      </c>
      <c r="N243" s="9">
        <f>IF($Q243="","",VLOOKUP($Q243,'Revised vs YTD acct'!$A$5:$Q$257,COUNTA('Revised vs YTD acct'!$A$4:O$4),FALSE))</f>
        <v>126423.33</v>
      </c>
      <c r="O243" s="9">
        <f>IF($Q243="","",VLOOKUP($Q243,'Revised vs YTD acct'!$A$5:$Q$257,COUNTA('Revised vs YTD acct'!$A$4:P$4),FALSE))</f>
        <v>-219441.71</v>
      </c>
      <c r="P243" s="9">
        <f t="shared" si="3"/>
        <v>-307394.71000000002</v>
      </c>
      <c r="Q243">
        <f>IF((MAX($Q$4:Q242)+1)&gt;Data!$B$1,"",MAX($Q$4:Q242)+1)</f>
        <v>239</v>
      </c>
    </row>
    <row r="244" spans="1:17" x14ac:dyDescent="0.2">
      <c r="A244" t="str">
        <f>IF($Q244="","",VLOOKUP($Q244,'Revised vs YTD acct'!$A$5:$Q$257,COUNTA('Revised vs YTD acct'!$A$4:B$4),FALSE))</f>
        <v>A</v>
      </c>
      <c r="B244">
        <f>IF($Q244="","",VLOOKUP($Q244,'Revised vs YTD acct'!$A$5:$M$500,3,FALSE))</f>
        <v>0</v>
      </c>
      <c r="C244">
        <f>IF($Q244="","",VLOOKUP($Q244,'Revised vs YTD acct'!$A$5:$M$500,4,FALSE))</f>
        <v>0</v>
      </c>
      <c r="D244">
        <f>IF($Q244="","",VLOOKUP($Q244,'Revised vs YTD acct'!$A$5:$M$500,5,FALSE))</f>
        <v>0</v>
      </c>
      <c r="E244">
        <f>IF($Q244="","",VLOOKUP($Q244,'Revised vs YTD acct'!$A$5:$M$500,6,FALSE))</f>
        <v>0</v>
      </c>
      <c r="F244">
        <f>IF($Q244="","",VLOOKUP($Q244,'Revised vs YTD acct'!$A$5:$M$500,7,FALSE))</f>
        <v>0</v>
      </c>
      <c r="G244" t="str">
        <f>IF($Q244="","",VLOOKUP($Q244,'Revised vs YTD acct'!$A$5:$Q$257,COUNTA('Revised vs YTD acct'!$A$4:H$4),FALSE))</f>
        <v>2690</v>
      </c>
      <c r="H244" t="str">
        <f>IF($Q244="","",VLOOKUP($Q244,'Revised vs YTD acct'!$A$5:$Q$257,COUNTA('Revised vs YTD acct'!$A$4:I$4),FALSE))</f>
        <v>TOBACCO SETTLEMENT</v>
      </c>
      <c r="I244" s="9">
        <f>IF($Q244="","",VLOOKUP($Q244,'Revised vs YTD acct'!$A$5:$Q$257,COUNTA('Revised vs YTD acct'!$A$4:J$4),FALSE))</f>
        <v>67220.159999999974</v>
      </c>
      <c r="J244" s="9">
        <f>IF($Q244="","",VLOOKUP($Q244,'Revised vs YTD acct'!$A$5:$Q$257,COUNTA('Revised vs YTD acct'!$A$4:K$4),FALSE))</f>
        <v>-229054</v>
      </c>
      <c r="K244" s="9">
        <f>IF($Q244="","",VLOOKUP($Q244,'Revised vs YTD acct'!$A$5:$Q$257,COUNTA('Revised vs YTD acct'!$A$4:L$4),FALSE))</f>
        <v>46666.150000000023</v>
      </c>
      <c r="L244" s="9">
        <f>IF($Q244="","",VLOOKUP($Q244,'Revised vs YTD acct'!$A$5:$Q$257,COUNTA('Revised vs YTD acct'!$A$4:M$4),FALSE))</f>
        <v>-34693.719999999972</v>
      </c>
      <c r="M244" s="9">
        <f>IF($Q244="","",VLOOKUP($Q244,'Revised vs YTD acct'!$A$5:$Q$257,COUNTA('Revised vs YTD acct'!$A$4:N$4),FALSE))</f>
        <v>-13174.469999999972</v>
      </c>
      <c r="N244" s="9">
        <f>IF($Q244="","",VLOOKUP($Q244,'Revised vs YTD acct'!$A$5:$Q$257,COUNTA('Revised vs YTD acct'!$A$4:O$4),FALSE))</f>
        <v>-55312.229999999981</v>
      </c>
      <c r="O244" s="9">
        <f>IF($Q244="","",VLOOKUP($Q244,'Revised vs YTD acct'!$A$5:$Q$257,COUNTA('Revised vs YTD acct'!$A$4:P$4),FALSE))</f>
        <v>-91580.659999999974</v>
      </c>
      <c r="P244" s="9">
        <f t="shared" si="3"/>
        <v>-309928.7699999999</v>
      </c>
      <c r="Q244">
        <f>IF((MAX($Q$4:Q243)+1)&gt;Data!$B$1,"",MAX($Q$4:Q243)+1)</f>
        <v>240</v>
      </c>
    </row>
    <row r="245" spans="1:17" x14ac:dyDescent="0.2">
      <c r="A245" t="str">
        <f>IF($Q245="","",VLOOKUP($Q245,'Revised vs YTD acct'!$A$5:$Q$257,COUNTA('Revised vs YTD acct'!$A$4:B$4),FALSE))</f>
        <v>A</v>
      </c>
      <c r="B245">
        <f>IF($Q245="","",VLOOKUP($Q245,'Revised vs YTD acct'!$A$5:$M$500,3,FALSE))</f>
        <v>0</v>
      </c>
      <c r="C245">
        <f>IF($Q245="","",VLOOKUP($Q245,'Revised vs YTD acct'!$A$5:$M$500,4,FALSE))</f>
        <v>0</v>
      </c>
      <c r="D245">
        <f>IF($Q245="","",VLOOKUP($Q245,'Revised vs YTD acct'!$A$5:$M$500,5,FALSE))</f>
        <v>0</v>
      </c>
      <c r="E245">
        <f>IF($Q245="","",VLOOKUP($Q245,'Revised vs YTD acct'!$A$5:$M$500,6,FALSE))</f>
        <v>0</v>
      </c>
      <c r="F245">
        <f>IF($Q245="","",VLOOKUP($Q245,'Revised vs YTD acct'!$A$5:$M$500,7,FALSE))</f>
        <v>0</v>
      </c>
      <c r="G245" t="str">
        <f>IF($Q245="","",VLOOKUP($Q245,'Revised vs YTD acct'!$A$5:$Q$257,COUNTA('Revised vs YTD acct'!$A$4:H$4),FALSE))</f>
        <v>3383</v>
      </c>
      <c r="H245" t="str">
        <f>IF($Q245="","",VLOOKUP($Q245,'Revised vs YTD acct'!$A$5:$Q$257,COUNTA('Revised vs YTD acct'!$A$4:I$4),FALSE))</f>
        <v>DA DCJS GRANTS</v>
      </c>
      <c r="I245" s="9">
        <f>IF($Q245="","",VLOOKUP($Q245,'Revised vs YTD acct'!$A$5:$Q$257,COUNTA('Revised vs YTD acct'!$A$4:J$4),FALSE))</f>
        <v>0</v>
      </c>
      <c r="J245" s="9">
        <f>IF($Q245="","",VLOOKUP($Q245,'Revised vs YTD acct'!$A$5:$Q$257,COUNTA('Revised vs YTD acct'!$A$4:K$4),FALSE))</f>
        <v>0</v>
      </c>
      <c r="K245" s="9">
        <f>IF($Q245="","",VLOOKUP($Q245,'Revised vs YTD acct'!$A$5:$Q$257,COUNTA('Revised vs YTD acct'!$A$4:L$4),FALSE))</f>
        <v>0</v>
      </c>
      <c r="L245" s="9">
        <f>IF($Q245="","",VLOOKUP($Q245,'Revised vs YTD acct'!$A$5:$Q$257,COUNTA('Revised vs YTD acct'!$A$4:M$4),FALSE))</f>
        <v>0</v>
      </c>
      <c r="M245" s="9">
        <f>IF($Q245="","",VLOOKUP($Q245,'Revised vs YTD acct'!$A$5:$Q$257,COUNTA('Revised vs YTD acct'!$A$4:N$4),FALSE))</f>
        <v>0</v>
      </c>
      <c r="N245" s="9">
        <f>IF($Q245="","",VLOOKUP($Q245,'Revised vs YTD acct'!$A$5:$Q$257,COUNTA('Revised vs YTD acct'!$A$4:O$4),FALSE))</f>
        <v>0</v>
      </c>
      <c r="O245" s="9">
        <f>IF($Q245="","",VLOOKUP($Q245,'Revised vs YTD acct'!$A$5:$Q$257,COUNTA('Revised vs YTD acct'!$A$4:P$4),FALSE))</f>
        <v>-316739</v>
      </c>
      <c r="P245" s="9">
        <f t="shared" si="3"/>
        <v>-316739</v>
      </c>
      <c r="Q245">
        <f>IF((MAX($Q$4:Q244)+1)&gt;Data!$B$1,"",MAX($Q$4:Q244)+1)</f>
        <v>241</v>
      </c>
    </row>
    <row r="246" spans="1:17" x14ac:dyDescent="0.2">
      <c r="A246" t="str">
        <f>IF($Q246="","",VLOOKUP($Q246,'Revised vs YTD acct'!$A$5:$Q$257,COUNTA('Revised vs YTD acct'!$A$4:B$4),FALSE))</f>
        <v>A</v>
      </c>
      <c r="B246">
        <f>IF($Q246="","",VLOOKUP($Q246,'Revised vs YTD acct'!$A$5:$M$500,3,FALSE))</f>
        <v>0</v>
      </c>
      <c r="C246">
        <f>IF($Q246="","",VLOOKUP($Q246,'Revised vs YTD acct'!$A$5:$M$500,4,FALSE))</f>
        <v>0</v>
      </c>
      <c r="D246">
        <f>IF($Q246="","",VLOOKUP($Q246,'Revised vs YTD acct'!$A$5:$M$500,5,FALSE))</f>
        <v>0</v>
      </c>
      <c r="E246">
        <f>IF($Q246="","",VLOOKUP($Q246,'Revised vs YTD acct'!$A$5:$M$500,6,FALSE))</f>
        <v>0</v>
      </c>
      <c r="F246">
        <f>IF($Q246="","",VLOOKUP($Q246,'Revised vs YTD acct'!$A$5:$M$500,7,FALSE))</f>
        <v>0</v>
      </c>
      <c r="G246" t="str">
        <f>IF($Q246="","",VLOOKUP($Q246,'Revised vs YTD acct'!$A$5:$Q$257,COUNTA('Revised vs YTD acct'!$A$4:H$4),FALSE))</f>
        <v>1623</v>
      </c>
      <c r="H246" t="str">
        <f>IF($Q246="","",VLOOKUP($Q246,'Revised vs YTD acct'!$A$5:$Q$257,COUNTA('Revised vs YTD acct'!$A$4:I$4),FALSE))</f>
        <v>CHEM. DEPENDENCY FEES</v>
      </c>
      <c r="I246" s="9">
        <f>IF($Q246="","",VLOOKUP($Q246,'Revised vs YTD acct'!$A$5:$Q$257,COUNTA('Revised vs YTD acct'!$A$4:J$4),FALSE))</f>
        <v>-16900.369999999995</v>
      </c>
      <c r="J246" s="9">
        <f>IF($Q246="","",VLOOKUP($Q246,'Revised vs YTD acct'!$A$5:$Q$257,COUNTA('Revised vs YTD acct'!$A$4:K$4),FALSE))</f>
        <v>-137269.08000000002</v>
      </c>
      <c r="K246" s="9">
        <f>IF($Q246="","",VLOOKUP($Q246,'Revised vs YTD acct'!$A$5:$Q$257,COUNTA('Revised vs YTD acct'!$A$4:L$4),FALSE))</f>
        <v>-24290.090000000026</v>
      </c>
      <c r="L246" s="9">
        <f>IF($Q246="","",VLOOKUP($Q246,'Revised vs YTD acct'!$A$5:$Q$257,COUNTA('Revised vs YTD acct'!$A$4:M$4),FALSE))</f>
        <v>-68934.38</v>
      </c>
      <c r="M246" s="9">
        <f>IF($Q246="","",VLOOKUP($Q246,'Revised vs YTD acct'!$A$5:$Q$257,COUNTA('Revised vs YTD acct'!$A$4:N$4),FALSE))</f>
        <v>-90344.989999999991</v>
      </c>
      <c r="N246" s="9">
        <f>IF($Q246="","",VLOOKUP($Q246,'Revised vs YTD acct'!$A$5:$Q$257,COUNTA('Revised vs YTD acct'!$A$4:O$4),FALSE))</f>
        <v>-3474.5900000000256</v>
      </c>
      <c r="O246" s="9">
        <f>IF($Q246="","",VLOOKUP($Q246,'Revised vs YTD acct'!$A$5:$Q$257,COUNTA('Revised vs YTD acct'!$A$4:P$4),FALSE))</f>
        <v>-10610.159999999974</v>
      </c>
      <c r="P246" s="9">
        <f t="shared" si="3"/>
        <v>-351823.66000000003</v>
      </c>
      <c r="Q246">
        <f>IF((MAX($Q$4:Q245)+1)&gt;Data!$B$1,"",MAX($Q$4:Q245)+1)</f>
        <v>242</v>
      </c>
    </row>
    <row r="247" spans="1:17" x14ac:dyDescent="0.2">
      <c r="A247" t="str">
        <f>IF($Q247="","",VLOOKUP($Q247,'Revised vs YTD acct'!$A$5:$Q$257,COUNTA('Revised vs YTD acct'!$A$4:B$4),FALSE))</f>
        <v>A</v>
      </c>
      <c r="B247">
        <f>IF($Q247="","",VLOOKUP($Q247,'Revised vs YTD acct'!$A$5:$M$500,3,FALSE))</f>
        <v>0</v>
      </c>
      <c r="C247">
        <f>IF($Q247="","",VLOOKUP($Q247,'Revised vs YTD acct'!$A$5:$M$500,4,FALSE))</f>
        <v>0</v>
      </c>
      <c r="D247">
        <f>IF($Q247="","",VLOOKUP($Q247,'Revised vs YTD acct'!$A$5:$M$500,5,FALSE))</f>
        <v>0</v>
      </c>
      <c r="E247">
        <f>IF($Q247="","",VLOOKUP($Q247,'Revised vs YTD acct'!$A$5:$M$500,6,FALSE))</f>
        <v>0</v>
      </c>
      <c r="F247">
        <f>IF($Q247="","",VLOOKUP($Q247,'Revised vs YTD acct'!$A$5:$M$500,7,FALSE))</f>
        <v>0</v>
      </c>
      <c r="G247" t="str">
        <f>IF($Q247="","",VLOOKUP($Q247,'Revised vs YTD acct'!$A$5:$Q$257,COUNTA('Revised vs YTD acct'!$A$4:H$4),FALSE))</f>
        <v>3005</v>
      </c>
      <c r="H247" t="str">
        <f>IF($Q247="","",VLOOKUP($Q247,'Revised vs YTD acct'!$A$5:$Q$257,COUNTA('Revised vs YTD acct'!$A$4:I$4),FALSE))</f>
        <v>MORTGAGE TAX</v>
      </c>
      <c r="I247" s="9">
        <f>IF($Q247="","",VLOOKUP($Q247,'Revised vs YTD acct'!$A$5:$Q$257,COUNTA('Revised vs YTD acct'!$A$4:J$4),FALSE))</f>
        <v>-22202.440000000002</v>
      </c>
      <c r="J247" s="9">
        <f>IF($Q247="","",VLOOKUP($Q247,'Revised vs YTD acct'!$A$5:$Q$257,COUNTA('Revised vs YTD acct'!$A$4:K$4),FALSE))</f>
        <v>-51655.75</v>
      </c>
      <c r="K247" s="9">
        <f>IF($Q247="","",VLOOKUP($Q247,'Revised vs YTD acct'!$A$5:$Q$257,COUNTA('Revised vs YTD acct'!$A$4:L$4),FALSE))</f>
        <v>-36162.429999999993</v>
      </c>
      <c r="L247" s="9">
        <f>IF($Q247="","",VLOOKUP($Q247,'Revised vs YTD acct'!$A$5:$Q$257,COUNTA('Revised vs YTD acct'!$A$4:M$4),FALSE))</f>
        <v>-40815.040000000008</v>
      </c>
      <c r="M247" s="9">
        <f>IF($Q247="","",VLOOKUP($Q247,'Revised vs YTD acct'!$A$5:$Q$257,COUNTA('Revised vs YTD acct'!$A$4:N$4),FALSE))</f>
        <v>-14647.290000000008</v>
      </c>
      <c r="N247" s="9">
        <f>IF($Q247="","",VLOOKUP($Q247,'Revised vs YTD acct'!$A$5:$Q$257,COUNTA('Revised vs YTD acct'!$A$4:O$4),FALSE))</f>
        <v>-56829.290000000008</v>
      </c>
      <c r="O247" s="9">
        <f>IF($Q247="","",VLOOKUP($Q247,'Revised vs YTD acct'!$A$5:$Q$257,COUNTA('Revised vs YTD acct'!$A$4:P$4),FALSE))</f>
        <v>-152099.44</v>
      </c>
      <c r="P247" s="9">
        <f t="shared" si="3"/>
        <v>-374411.68000000005</v>
      </c>
      <c r="Q247">
        <f>IF((MAX($Q$4:Q246)+1)&gt;Data!$B$1,"",MAX($Q$4:Q246)+1)</f>
        <v>243</v>
      </c>
    </row>
    <row r="248" spans="1:17" x14ac:dyDescent="0.2">
      <c r="A248" t="str">
        <f>IF($Q248="","",VLOOKUP($Q248,'Revised vs YTD acct'!$A$5:$Q$257,COUNTA('Revised vs YTD acct'!$A$4:B$4),FALSE))</f>
        <v>A</v>
      </c>
      <c r="B248">
        <f>IF($Q248="","",VLOOKUP($Q248,'Revised vs YTD acct'!$A$5:$M$500,3,FALSE))</f>
        <v>0</v>
      </c>
      <c r="C248">
        <f>IF($Q248="","",VLOOKUP($Q248,'Revised vs YTD acct'!$A$5:$M$500,4,FALSE))</f>
        <v>0</v>
      </c>
      <c r="D248">
        <f>IF($Q248="","",VLOOKUP($Q248,'Revised vs YTD acct'!$A$5:$M$500,5,FALSE))</f>
        <v>0</v>
      </c>
      <c r="E248">
        <f>IF($Q248="","",VLOOKUP($Q248,'Revised vs YTD acct'!$A$5:$M$500,6,FALSE))</f>
        <v>0</v>
      </c>
      <c r="F248">
        <f>IF($Q248="","",VLOOKUP($Q248,'Revised vs YTD acct'!$A$5:$M$500,7,FALSE))</f>
        <v>0</v>
      </c>
      <c r="G248" t="str">
        <f>IF($Q248="","",VLOOKUP($Q248,'Revised vs YTD acct'!$A$5:$Q$257,COUNTA('Revised vs YTD acct'!$A$4:H$4),FALSE))</f>
        <v>1809</v>
      </c>
      <c r="H248" t="str">
        <f>IF($Q248="","",VLOOKUP($Q248,'Revised vs YTD acct'!$A$5:$Q$257,COUNTA('Revised vs YTD acct'!$A$4:I$4),FALSE))</f>
        <v>REPAYMENTS/AID TO DEP. CHILD</v>
      </c>
      <c r="I248" s="9">
        <f>IF($Q248="","",VLOOKUP($Q248,'Revised vs YTD acct'!$A$5:$Q$257,COUNTA('Revised vs YTD acct'!$A$4:J$4),FALSE))</f>
        <v>-79116.929999999993</v>
      </c>
      <c r="J248" s="9">
        <f>IF($Q248="","",VLOOKUP($Q248,'Revised vs YTD acct'!$A$5:$Q$257,COUNTA('Revised vs YTD acct'!$A$4:K$4),FALSE))</f>
        <v>-49635.540000000008</v>
      </c>
      <c r="K248" s="9">
        <f>IF($Q248="","",VLOOKUP($Q248,'Revised vs YTD acct'!$A$5:$Q$257,COUNTA('Revised vs YTD acct'!$A$4:L$4),FALSE))</f>
        <v>-43713.920000000013</v>
      </c>
      <c r="L248" s="9">
        <f>IF($Q248="","",VLOOKUP($Q248,'Revised vs YTD acct'!$A$5:$Q$257,COUNTA('Revised vs YTD acct'!$A$4:M$4),FALSE))</f>
        <v>13251.890000000014</v>
      </c>
      <c r="M248" s="9">
        <f>IF($Q248="","",VLOOKUP($Q248,'Revised vs YTD acct'!$A$5:$Q$257,COUNTA('Revised vs YTD acct'!$A$4:N$4),FALSE))</f>
        <v>-25399.160000000003</v>
      </c>
      <c r="N248" s="9">
        <f>IF($Q248="","",VLOOKUP($Q248,'Revised vs YTD acct'!$A$5:$Q$257,COUNTA('Revised vs YTD acct'!$A$4:O$4),FALSE))</f>
        <v>-82313.049999999988</v>
      </c>
      <c r="O248" s="9">
        <f>IF($Q248="","",VLOOKUP($Q248,'Revised vs YTD acct'!$A$5:$Q$257,COUNTA('Revised vs YTD acct'!$A$4:P$4),FALSE))</f>
        <v>-181862.22999999998</v>
      </c>
      <c r="P248" s="9">
        <f t="shared" si="3"/>
        <v>-448788.93999999994</v>
      </c>
      <c r="Q248">
        <f>IF((MAX($Q$4:Q247)+1)&gt;Data!$B$1,"",MAX($Q$4:Q247)+1)</f>
        <v>244</v>
      </c>
    </row>
    <row r="249" spans="1:17" x14ac:dyDescent="0.2">
      <c r="A249" t="str">
        <f>IF($Q249="","",VLOOKUP($Q249,'Revised vs YTD acct'!$A$5:$Q$257,COUNTA('Revised vs YTD acct'!$A$4:B$4),FALSE))</f>
        <v>A</v>
      </c>
      <c r="B249">
        <f>IF($Q249="","",VLOOKUP($Q249,'Revised vs YTD acct'!$A$5:$M$500,3,FALSE))</f>
        <v>0</v>
      </c>
      <c r="C249">
        <f>IF($Q249="","",VLOOKUP($Q249,'Revised vs YTD acct'!$A$5:$M$500,4,FALSE))</f>
        <v>0</v>
      </c>
      <c r="D249">
        <f>IF($Q249="","",VLOOKUP($Q249,'Revised vs YTD acct'!$A$5:$M$500,5,FALSE))</f>
        <v>0</v>
      </c>
      <c r="E249">
        <f>IF($Q249="","",VLOOKUP($Q249,'Revised vs YTD acct'!$A$5:$M$500,6,FALSE))</f>
        <v>0</v>
      </c>
      <c r="F249">
        <f>IF($Q249="","",VLOOKUP($Q249,'Revised vs YTD acct'!$A$5:$M$500,7,FALSE))</f>
        <v>0</v>
      </c>
      <c r="G249" t="str">
        <f>IF($Q249="","",VLOOKUP($Q249,'Revised vs YTD acct'!$A$5:$Q$257,COUNTA('Revised vs YTD acct'!$A$4:H$4),FALSE))</f>
        <v>3594</v>
      </c>
      <c r="H249" t="str">
        <f>IF($Q249="","",VLOOKUP($Q249,'Revised vs YTD acct'!$A$5:$Q$257,COUNTA('Revised vs YTD acct'!$A$4:I$4),FALSE))</f>
        <v>STOA BUSLINE SUBSIDY</v>
      </c>
      <c r="I249" s="9">
        <f>IF($Q249="","",VLOOKUP($Q249,'Revised vs YTD acct'!$A$5:$Q$257,COUNTA('Revised vs YTD acct'!$A$4:J$4),FALSE))</f>
        <v>-59303.099999999977</v>
      </c>
      <c r="J249" s="9">
        <f>IF($Q249="","",VLOOKUP($Q249,'Revised vs YTD acct'!$A$5:$Q$257,COUNTA('Revised vs YTD acct'!$A$4:K$4),FALSE))</f>
        <v>-88342.43</v>
      </c>
      <c r="K249" s="9">
        <f>IF($Q249="","",VLOOKUP($Q249,'Revised vs YTD acct'!$A$5:$Q$257,COUNTA('Revised vs YTD acct'!$A$4:L$4),FALSE))</f>
        <v>-69234.559999999998</v>
      </c>
      <c r="L249" s="9">
        <f>IF($Q249="","",VLOOKUP($Q249,'Revised vs YTD acct'!$A$5:$Q$257,COUNTA('Revised vs YTD acct'!$A$4:M$4),FALSE))</f>
        <v>-53928.460000000021</v>
      </c>
      <c r="M249" s="9">
        <f>IF($Q249="","",VLOOKUP($Q249,'Revised vs YTD acct'!$A$5:$Q$257,COUNTA('Revised vs YTD acct'!$A$4:N$4),FALSE))</f>
        <v>-106694.55000000005</v>
      </c>
      <c r="N249" s="9">
        <f>IF($Q249="","",VLOOKUP($Q249,'Revised vs YTD acct'!$A$5:$Q$257,COUNTA('Revised vs YTD acct'!$A$4:O$4),FALSE))</f>
        <v>85374.669999999984</v>
      </c>
      <c r="O249" s="9">
        <f>IF($Q249="","",VLOOKUP($Q249,'Revised vs YTD acct'!$A$5:$Q$257,COUNTA('Revised vs YTD acct'!$A$4:P$4),FALSE))</f>
        <v>-184502.64</v>
      </c>
      <c r="P249" s="9">
        <f t="shared" si="3"/>
        <v>-476631.07000000007</v>
      </c>
      <c r="Q249">
        <f>IF((MAX($Q$4:Q248)+1)&gt;Data!$B$1,"",MAX($Q$4:Q248)+1)</f>
        <v>245</v>
      </c>
    </row>
    <row r="250" spans="1:17" x14ac:dyDescent="0.2">
      <c r="A250" t="str">
        <f>IF($Q250="","",VLOOKUP($Q250,'Revised vs YTD acct'!$A$5:$Q$257,COUNTA('Revised vs YTD acct'!$A$4:B$4),FALSE))</f>
        <v>A</v>
      </c>
      <c r="B250">
        <f>IF($Q250="","",VLOOKUP($Q250,'Revised vs YTD acct'!$A$5:$M$500,3,FALSE))</f>
        <v>0</v>
      </c>
      <c r="C250">
        <f>IF($Q250="","",VLOOKUP($Q250,'Revised vs YTD acct'!$A$5:$M$500,4,FALSE))</f>
        <v>0</v>
      </c>
      <c r="D250">
        <f>IF($Q250="","",VLOOKUP($Q250,'Revised vs YTD acct'!$A$5:$M$500,5,FALSE))</f>
        <v>0</v>
      </c>
      <c r="E250">
        <f>IF($Q250="","",VLOOKUP($Q250,'Revised vs YTD acct'!$A$5:$M$500,6,FALSE))</f>
        <v>0</v>
      </c>
      <c r="F250">
        <f>IF($Q250="","",VLOOKUP($Q250,'Revised vs YTD acct'!$A$5:$M$500,7,FALSE))</f>
        <v>0</v>
      </c>
      <c r="G250" t="str">
        <f>IF($Q250="","",VLOOKUP($Q250,'Revised vs YTD acct'!$A$5:$Q$257,COUNTA('Revised vs YTD acct'!$A$4:H$4),FALSE))</f>
        <v>4091</v>
      </c>
      <c r="H250" t="str">
        <f>IF($Q250="","",VLOOKUP($Q250,'Revised vs YTD acct'!$A$5:$Q$257,COUNTA('Revised vs YTD acct'!$A$4:I$4),FALSE))</f>
        <v>A.R.P.A.</v>
      </c>
      <c r="I250" s="9">
        <f>IF($Q250="","",VLOOKUP($Q250,'Revised vs YTD acct'!$A$5:$Q$257,COUNTA('Revised vs YTD acct'!$A$4:J$4),FALSE))</f>
        <v>0</v>
      </c>
      <c r="J250" s="9">
        <f>IF($Q250="","",VLOOKUP($Q250,'Revised vs YTD acct'!$A$5:$Q$257,COUNTA('Revised vs YTD acct'!$A$4:K$4),FALSE))</f>
        <v>0</v>
      </c>
      <c r="K250" s="9">
        <f>IF($Q250="","",VLOOKUP($Q250,'Revised vs YTD acct'!$A$5:$Q$257,COUNTA('Revised vs YTD acct'!$A$4:L$4),FALSE))</f>
        <v>0</v>
      </c>
      <c r="L250" s="9">
        <f>IF($Q250="","",VLOOKUP($Q250,'Revised vs YTD acct'!$A$5:$Q$257,COUNTA('Revised vs YTD acct'!$A$4:M$4),FALSE))</f>
        <v>0</v>
      </c>
      <c r="M250" s="9">
        <f>IF($Q250="","",VLOOKUP($Q250,'Revised vs YTD acct'!$A$5:$Q$257,COUNTA('Revised vs YTD acct'!$A$4:N$4),FALSE))</f>
        <v>0</v>
      </c>
      <c r="N250" s="9">
        <f>IF($Q250="","",VLOOKUP($Q250,'Revised vs YTD acct'!$A$5:$Q$257,COUNTA('Revised vs YTD acct'!$A$4:O$4),FALSE))</f>
        <v>0</v>
      </c>
      <c r="O250" s="9">
        <f>IF($Q250="","",VLOOKUP($Q250,'Revised vs YTD acct'!$A$5:$Q$257,COUNTA('Revised vs YTD acct'!$A$4:P$4),FALSE))</f>
        <v>-503772.80000000005</v>
      </c>
      <c r="P250" s="9">
        <f t="shared" si="3"/>
        <v>-503772.80000000005</v>
      </c>
      <c r="Q250">
        <f>IF((MAX($Q$4:Q249)+1)&gt;Data!$B$1,"",MAX($Q$4:Q249)+1)</f>
        <v>246</v>
      </c>
    </row>
    <row r="251" spans="1:17" x14ac:dyDescent="0.2">
      <c r="A251" t="str">
        <f>IF($Q251="","",VLOOKUP($Q251,'Revised vs YTD acct'!$A$5:$Q$257,COUNTA('Revised vs YTD acct'!$A$4:B$4),FALSE))</f>
        <v>A</v>
      </c>
      <c r="B251">
        <f>IF($Q251="","",VLOOKUP($Q251,'Revised vs YTD acct'!$A$5:$M$500,3,FALSE))</f>
        <v>0</v>
      </c>
      <c r="C251">
        <f>IF($Q251="","",VLOOKUP($Q251,'Revised vs YTD acct'!$A$5:$M$500,4,FALSE))</f>
        <v>0</v>
      </c>
      <c r="D251">
        <f>IF($Q251="","",VLOOKUP($Q251,'Revised vs YTD acct'!$A$5:$M$500,5,FALSE))</f>
        <v>0</v>
      </c>
      <c r="E251">
        <f>IF($Q251="","",VLOOKUP($Q251,'Revised vs YTD acct'!$A$5:$M$500,6,FALSE))</f>
        <v>0</v>
      </c>
      <c r="F251">
        <f>IF($Q251="","",VLOOKUP($Q251,'Revised vs YTD acct'!$A$5:$M$500,7,FALSE))</f>
        <v>0</v>
      </c>
      <c r="G251" t="str">
        <f>IF($Q251="","",VLOOKUP($Q251,'Revised vs YTD acct'!$A$5:$Q$257,COUNTA('Revised vs YTD acct'!$A$4:H$4),FALSE))</f>
        <v>2701</v>
      </c>
      <c r="H251" t="str">
        <f>IF($Q251="","",VLOOKUP($Q251,'Revised vs YTD acct'!$A$5:$Q$257,COUNTA('Revised vs YTD acct'!$A$4:I$4),FALSE))</f>
        <v>REFUNDS OF PRIOR YEARS EXPEN</v>
      </c>
      <c r="I251" s="9">
        <f>IF($Q251="","",VLOOKUP($Q251,'Revised vs YTD acct'!$A$5:$Q$257,COUNTA('Revised vs YTD acct'!$A$4:J$4),FALSE))</f>
        <v>-29967.210000000021</v>
      </c>
      <c r="J251" s="9">
        <f>IF($Q251="","",VLOOKUP($Q251,'Revised vs YTD acct'!$A$5:$Q$257,COUNTA('Revised vs YTD acct'!$A$4:K$4),FALSE))</f>
        <v>-79574.929999999993</v>
      </c>
      <c r="K251" s="9">
        <f>IF($Q251="","",VLOOKUP($Q251,'Revised vs YTD acct'!$A$5:$Q$257,COUNTA('Revised vs YTD acct'!$A$4:L$4),FALSE))</f>
        <v>-170122.21</v>
      </c>
      <c r="L251" s="9">
        <f>IF($Q251="","",VLOOKUP($Q251,'Revised vs YTD acct'!$A$5:$Q$257,COUNTA('Revised vs YTD acct'!$A$4:M$4),FALSE))</f>
        <v>-60664.240000000005</v>
      </c>
      <c r="M251" s="9">
        <f>IF($Q251="","",VLOOKUP($Q251,'Revised vs YTD acct'!$A$5:$Q$257,COUNTA('Revised vs YTD acct'!$A$4:N$4),FALSE))</f>
        <v>-271602.83</v>
      </c>
      <c r="N251" s="9">
        <f>IF($Q251="","",VLOOKUP($Q251,'Revised vs YTD acct'!$A$5:$Q$257,COUNTA('Revised vs YTD acct'!$A$4:O$4),FALSE))</f>
        <v>177692.89</v>
      </c>
      <c r="O251" s="9">
        <f>IF($Q251="","",VLOOKUP($Q251,'Revised vs YTD acct'!$A$5:$Q$257,COUNTA('Revised vs YTD acct'!$A$4:P$4),FALSE))</f>
        <v>-156790.46000000002</v>
      </c>
      <c r="P251" s="9">
        <f t="shared" si="3"/>
        <v>-591028.99</v>
      </c>
      <c r="Q251">
        <f>IF((MAX($Q$4:Q250)+1)&gt;Data!$B$1,"",MAX($Q$4:Q250)+1)</f>
        <v>247</v>
      </c>
    </row>
    <row r="252" spans="1:17" x14ac:dyDescent="0.2">
      <c r="A252" t="str">
        <f>IF($Q252="","",VLOOKUP($Q252,'Revised vs YTD acct'!$A$5:$Q$257,COUNTA('Revised vs YTD acct'!$A$4:B$4),FALSE))</f>
        <v>A</v>
      </c>
      <c r="B252">
        <f>IF($Q252="","",VLOOKUP($Q252,'Revised vs YTD acct'!$A$5:$M$500,3,FALSE))</f>
        <v>0</v>
      </c>
      <c r="C252">
        <f>IF($Q252="","",VLOOKUP($Q252,'Revised vs YTD acct'!$A$5:$M$500,4,FALSE))</f>
        <v>0</v>
      </c>
      <c r="D252">
        <f>IF($Q252="","",VLOOKUP($Q252,'Revised vs YTD acct'!$A$5:$M$500,5,FALSE))</f>
        <v>0</v>
      </c>
      <c r="E252">
        <f>IF($Q252="","",VLOOKUP($Q252,'Revised vs YTD acct'!$A$5:$M$500,6,FALSE))</f>
        <v>0</v>
      </c>
      <c r="F252">
        <f>IF($Q252="","",VLOOKUP($Q252,'Revised vs YTD acct'!$A$5:$M$500,7,FALSE))</f>
        <v>0</v>
      </c>
      <c r="G252" t="str">
        <f>IF($Q252="","",VLOOKUP($Q252,'Revised vs YTD acct'!$A$5:$Q$257,COUNTA('Revised vs YTD acct'!$A$4:H$4),FALSE))</f>
        <v>1622</v>
      </c>
      <c r="H252" t="str">
        <f>IF($Q252="","",VLOOKUP($Q252,'Revised vs YTD acct'!$A$5:$Q$257,COUNTA('Revised vs YTD acct'!$A$4:I$4),FALSE))</f>
        <v>DSRIP PROGRAM</v>
      </c>
      <c r="I252" s="9">
        <f>IF($Q252="","",VLOOKUP($Q252,'Revised vs YTD acct'!$A$5:$Q$257,COUNTA('Revised vs YTD acct'!$A$4:J$4),FALSE))</f>
        <v>0</v>
      </c>
      <c r="J252" s="9">
        <f>IF($Q252="","",VLOOKUP($Q252,'Revised vs YTD acct'!$A$5:$Q$257,COUNTA('Revised vs YTD acct'!$A$4:K$4),FALSE))</f>
        <v>-143935.14000000001</v>
      </c>
      <c r="K252" s="9">
        <f>IF($Q252="","",VLOOKUP($Q252,'Revised vs YTD acct'!$A$5:$Q$257,COUNTA('Revised vs YTD acct'!$A$4:L$4),FALSE))</f>
        <v>-134534.1</v>
      </c>
      <c r="L252" s="9">
        <f>IF($Q252="","",VLOOKUP($Q252,'Revised vs YTD acct'!$A$5:$Q$257,COUNTA('Revised vs YTD acct'!$A$4:M$4),FALSE))</f>
        <v>-334595.88</v>
      </c>
      <c r="M252" s="9">
        <f>IF($Q252="","",VLOOKUP($Q252,'Revised vs YTD acct'!$A$5:$Q$257,COUNTA('Revised vs YTD acct'!$A$4:N$4),FALSE))</f>
        <v>-72387.579999999987</v>
      </c>
      <c r="N252" s="9">
        <f>IF($Q252="","",VLOOKUP($Q252,'Revised vs YTD acct'!$A$5:$Q$257,COUNTA('Revised vs YTD acct'!$A$4:O$4),FALSE))</f>
        <v>63804.63</v>
      </c>
      <c r="O252" s="9">
        <f>IF($Q252="","",VLOOKUP($Q252,'Revised vs YTD acct'!$A$5:$Q$257,COUNTA('Revised vs YTD acct'!$A$4:P$4),FALSE))</f>
        <v>-24275.26</v>
      </c>
      <c r="P252" s="9">
        <f t="shared" si="3"/>
        <v>-645923.32999999996</v>
      </c>
      <c r="Q252">
        <f>IF((MAX($Q$4:Q251)+1)&gt;Data!$B$1,"",MAX($Q$4:Q251)+1)</f>
        <v>248</v>
      </c>
    </row>
    <row r="253" spans="1:17" x14ac:dyDescent="0.2">
      <c r="A253" t="str">
        <f>IF($Q253="","",VLOOKUP($Q253,'Revised vs YTD acct'!$A$5:$Q$257,COUNTA('Revised vs YTD acct'!$A$4:B$4),FALSE))</f>
        <v>A</v>
      </c>
      <c r="B253">
        <f>IF($Q253="","",VLOOKUP($Q253,'Revised vs YTD acct'!$A$5:$M$500,3,FALSE))</f>
        <v>0</v>
      </c>
      <c r="C253">
        <f>IF($Q253="","",VLOOKUP($Q253,'Revised vs YTD acct'!$A$5:$M$500,4,FALSE))</f>
        <v>0</v>
      </c>
      <c r="D253">
        <f>IF($Q253="","",VLOOKUP($Q253,'Revised vs YTD acct'!$A$5:$M$500,5,FALSE))</f>
        <v>0</v>
      </c>
      <c r="E253">
        <f>IF($Q253="","",VLOOKUP($Q253,'Revised vs YTD acct'!$A$5:$M$500,6,FALSE))</f>
        <v>0</v>
      </c>
      <c r="F253">
        <f>IF($Q253="","",VLOOKUP($Q253,'Revised vs YTD acct'!$A$5:$M$500,7,FALSE))</f>
        <v>0</v>
      </c>
      <c r="G253" t="str">
        <f>IF($Q253="","",VLOOKUP($Q253,'Revised vs YTD acct'!$A$5:$Q$257,COUNTA('Revised vs YTD acct'!$A$4:H$4),FALSE))</f>
        <v>3670</v>
      </c>
      <c r="H253" t="str">
        <f>IF($Q253="","",VLOOKUP($Q253,'Revised vs YTD acct'!$A$5:$Q$257,COUNTA('Revised vs YTD acct'!$A$4:I$4),FALSE))</f>
        <v>SERV FOR RECIP TITLE XX</v>
      </c>
      <c r="I253" s="9">
        <f>IF($Q253="","",VLOOKUP($Q253,'Revised vs YTD acct'!$A$5:$Q$257,COUNTA('Revised vs YTD acct'!$A$4:J$4),FALSE))</f>
        <v>381800</v>
      </c>
      <c r="J253" s="9">
        <f>IF($Q253="","",VLOOKUP($Q253,'Revised vs YTD acct'!$A$5:$Q$257,COUNTA('Revised vs YTD acct'!$A$4:K$4),FALSE))</f>
        <v>-1631656</v>
      </c>
      <c r="K253" s="9">
        <f>IF($Q253="","",VLOOKUP($Q253,'Revised vs YTD acct'!$A$5:$Q$257,COUNTA('Revised vs YTD acct'!$A$4:L$4),FALSE))</f>
        <v>968813</v>
      </c>
      <c r="L253" s="9">
        <f>IF($Q253="","",VLOOKUP($Q253,'Revised vs YTD acct'!$A$5:$Q$257,COUNTA('Revised vs YTD acct'!$A$4:M$4),FALSE))</f>
        <v>333363</v>
      </c>
      <c r="M253" s="9">
        <f>IF($Q253="","",VLOOKUP($Q253,'Revised vs YTD acct'!$A$5:$Q$257,COUNTA('Revised vs YTD acct'!$A$4:N$4),FALSE))</f>
        <v>-747402</v>
      </c>
      <c r="N253" s="9">
        <f>IF($Q253="","",VLOOKUP($Q253,'Revised vs YTD acct'!$A$5:$Q$257,COUNTA('Revised vs YTD acct'!$A$4:O$4),FALSE))</f>
        <v>131791</v>
      </c>
      <c r="O253" s="9">
        <f>IF($Q253="","",VLOOKUP($Q253,'Revised vs YTD acct'!$A$5:$Q$257,COUNTA('Revised vs YTD acct'!$A$4:P$4),FALSE))</f>
        <v>-230902</v>
      </c>
      <c r="P253" s="9">
        <f t="shared" si="3"/>
        <v>-794193</v>
      </c>
      <c r="Q253">
        <f>IF((MAX($Q$4:Q252)+1)&gt;Data!$B$1,"",MAX($Q$4:Q252)+1)</f>
        <v>249</v>
      </c>
    </row>
    <row r="254" spans="1:17" x14ac:dyDescent="0.2">
      <c r="A254" t="str">
        <f>IF($Q254="","",VLOOKUP($Q254,'Revised vs YTD acct'!$A$5:$Q$257,COUNTA('Revised vs YTD acct'!$A$4:B$4),FALSE))</f>
        <v>A</v>
      </c>
      <c r="B254">
        <f>IF($Q254="","",VLOOKUP($Q254,'Revised vs YTD acct'!$A$5:$M$500,3,FALSE))</f>
        <v>0</v>
      </c>
      <c r="C254">
        <f>IF($Q254="","",VLOOKUP($Q254,'Revised vs YTD acct'!$A$5:$M$500,4,FALSE))</f>
        <v>0</v>
      </c>
      <c r="D254">
        <f>IF($Q254="","",VLOOKUP($Q254,'Revised vs YTD acct'!$A$5:$M$500,5,FALSE))</f>
        <v>0</v>
      </c>
      <c r="E254">
        <f>IF($Q254="","",VLOOKUP($Q254,'Revised vs YTD acct'!$A$5:$M$500,6,FALSE))</f>
        <v>0</v>
      </c>
      <c r="F254">
        <f>IF($Q254="","",VLOOKUP($Q254,'Revised vs YTD acct'!$A$5:$M$500,7,FALSE))</f>
        <v>0</v>
      </c>
      <c r="G254" t="str">
        <f>IF($Q254="","",VLOOKUP($Q254,'Revised vs YTD acct'!$A$5:$Q$257,COUNTA('Revised vs YTD acct'!$A$4:H$4),FALSE))</f>
        <v>1001</v>
      </c>
      <c r="H254" t="str">
        <f>IF($Q254="","",VLOOKUP($Q254,'Revised vs YTD acct'!$A$5:$Q$257,COUNTA('Revised vs YTD acct'!$A$4:I$4),FALSE))</f>
        <v>REAL PROPERTY TAXES</v>
      </c>
      <c r="I254" s="9">
        <f>IF($Q254="","",VLOOKUP($Q254,'Revised vs YTD acct'!$A$5:$Q$257,COUNTA('Revised vs YTD acct'!$A$4:J$4),FALSE))</f>
        <v>-494301.26999999955</v>
      </c>
      <c r="J254" s="9">
        <f>IF($Q254="","",VLOOKUP($Q254,'Revised vs YTD acct'!$A$5:$Q$257,COUNTA('Revised vs YTD acct'!$A$4:K$4),FALSE))</f>
        <v>-280721.08999999985</v>
      </c>
      <c r="K254" s="9">
        <f>IF($Q254="","",VLOOKUP($Q254,'Revised vs YTD acct'!$A$5:$Q$257,COUNTA('Revised vs YTD acct'!$A$4:L$4),FALSE))</f>
        <v>-409742.8900000006</v>
      </c>
      <c r="L254" s="9">
        <f>IF($Q254="","",VLOOKUP($Q254,'Revised vs YTD acct'!$A$5:$Q$257,COUNTA('Revised vs YTD acct'!$A$4:M$4),FALSE))</f>
        <v>175080.83999999985</v>
      </c>
      <c r="M254" s="9">
        <f>IF($Q254="","",VLOOKUP($Q254,'Revised vs YTD acct'!$A$5:$Q$257,COUNTA('Revised vs YTD acct'!$A$4:N$4),FALSE))</f>
        <v>116514.44000000134</v>
      </c>
      <c r="N254" s="9">
        <f>IF($Q254="","",VLOOKUP($Q254,'Revised vs YTD acct'!$A$5:$Q$257,COUNTA('Revised vs YTD acct'!$A$4:O$4),FALSE))</f>
        <v>-149327.26000000164</v>
      </c>
      <c r="O254" s="9">
        <f>IF($Q254="","",VLOOKUP($Q254,'Revised vs YTD acct'!$A$5:$Q$257,COUNTA('Revised vs YTD acct'!$A$4:P$4),FALSE))</f>
        <v>-472889.71999999881</v>
      </c>
      <c r="P254" s="9">
        <f t="shared" si="3"/>
        <v>-1515386.9499999993</v>
      </c>
      <c r="Q254">
        <f>IF((MAX($Q$4:Q253)+1)&gt;Data!$B$1,"",MAX($Q$4:Q253)+1)</f>
        <v>250</v>
      </c>
    </row>
    <row r="255" spans="1:17" x14ac:dyDescent="0.2">
      <c r="A255" t="str">
        <f>IF($Q255="","",VLOOKUP($Q255,'Revised vs YTD acct'!$A$5:$Q$257,COUNTA('Revised vs YTD acct'!$A$4:B$4),FALSE))</f>
        <v>A</v>
      </c>
      <c r="B255">
        <f>IF($Q255="","",VLOOKUP($Q255,'Revised vs YTD acct'!$A$5:$M$500,3,FALSE))</f>
        <v>0</v>
      </c>
      <c r="C255">
        <f>IF($Q255="","",VLOOKUP($Q255,'Revised vs YTD acct'!$A$5:$M$500,4,FALSE))</f>
        <v>0</v>
      </c>
      <c r="D255">
        <f>IF($Q255="","",VLOOKUP($Q255,'Revised vs YTD acct'!$A$5:$M$500,5,FALSE))</f>
        <v>0</v>
      </c>
      <c r="E255">
        <f>IF($Q255="","",VLOOKUP($Q255,'Revised vs YTD acct'!$A$5:$M$500,6,FALSE))</f>
        <v>0</v>
      </c>
      <c r="F255">
        <f>IF($Q255="","",VLOOKUP($Q255,'Revised vs YTD acct'!$A$5:$M$500,7,FALSE))</f>
        <v>0</v>
      </c>
      <c r="G255" t="str">
        <f>IF($Q255="","",VLOOKUP($Q255,'Revised vs YTD acct'!$A$5:$Q$257,COUNTA('Revised vs YTD acct'!$A$4:H$4),FALSE))</f>
        <v>3619</v>
      </c>
      <c r="H255" t="str">
        <f>IF($Q255="","",VLOOKUP($Q255,'Revised vs YTD acct'!$A$5:$Q$257,COUNTA('Revised vs YTD acct'!$A$4:I$4),FALSE))</f>
        <v>CHILD CARE</v>
      </c>
      <c r="I255" s="9">
        <f>IF($Q255="","",VLOOKUP($Q255,'Revised vs YTD acct'!$A$5:$Q$257,COUNTA('Revised vs YTD acct'!$A$4:J$4),FALSE))</f>
        <v>-254951</v>
      </c>
      <c r="J255" s="9">
        <f>IF($Q255="","",VLOOKUP($Q255,'Revised vs YTD acct'!$A$5:$Q$257,COUNTA('Revised vs YTD acct'!$A$4:K$4),FALSE))</f>
        <v>-261210</v>
      </c>
      <c r="K255" s="9">
        <f>IF($Q255="","",VLOOKUP($Q255,'Revised vs YTD acct'!$A$5:$Q$257,COUNTA('Revised vs YTD acct'!$A$4:L$4),FALSE))</f>
        <v>-29756</v>
      </c>
      <c r="L255" s="9">
        <f>IF($Q255="","",VLOOKUP($Q255,'Revised vs YTD acct'!$A$5:$Q$257,COUNTA('Revised vs YTD acct'!$A$4:M$4),FALSE))</f>
        <v>-138317</v>
      </c>
      <c r="M255" s="9">
        <f>IF($Q255="","",VLOOKUP($Q255,'Revised vs YTD acct'!$A$5:$Q$257,COUNTA('Revised vs YTD acct'!$A$4:N$4),FALSE))</f>
        <v>2957</v>
      </c>
      <c r="N255" s="9">
        <f>IF($Q255="","",VLOOKUP($Q255,'Revised vs YTD acct'!$A$5:$Q$257,COUNTA('Revised vs YTD acct'!$A$4:O$4),FALSE))</f>
        <v>94540.5</v>
      </c>
      <c r="O255" s="9">
        <f>IF($Q255="","",VLOOKUP($Q255,'Revised vs YTD acct'!$A$5:$Q$257,COUNTA('Revised vs YTD acct'!$A$4:P$4),FALSE))</f>
        <v>-1114685</v>
      </c>
      <c r="P255" s="9">
        <f t="shared" si="3"/>
        <v>-1701421.5</v>
      </c>
      <c r="Q255">
        <f>IF((MAX($Q$4:Q254)+1)&gt;Data!$B$1,"",MAX($Q$4:Q254)+1)</f>
        <v>251</v>
      </c>
    </row>
    <row r="256" spans="1:17" x14ac:dyDescent="0.2">
      <c r="A256" t="str">
        <f>IF($Q256="","",VLOOKUP($Q256,'Revised vs YTD acct'!$A$5:$Q$257,COUNTA('Revised vs YTD acct'!$A$4:B$4),FALSE))</f>
        <v>A</v>
      </c>
      <c r="B256">
        <f>IF($Q256="","",VLOOKUP($Q256,'Revised vs YTD acct'!$A$5:$M$500,3,FALSE))</f>
        <v>0</v>
      </c>
      <c r="C256">
        <f>IF($Q256="","",VLOOKUP($Q256,'Revised vs YTD acct'!$A$5:$M$500,4,FALSE))</f>
        <v>0</v>
      </c>
      <c r="D256">
        <f>IF($Q256="","",VLOOKUP($Q256,'Revised vs YTD acct'!$A$5:$M$500,5,FALSE))</f>
        <v>0</v>
      </c>
      <c r="E256">
        <f>IF($Q256="","",VLOOKUP($Q256,'Revised vs YTD acct'!$A$5:$M$500,6,FALSE))</f>
        <v>0</v>
      </c>
      <c r="F256">
        <f>IF($Q256="","",VLOOKUP($Q256,'Revised vs YTD acct'!$A$5:$M$500,7,FALSE))</f>
        <v>0</v>
      </c>
      <c r="G256" t="str">
        <f>IF($Q256="","",VLOOKUP($Q256,'Revised vs YTD acct'!$A$5:$Q$257,COUNTA('Revised vs YTD acct'!$A$4:H$4),FALSE))</f>
        <v>1620</v>
      </c>
      <c r="H256" t="str">
        <f>IF($Q256="","",VLOOKUP($Q256,'Revised vs YTD acct'!$A$5:$Q$257,COUNTA('Revised vs YTD acct'!$A$4:I$4),FALSE))</f>
        <v>MENTAL HEALTH FEES</v>
      </c>
      <c r="I256" s="9">
        <f>IF($Q256="","",VLOOKUP($Q256,'Revised vs YTD acct'!$A$5:$Q$257,COUNTA('Revised vs YTD acct'!$A$4:J$4),FALSE))</f>
        <v>139434.80000000005</v>
      </c>
      <c r="J256" s="9">
        <f>IF($Q256="","",VLOOKUP($Q256,'Revised vs YTD acct'!$A$5:$Q$257,COUNTA('Revised vs YTD acct'!$A$4:K$4),FALSE))</f>
        <v>-403639.8600000001</v>
      </c>
      <c r="K256" s="9">
        <f>IF($Q256="","",VLOOKUP($Q256,'Revised vs YTD acct'!$A$5:$Q$257,COUNTA('Revised vs YTD acct'!$A$4:L$4),FALSE))</f>
        <v>-387375.39999999991</v>
      </c>
      <c r="L256" s="9">
        <f>IF($Q256="","",VLOOKUP($Q256,'Revised vs YTD acct'!$A$5:$Q$257,COUNTA('Revised vs YTD acct'!$A$4:M$4),FALSE))</f>
        <v>-340837.5</v>
      </c>
      <c r="M256" s="9">
        <f>IF($Q256="","",VLOOKUP($Q256,'Revised vs YTD acct'!$A$5:$Q$257,COUNTA('Revised vs YTD acct'!$A$4:N$4),FALSE))</f>
        <v>-347229.32000000007</v>
      </c>
      <c r="N256" s="9">
        <f>IF($Q256="","",VLOOKUP($Q256,'Revised vs YTD acct'!$A$5:$Q$257,COUNTA('Revised vs YTD acct'!$A$4:O$4),FALSE))</f>
        <v>-433377.90999999992</v>
      </c>
      <c r="O256" s="9">
        <f>IF($Q256="","",VLOOKUP($Q256,'Revised vs YTD acct'!$A$5:$Q$257,COUNTA('Revised vs YTD acct'!$A$4:P$4),FALSE))</f>
        <v>-480669.06000000006</v>
      </c>
      <c r="P256" s="9">
        <f t="shared" si="3"/>
        <v>-2253694.25</v>
      </c>
      <c r="Q256">
        <f>IF((MAX($Q$4:Q255)+1)&gt;Data!$B$1,"",MAX($Q$4:Q255)+1)</f>
        <v>252</v>
      </c>
    </row>
    <row r="257" spans="1:18" x14ac:dyDescent="0.2">
      <c r="A257" t="str">
        <f>IF($Q257="","",VLOOKUP($Q257,'Revised vs YTD acct'!$A$5:$Q$257,COUNTA('Revised vs YTD acct'!$A$4:B$4),FALSE))</f>
        <v>A</v>
      </c>
      <c r="B257">
        <f>IF($Q257="","",VLOOKUP($Q257,'Revised vs YTD acct'!$A$5:$M$500,3,FALSE))</f>
        <v>0</v>
      </c>
      <c r="C257">
        <f>IF($Q257="","",VLOOKUP($Q257,'Revised vs YTD acct'!$A$5:$M$500,4,FALSE))</f>
        <v>0</v>
      </c>
      <c r="D257">
        <f>IF($Q257="","",VLOOKUP($Q257,'Revised vs YTD acct'!$A$5:$M$500,5,FALSE))</f>
        <v>0</v>
      </c>
      <c r="E257">
        <f>IF($Q257="","",VLOOKUP($Q257,'Revised vs YTD acct'!$A$5:$M$500,6,FALSE))</f>
        <v>0</v>
      </c>
      <c r="F257">
        <f>IF($Q257="","",VLOOKUP($Q257,'Revised vs YTD acct'!$A$5:$M$500,7,FALSE))</f>
        <v>0</v>
      </c>
      <c r="G257" t="str">
        <f>IF($Q257="","",VLOOKUP($Q257,'Revised vs YTD acct'!$A$5:$Q$257,COUNTA('Revised vs YTD acct'!$A$4:H$4),FALSE))</f>
        <v>1110</v>
      </c>
      <c r="H257" t="str">
        <f>IF($Q257="","",VLOOKUP($Q257,'Revised vs YTD acct'!$A$5:$Q$257,COUNTA('Revised vs YTD acct'!$A$4:I$4),FALSE))</f>
        <v>SALES AND USE TAX</v>
      </c>
      <c r="I257" s="9">
        <f>IF($Q257="","",VLOOKUP($Q257,'Revised vs YTD acct'!$A$5:$Q$257,COUNTA('Revised vs YTD acct'!$A$4:J$4),FALSE))</f>
        <v>669463.52999999933</v>
      </c>
      <c r="J257" s="9">
        <f>IF($Q257="","",VLOOKUP($Q257,'Revised vs YTD acct'!$A$5:$Q$257,COUNTA('Revised vs YTD acct'!$A$4:K$4),FALSE))</f>
        <v>-431829.6400000006</v>
      </c>
      <c r="K257" s="9">
        <f>IF($Q257="","",VLOOKUP($Q257,'Revised vs YTD acct'!$A$5:$Q$257,COUNTA('Revised vs YTD acct'!$A$4:L$4),FALSE))</f>
        <v>-1210541.3399999999</v>
      </c>
      <c r="L257" s="9">
        <f>IF($Q257="","",VLOOKUP($Q257,'Revised vs YTD acct'!$A$5:$Q$257,COUNTA('Revised vs YTD acct'!$A$4:M$4),FALSE))</f>
        <v>-1320147.2400000002</v>
      </c>
      <c r="M257" s="9">
        <f>IF($Q257="","",VLOOKUP($Q257,'Revised vs YTD acct'!$A$5:$Q$257,COUNTA('Revised vs YTD acct'!$A$4:N$4),FALSE))</f>
        <v>-104687.55000000075</v>
      </c>
      <c r="N257" s="9">
        <f>IF($Q257="","",VLOOKUP($Q257,'Revised vs YTD acct'!$A$5:$Q$257,COUNTA('Revised vs YTD acct'!$A$4:O$4),FALSE))</f>
        <v>-779182.66000000015</v>
      </c>
      <c r="O257" s="9">
        <f>IF($Q257="","",VLOOKUP($Q257,'Revised vs YTD acct'!$A$5:$Q$257,COUNTA('Revised vs YTD acct'!$A$4:P$4),FALSE))</f>
        <v>-3652427.8900000006</v>
      </c>
      <c r="P257" s="9">
        <f t="shared" si="3"/>
        <v>-6829352.7900000028</v>
      </c>
      <c r="Q257">
        <f>IF((MAX($Q$4:Q256)+1)&gt;Data!$B$1,"",MAX($Q$4:Q256)+1)</f>
        <v>253</v>
      </c>
      <c r="R257" t="s">
        <v>533</v>
      </c>
    </row>
  </sheetData>
  <sheetProtection sheet="1" objects="1" scenarios="1"/>
  <pageMargins left="0.5" right="0.5" top="0.5" bottom="0.5" header="0.25" footer="0.25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0E4A-DE8C-46CD-A4D5-BBBBF807CE49}">
  <sheetPr>
    <tabColor rgb="FFFFC000"/>
    <pageSetUpPr fitToPage="1"/>
  </sheetPr>
  <dimension ref="A1:R500"/>
  <sheetViews>
    <sheetView topLeftCell="B1" zoomScaleNormal="100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J5" sqref="J5"/>
    </sheetView>
  </sheetViews>
  <sheetFormatPr defaultRowHeight="12.75" x14ac:dyDescent="0.2"/>
  <cols>
    <col min="1" max="1" width="9.7109375" hidden="1" customWidth="1"/>
    <col min="3" max="3" width="17.7109375" hidden="1" customWidth="1"/>
    <col min="4" max="4" width="12.7109375" hidden="1" customWidth="1"/>
    <col min="5" max="5" width="35.7109375" hidden="1" customWidth="1"/>
    <col min="6" max="6" width="0" hidden="1" customWidth="1"/>
    <col min="7" max="7" width="25.5703125" hidden="1" customWidth="1"/>
    <col min="9" max="9" width="35.7109375" customWidth="1"/>
    <col min="10" max="17" width="14.7109375" customWidth="1"/>
    <col min="18" max="18" width="0" hidden="1" customWidth="1"/>
  </cols>
  <sheetData>
    <row r="1" spans="1:18" x14ac:dyDescent="0.2">
      <c r="B1" s="11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8" x14ac:dyDescent="0.2">
      <c r="B2" s="11" t="str">
        <f>J4&amp;" - "&amp;Input!$B$11&amp;" Budget Analysis"</f>
        <v>2015 - 2021 Budget Analysis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x14ac:dyDescent="0.2">
      <c r="B3" s="11" t="s">
        <v>512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 ht="25.5" x14ac:dyDescent="0.2">
      <c r="A4" t="s">
        <v>531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7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530</v>
      </c>
    </row>
    <row r="5" spans="1:18" x14ac:dyDescent="0.2">
      <c r="A5" s="10">
        <f>IF(Q5="","",RANK(Q5,$Q$5:$Q$257)+COUNTIF($Q$3:Q4,Q5))</f>
        <v>250</v>
      </c>
      <c r="B5" t="str">
        <f>IF(R5="","",VLOOKUP($R5,Data!$A$5:$X$2001,Data!$E$2,FALSE))</f>
        <v>A</v>
      </c>
      <c r="C5">
        <f>IF(R5="","",VLOOKUP($R5,Data!$A$5:$X$2001,Data!$F$2,FALSE))</f>
        <v>0</v>
      </c>
      <c r="D5">
        <f>IF(R5="","",VLOOKUP($R5,Data!$A$5:$X$2001,Data!$G$2,FALSE))</f>
        <v>0</v>
      </c>
      <c r="E5">
        <f>IF(R5="","",VLOOKUP($R5,Data!$A$5:$X$2001,Data!$H$2,FALSE))</f>
        <v>0</v>
      </c>
      <c r="F5">
        <f>IF(R5="","",VLOOKUP($R5,Data!$A$5:$X$2001,Data!$I$2,FALSE))</f>
        <v>0</v>
      </c>
      <c r="G5">
        <f>IF(R5="","",VLOOKUP($R5,Data!$A$5:$X$2001,Data!$J$2,FALSE))</f>
        <v>0</v>
      </c>
      <c r="H5" t="str">
        <f>IF(R5="","",VLOOKUP($R5,Data!$A$5:$X$2001,Data!$K$2,FALSE))</f>
        <v>1001</v>
      </c>
      <c r="I5" t="str">
        <f>IF(R5="","",VLOOKUP($R5,Data!$A$5:$X$2001,Data!$L$2,FALSE))</f>
        <v>REAL PROPERTY TAXES</v>
      </c>
      <c r="J5" s="9">
        <f>IF($R5="","",VLOOKUP($R5,Data!$A$5:$AJ$2001,Data!U$2,FALSE))</f>
        <v>-494301.26999999955</v>
      </c>
      <c r="K5" s="9">
        <f>IF($R5="","",VLOOKUP($R5,Data!$A$5:$AJ$2001,Data!V$2,FALSE))</f>
        <v>-280721.08999999985</v>
      </c>
      <c r="L5" s="9">
        <f>IF($R5="","",VLOOKUP($R5,Data!$A$5:$AJ$2001,Data!W$2,FALSE))</f>
        <v>-409742.8900000006</v>
      </c>
      <c r="M5" s="9">
        <f>IF($R5="","",VLOOKUP($R5,Data!$A$5:$AJ$2001,Data!X$2,FALSE))</f>
        <v>175080.83999999985</v>
      </c>
      <c r="N5" s="9">
        <f>IF($R5="","",VLOOKUP($R5,Data!$A$5:$AJ$2001,Data!Y$2,FALSE))</f>
        <v>116514.44000000134</v>
      </c>
      <c r="O5" s="9">
        <f>IF($R5="","",VLOOKUP($R5,Data!$A$5:$AJ$2001,Data!Z$2,FALSE))</f>
        <v>-149327.26000000164</v>
      </c>
      <c r="P5" s="9">
        <f>IF($R5="","",VLOOKUP($R5,Data!$A$5:$AJ$2001,Data!AA$2,FALSE))</f>
        <v>-472889.71999999881</v>
      </c>
      <c r="Q5" s="9">
        <f>SUM(J5:P5)</f>
        <v>-1515386.9499999993</v>
      </c>
      <c r="R5">
        <v>1</v>
      </c>
    </row>
    <row r="6" spans="1:18" x14ac:dyDescent="0.2">
      <c r="A6" s="10">
        <f>IF(Q6="","",RANK(Q6,$Q$5:$Q$257)+COUNTIF($Q$3:Q5,Q6))</f>
        <v>235</v>
      </c>
      <c r="B6" t="str">
        <f>IF(R6="","",VLOOKUP($R6,Data!$A$5:$X$2001,Data!$E$2,FALSE))</f>
        <v>A</v>
      </c>
      <c r="C6">
        <f>IF(R6="","",VLOOKUP($R6,Data!$A$5:$X$2001,Data!$F$2,FALSE))</f>
        <v>0</v>
      </c>
      <c r="D6">
        <f>IF(R6="","",VLOOKUP($R6,Data!$A$5:$X$2001,Data!$G$2,FALSE))</f>
        <v>0</v>
      </c>
      <c r="E6">
        <f>IF(R6="","",VLOOKUP($R6,Data!$A$5:$X$2001,Data!$H$2,FALSE))</f>
        <v>0</v>
      </c>
      <c r="F6">
        <f>IF(R6="","",VLOOKUP($R6,Data!$A$5:$X$2001,Data!$I$2,FALSE))</f>
        <v>0</v>
      </c>
      <c r="G6">
        <f>IF(R6="","",VLOOKUP($R6,Data!$A$5:$X$2001,Data!$J$2,FALSE))</f>
        <v>0</v>
      </c>
      <c r="H6" t="str">
        <f>IF(R6="","",VLOOKUP($R6,Data!$A$5:$X$2001,Data!$K$2,FALSE))</f>
        <v>1051</v>
      </c>
      <c r="I6" t="str">
        <f>IF(R6="","",VLOOKUP($R6,Data!$A$5:$X$2001,Data!$L$2,FALSE))</f>
        <v>GAIN ON SALE OF TAX ACQ PROP</v>
      </c>
      <c r="J6" s="9">
        <f>IF($R6="","",VLOOKUP($R6,Data!$A$5:$AJ$2001,Data!U$2,FALSE))</f>
        <v>-30849.86</v>
      </c>
      <c r="K6" s="9">
        <f>IF($R6="","",VLOOKUP($R6,Data!$A$5:$AJ$2001,Data!V$2,FALSE))</f>
        <v>-74929.700000000012</v>
      </c>
      <c r="L6" s="9">
        <f>IF($R6="","",VLOOKUP($R6,Data!$A$5:$AJ$2001,Data!W$2,FALSE))</f>
        <v>95887.27</v>
      </c>
      <c r="M6" s="9">
        <f>IF($R6="","",VLOOKUP($R6,Data!$A$5:$AJ$2001,Data!X$2,FALSE))</f>
        <v>-220037.93</v>
      </c>
      <c r="N6" s="9">
        <f>IF($R6="","",VLOOKUP($R6,Data!$A$5:$AJ$2001,Data!Y$2,FALSE))</f>
        <v>-107055.70999999999</v>
      </c>
      <c r="O6" s="9">
        <f>IF($R6="","",VLOOKUP($R6,Data!$A$5:$AJ$2001,Data!Z$2,FALSE))</f>
        <v>60000</v>
      </c>
      <c r="P6" s="9">
        <f>IF($R6="","",VLOOKUP($R6,Data!$A$5:$AJ$2001,Data!AA$2,FALSE))</f>
        <v>60000</v>
      </c>
      <c r="Q6" s="9">
        <f t="shared" ref="Q6:Q69" si="0">SUM(J6:P6)</f>
        <v>-216985.93</v>
      </c>
      <c r="R6">
        <f>IF((MAX($R$4:R5)+1)&gt;Data!$A$1,"",MAX($R$4:R5)+1)</f>
        <v>2</v>
      </c>
    </row>
    <row r="7" spans="1:18" x14ac:dyDescent="0.2">
      <c r="A7" s="10">
        <f>IF(Q7="","",RANK(Q7,$Q$5:$Q$257)+COUNTIF($Q$3:Q6,Q7))</f>
        <v>238</v>
      </c>
      <c r="B7" t="str">
        <f>IF(R7="","",VLOOKUP($R7,Data!$A$5:$X$2001,Data!$E$2,FALSE))</f>
        <v>A</v>
      </c>
      <c r="C7">
        <f>IF(R7="","",VLOOKUP($R7,Data!$A$5:$X$2001,Data!$F$2,FALSE))</f>
        <v>0</v>
      </c>
      <c r="D7">
        <f>IF(R7="","",VLOOKUP($R7,Data!$A$5:$X$2001,Data!$G$2,FALSE))</f>
        <v>0</v>
      </c>
      <c r="E7">
        <f>IF(R7="","",VLOOKUP($R7,Data!$A$5:$X$2001,Data!$H$2,FALSE))</f>
        <v>0</v>
      </c>
      <c r="F7">
        <f>IF(R7="","",VLOOKUP($R7,Data!$A$5:$X$2001,Data!$I$2,FALSE))</f>
        <v>0</v>
      </c>
      <c r="G7">
        <f>IF(R7="","",VLOOKUP($R7,Data!$A$5:$X$2001,Data!$J$2,FALSE))</f>
        <v>0</v>
      </c>
      <c r="H7" t="str">
        <f>IF(R7="","",VLOOKUP($R7,Data!$A$5:$X$2001,Data!$K$2,FALSE))</f>
        <v>1081</v>
      </c>
      <c r="I7" t="str">
        <f>IF(R7="","",VLOOKUP($R7,Data!$A$5:$X$2001,Data!$L$2,FALSE))</f>
        <v>PAYMENTS IN LIEU OF TAXES</v>
      </c>
      <c r="J7" s="9">
        <f>IF($R7="","",VLOOKUP($R7,Data!$A$5:$AJ$2001,Data!U$2,FALSE))</f>
        <v>-5288.4100000000326</v>
      </c>
      <c r="K7" s="9">
        <f>IF($R7="","",VLOOKUP($R7,Data!$A$5:$AJ$2001,Data!V$2,FALSE))</f>
        <v>-11331.290000000037</v>
      </c>
      <c r="L7" s="9">
        <f>IF($R7="","",VLOOKUP($R7,Data!$A$5:$AJ$2001,Data!W$2,FALSE))</f>
        <v>-200131.42999999993</v>
      </c>
      <c r="M7" s="9">
        <f>IF($R7="","",VLOOKUP($R7,Data!$A$5:$AJ$2001,Data!X$2,FALSE))</f>
        <v>-11809.719999999972</v>
      </c>
      <c r="N7" s="9">
        <f>IF($R7="","",VLOOKUP($R7,Data!$A$5:$AJ$2001,Data!Y$2,FALSE))</f>
        <v>-4057.7099999999627</v>
      </c>
      <c r="O7" s="9">
        <f>IF($R7="","",VLOOKUP($R7,Data!$A$5:$AJ$2001,Data!Z$2,FALSE))</f>
        <v>-38447.080000000075</v>
      </c>
      <c r="P7" s="9">
        <f>IF($R7="","",VLOOKUP($R7,Data!$A$5:$AJ$2001,Data!AA$2,FALSE))</f>
        <v>-33689.389999999898</v>
      </c>
      <c r="Q7" s="9">
        <f t="shared" si="0"/>
        <v>-304755.02999999991</v>
      </c>
      <c r="R7">
        <f>IF((MAX($R$4:R6)+1)&gt;Data!$A$1,"",MAX($R$4:R6)+1)</f>
        <v>3</v>
      </c>
    </row>
    <row r="8" spans="1:18" x14ac:dyDescent="0.2">
      <c r="A8" s="10">
        <f>IF(Q8="","",RANK(Q8,$Q$5:$Q$257)+COUNTIF($Q$3:Q7,Q8))</f>
        <v>228</v>
      </c>
      <c r="B8" t="str">
        <f>IF(R8="","",VLOOKUP($R8,Data!$A$5:$X$2001,Data!$E$2,FALSE))</f>
        <v>A</v>
      </c>
      <c r="C8">
        <f>IF(R8="","",VLOOKUP($R8,Data!$A$5:$X$2001,Data!$F$2,FALSE))</f>
        <v>0</v>
      </c>
      <c r="D8">
        <f>IF(R8="","",VLOOKUP($R8,Data!$A$5:$X$2001,Data!$G$2,FALSE))</f>
        <v>0</v>
      </c>
      <c r="E8">
        <f>IF(R8="","",VLOOKUP($R8,Data!$A$5:$X$2001,Data!$H$2,FALSE))</f>
        <v>0</v>
      </c>
      <c r="F8">
        <f>IF(R8="","",VLOOKUP($R8,Data!$A$5:$X$2001,Data!$I$2,FALSE))</f>
        <v>0</v>
      </c>
      <c r="G8">
        <f>IF(R8="","",VLOOKUP($R8,Data!$A$5:$X$2001,Data!$J$2,FALSE))</f>
        <v>0</v>
      </c>
      <c r="H8" t="str">
        <f>IF(R8="","",VLOOKUP($R8,Data!$A$5:$X$2001,Data!$K$2,FALSE))</f>
        <v>1090</v>
      </c>
      <c r="I8" t="str">
        <f>IF(R8="","",VLOOKUP($R8,Data!$A$5:$X$2001,Data!$L$2,FALSE))</f>
        <v>INTEREST &amp; PENALTIES ON TAX</v>
      </c>
      <c r="J8" s="9">
        <f>IF($R8="","",VLOOKUP($R8,Data!$A$5:$AJ$2001,Data!U$2,FALSE))</f>
        <v>-146271.68999999994</v>
      </c>
      <c r="K8" s="9">
        <f>IF($R8="","",VLOOKUP($R8,Data!$A$5:$AJ$2001,Data!V$2,FALSE))</f>
        <v>-17747.129999999888</v>
      </c>
      <c r="L8" s="9">
        <f>IF($R8="","",VLOOKUP($R8,Data!$A$5:$AJ$2001,Data!W$2,FALSE))</f>
        <v>-40986.790000000037</v>
      </c>
      <c r="M8" s="9">
        <f>IF($R8="","",VLOOKUP($R8,Data!$A$5:$AJ$2001,Data!X$2,FALSE))</f>
        <v>133315.79000000004</v>
      </c>
      <c r="N8" s="9">
        <f>IF($R8="","",VLOOKUP($R8,Data!$A$5:$AJ$2001,Data!Y$2,FALSE))</f>
        <v>98497.320000000065</v>
      </c>
      <c r="O8" s="9">
        <f>IF($R8="","",VLOOKUP($R8,Data!$A$5:$AJ$2001,Data!Z$2,FALSE))</f>
        <v>-97690.959999999963</v>
      </c>
      <c r="P8" s="9">
        <f>IF($R8="","",VLOOKUP($R8,Data!$A$5:$AJ$2001,Data!AA$2,FALSE))</f>
        <v>-95661.899999999907</v>
      </c>
      <c r="Q8" s="9">
        <f t="shared" si="0"/>
        <v>-166545.35999999964</v>
      </c>
      <c r="R8">
        <f>IF((MAX($R$4:R7)+1)&gt;Data!$A$1,"",MAX($R$4:R7)+1)</f>
        <v>4</v>
      </c>
    </row>
    <row r="9" spans="1:18" x14ac:dyDescent="0.2">
      <c r="A9" s="10">
        <f>IF(Q9="","",RANK(Q9,$Q$5:$Q$257)+COUNTIF($Q$3:Q8,Q9))</f>
        <v>253</v>
      </c>
      <c r="B9" t="str">
        <f>IF(R9="","",VLOOKUP($R9,Data!$A$5:$X$2001,Data!$E$2,FALSE))</f>
        <v>A</v>
      </c>
      <c r="C9">
        <f>IF(R9="","",VLOOKUP($R9,Data!$A$5:$X$2001,Data!$F$2,FALSE))</f>
        <v>0</v>
      </c>
      <c r="D9">
        <f>IF(R9="","",VLOOKUP($R9,Data!$A$5:$X$2001,Data!$G$2,FALSE))</f>
        <v>0</v>
      </c>
      <c r="E9">
        <f>IF(R9="","",VLOOKUP($R9,Data!$A$5:$X$2001,Data!$H$2,FALSE))</f>
        <v>0</v>
      </c>
      <c r="F9">
        <f>IF(R9="","",VLOOKUP($R9,Data!$A$5:$X$2001,Data!$I$2,FALSE))</f>
        <v>0</v>
      </c>
      <c r="G9">
        <f>IF(R9="","",VLOOKUP($R9,Data!$A$5:$X$2001,Data!$J$2,FALSE))</f>
        <v>0</v>
      </c>
      <c r="H9" t="str">
        <f>IF(R9="","",VLOOKUP($R9,Data!$A$5:$X$2001,Data!$K$2,FALSE))</f>
        <v>1110</v>
      </c>
      <c r="I9" t="str">
        <f>IF(R9="","",VLOOKUP($R9,Data!$A$5:$X$2001,Data!$L$2,FALSE))</f>
        <v>SALES AND USE TAX</v>
      </c>
      <c r="J9" s="9">
        <f>IF($R9="","",VLOOKUP($R9,Data!$A$5:$AJ$2001,Data!U$2,FALSE))</f>
        <v>669463.52999999933</v>
      </c>
      <c r="K9" s="9">
        <f>IF($R9="","",VLOOKUP($R9,Data!$A$5:$AJ$2001,Data!V$2,FALSE))</f>
        <v>-431829.6400000006</v>
      </c>
      <c r="L9" s="9">
        <f>IF($R9="","",VLOOKUP($R9,Data!$A$5:$AJ$2001,Data!W$2,FALSE))</f>
        <v>-1210541.3399999999</v>
      </c>
      <c r="M9" s="9">
        <f>IF($R9="","",VLOOKUP($R9,Data!$A$5:$AJ$2001,Data!X$2,FALSE))</f>
        <v>-1320147.2400000002</v>
      </c>
      <c r="N9" s="9">
        <f>IF($R9="","",VLOOKUP($R9,Data!$A$5:$AJ$2001,Data!Y$2,FALSE))</f>
        <v>-104687.55000000075</v>
      </c>
      <c r="O9" s="9">
        <f>IF($R9="","",VLOOKUP($R9,Data!$A$5:$AJ$2001,Data!Z$2,FALSE))</f>
        <v>-779182.66000000015</v>
      </c>
      <c r="P9" s="9">
        <f>IF($R9="","",VLOOKUP($R9,Data!$A$5:$AJ$2001,Data!AA$2,FALSE))</f>
        <v>-3652427.8900000006</v>
      </c>
      <c r="Q9" s="9">
        <f t="shared" si="0"/>
        <v>-6829352.7900000028</v>
      </c>
      <c r="R9">
        <f>IF((MAX($R$4:R8)+1)&gt;Data!$A$1,"",MAX($R$4:R8)+1)</f>
        <v>5</v>
      </c>
    </row>
    <row r="10" spans="1:18" x14ac:dyDescent="0.2">
      <c r="A10" s="10">
        <f>IF(Q10="","",RANK(Q10,$Q$5:$Q$257)+COUNTIF($Q$3:Q9,Q10))</f>
        <v>230</v>
      </c>
      <c r="B10" t="str">
        <f>IF(R10="","",VLOOKUP($R10,Data!$A$5:$X$2001,Data!$E$2,FALSE))</f>
        <v>A</v>
      </c>
      <c r="C10">
        <f>IF(R10="","",VLOOKUP($R10,Data!$A$5:$X$2001,Data!$F$2,FALSE))</f>
        <v>0</v>
      </c>
      <c r="D10">
        <f>IF(R10="","",VLOOKUP($R10,Data!$A$5:$X$2001,Data!$G$2,FALSE))</f>
        <v>0</v>
      </c>
      <c r="E10">
        <f>IF(R10="","",VLOOKUP($R10,Data!$A$5:$X$2001,Data!$H$2,FALSE))</f>
        <v>0</v>
      </c>
      <c r="F10">
        <f>IF(R10="","",VLOOKUP($R10,Data!$A$5:$X$2001,Data!$I$2,FALSE))</f>
        <v>0</v>
      </c>
      <c r="G10">
        <f>IF(R10="","",VLOOKUP($R10,Data!$A$5:$X$2001,Data!$J$2,FALSE))</f>
        <v>0</v>
      </c>
      <c r="H10" t="str">
        <f>IF(R10="","",VLOOKUP($R10,Data!$A$5:$X$2001,Data!$K$2,FALSE))</f>
        <v>1113</v>
      </c>
      <c r="I10" t="str">
        <f>IF(R10="","",VLOOKUP($R10,Data!$A$5:$X$2001,Data!$L$2,FALSE))</f>
        <v>OCCUPANCY TAX</v>
      </c>
      <c r="J10" s="9">
        <f>IF($R10="","",VLOOKUP($R10,Data!$A$5:$AJ$2001,Data!U$2,FALSE))</f>
        <v>-1065.6300000000047</v>
      </c>
      <c r="K10" s="9">
        <f>IF($R10="","",VLOOKUP($R10,Data!$A$5:$AJ$2001,Data!V$2,FALSE))</f>
        <v>-3424.5199999999895</v>
      </c>
      <c r="L10" s="9">
        <f>IF($R10="","",VLOOKUP($R10,Data!$A$5:$AJ$2001,Data!W$2,FALSE))</f>
        <v>-17695.929999999993</v>
      </c>
      <c r="M10" s="9">
        <f>IF($R10="","",VLOOKUP($R10,Data!$A$5:$AJ$2001,Data!X$2,FALSE))</f>
        <v>22659.449999999997</v>
      </c>
      <c r="N10" s="9">
        <f>IF($R10="","",VLOOKUP($R10,Data!$A$5:$AJ$2001,Data!Y$2,FALSE))</f>
        <v>-102129.09999999999</v>
      </c>
      <c r="O10" s="9">
        <f>IF($R10="","",VLOOKUP($R10,Data!$A$5:$AJ$2001,Data!Z$2,FALSE))</f>
        <v>-175.7899999999936</v>
      </c>
      <c r="P10" s="9">
        <f>IF($R10="","",VLOOKUP($R10,Data!$A$5:$AJ$2001,Data!AA$2,FALSE))</f>
        <v>-75784.290000000008</v>
      </c>
      <c r="Q10" s="9">
        <f t="shared" si="0"/>
        <v>-177615.81</v>
      </c>
      <c r="R10">
        <f>IF((MAX($R$4:R9)+1)&gt;Data!$A$1,"",MAX($R$4:R9)+1)</f>
        <v>6</v>
      </c>
    </row>
    <row r="11" spans="1:18" x14ac:dyDescent="0.2">
      <c r="A11" s="10">
        <f>IF(Q11="","",RANK(Q11,$Q$5:$Q$257)+COUNTIF($Q$3:Q10,Q11))</f>
        <v>110</v>
      </c>
      <c r="B11" t="str">
        <f>IF(R11="","",VLOOKUP($R11,Data!$A$5:$X$2001,Data!$E$2,FALSE))</f>
        <v>A</v>
      </c>
      <c r="C11">
        <f>IF(R11="","",VLOOKUP($R11,Data!$A$5:$X$2001,Data!$F$2,FALSE))</f>
        <v>0</v>
      </c>
      <c r="D11">
        <f>IF(R11="","",VLOOKUP($R11,Data!$A$5:$X$2001,Data!$G$2,FALSE))</f>
        <v>0</v>
      </c>
      <c r="E11">
        <f>IF(R11="","",VLOOKUP($R11,Data!$A$5:$X$2001,Data!$H$2,FALSE))</f>
        <v>0</v>
      </c>
      <c r="F11">
        <f>IF(R11="","",VLOOKUP($R11,Data!$A$5:$X$2001,Data!$I$2,FALSE))</f>
        <v>0</v>
      </c>
      <c r="G11">
        <f>IF(R11="","",VLOOKUP($R11,Data!$A$5:$X$2001,Data!$J$2,FALSE))</f>
        <v>0</v>
      </c>
      <c r="H11" t="str">
        <f>IF(R11="","",VLOOKUP($R11,Data!$A$5:$X$2001,Data!$K$2,FALSE))</f>
        <v>1137</v>
      </c>
      <c r="I11" t="str">
        <f>IF(R11="","",VLOOKUP($R11,Data!$A$5:$X$2001,Data!$L$2,FALSE))</f>
        <v>HAND. PARKING SURCHARGE</v>
      </c>
      <c r="J11" s="9">
        <f>IF($R11="","",VLOOKUP($R11,Data!$A$5:$AJ$2001,Data!U$2,FALSE))</f>
        <v>15</v>
      </c>
      <c r="K11" s="9">
        <f>IF($R11="","",VLOOKUP($R11,Data!$A$5:$AJ$2001,Data!V$2,FALSE))</f>
        <v>15</v>
      </c>
      <c r="L11" s="9">
        <f>IF($R11="","",VLOOKUP($R11,Data!$A$5:$AJ$2001,Data!W$2,FALSE))</f>
        <v>0</v>
      </c>
      <c r="M11" s="9">
        <f>IF($R11="","",VLOOKUP($R11,Data!$A$5:$AJ$2001,Data!X$2,FALSE))</f>
        <v>0</v>
      </c>
      <c r="N11" s="9">
        <f>IF($R11="","",VLOOKUP($R11,Data!$A$5:$AJ$2001,Data!Y$2,FALSE))</f>
        <v>-12.5</v>
      </c>
      <c r="O11" s="9">
        <f>IF($R11="","",VLOOKUP($R11,Data!$A$5:$AJ$2001,Data!Z$2,FALSE))</f>
        <v>0</v>
      </c>
      <c r="P11" s="9">
        <f>IF($R11="","",VLOOKUP($R11,Data!$A$5:$AJ$2001,Data!AA$2,FALSE))</f>
        <v>-15</v>
      </c>
      <c r="Q11" s="9">
        <f t="shared" si="0"/>
        <v>2.5</v>
      </c>
      <c r="R11">
        <f>IF((MAX($R$4:R10)+1)&gt;Data!$A$1,"",MAX($R$4:R10)+1)</f>
        <v>7</v>
      </c>
    </row>
    <row r="12" spans="1:18" x14ac:dyDescent="0.2">
      <c r="A12" s="10">
        <f>IF(Q12="","",RANK(Q12,$Q$5:$Q$257)+COUNTIF($Q$3:Q11,Q12))</f>
        <v>225</v>
      </c>
      <c r="B12" t="str">
        <f>IF(R12="","",VLOOKUP($R12,Data!$A$5:$X$2001,Data!$E$2,FALSE))</f>
        <v>A</v>
      </c>
      <c r="C12">
        <f>IF(R12="","",VLOOKUP($R12,Data!$A$5:$X$2001,Data!$F$2,FALSE))</f>
        <v>0</v>
      </c>
      <c r="D12">
        <f>IF(R12="","",VLOOKUP($R12,Data!$A$5:$X$2001,Data!$G$2,FALSE))</f>
        <v>0</v>
      </c>
      <c r="E12">
        <f>IF(R12="","",VLOOKUP($R12,Data!$A$5:$X$2001,Data!$H$2,FALSE))</f>
        <v>0</v>
      </c>
      <c r="F12">
        <f>IF(R12="","",VLOOKUP($R12,Data!$A$5:$X$2001,Data!$I$2,FALSE))</f>
        <v>0</v>
      </c>
      <c r="G12">
        <f>IF(R12="","",VLOOKUP($R12,Data!$A$5:$X$2001,Data!$J$2,FALSE))</f>
        <v>0</v>
      </c>
      <c r="H12" t="str">
        <f>IF(R12="","",VLOOKUP($R12,Data!$A$5:$X$2001,Data!$K$2,FALSE))</f>
        <v>1140</v>
      </c>
      <c r="I12" t="str">
        <f>IF(R12="","",VLOOKUP($R12,Data!$A$5:$X$2001,Data!$L$2,FALSE))</f>
        <v>EMERGENCY TELEPHONE CHARGES</v>
      </c>
      <c r="J12" s="9">
        <f>IF($R12="","",VLOOKUP($R12,Data!$A$5:$AJ$2001,Data!U$2,FALSE))</f>
        <v>1318.9199999999983</v>
      </c>
      <c r="K12" s="9">
        <f>IF($R12="","",VLOOKUP($R12,Data!$A$5:$AJ$2001,Data!V$2,FALSE))</f>
        <v>-5051</v>
      </c>
      <c r="L12" s="9">
        <f>IF($R12="","",VLOOKUP($R12,Data!$A$5:$AJ$2001,Data!W$2,FALSE))</f>
        <v>-16753.809999999998</v>
      </c>
      <c r="M12" s="9">
        <f>IF($R12="","",VLOOKUP($R12,Data!$A$5:$AJ$2001,Data!X$2,FALSE))</f>
        <v>-37551.570000000007</v>
      </c>
      <c r="N12" s="9">
        <f>IF($R12="","",VLOOKUP($R12,Data!$A$5:$AJ$2001,Data!Y$2,FALSE))</f>
        <v>-73708.48000000001</v>
      </c>
      <c r="O12" s="9">
        <f>IF($R12="","",VLOOKUP($R12,Data!$A$5:$AJ$2001,Data!Z$2,FALSE))</f>
        <v>-4500.7799999999988</v>
      </c>
      <c r="P12" s="9">
        <f>IF($R12="","",VLOOKUP($R12,Data!$A$5:$AJ$2001,Data!AA$2,FALSE))</f>
        <v>-8343.3699999999953</v>
      </c>
      <c r="Q12" s="9">
        <f t="shared" si="0"/>
        <v>-144590.09</v>
      </c>
      <c r="R12">
        <f>IF((MAX($R$4:R11)+1)&gt;Data!$A$1,"",MAX($R$4:R11)+1)</f>
        <v>8</v>
      </c>
    </row>
    <row r="13" spans="1:18" x14ac:dyDescent="0.2">
      <c r="A13" s="10">
        <f>IF(Q13="","",RANK(Q13,$Q$5:$Q$257)+COUNTIF($Q$3:Q12,Q13))</f>
        <v>89</v>
      </c>
      <c r="B13" t="str">
        <f>IF(R13="","",VLOOKUP($R13,Data!$A$5:$X$2001,Data!$E$2,FALSE))</f>
        <v>A</v>
      </c>
      <c r="C13">
        <f>IF(R13="","",VLOOKUP($R13,Data!$A$5:$X$2001,Data!$F$2,FALSE))</f>
        <v>0</v>
      </c>
      <c r="D13">
        <f>IF(R13="","",VLOOKUP($R13,Data!$A$5:$X$2001,Data!$G$2,FALSE))</f>
        <v>0</v>
      </c>
      <c r="E13">
        <f>IF(R13="","",VLOOKUP($R13,Data!$A$5:$X$2001,Data!$H$2,FALSE))</f>
        <v>0</v>
      </c>
      <c r="F13">
        <f>IF(R13="","",VLOOKUP($R13,Data!$A$5:$X$2001,Data!$I$2,FALSE))</f>
        <v>0</v>
      </c>
      <c r="G13">
        <f>IF(R13="","",VLOOKUP($R13,Data!$A$5:$X$2001,Data!$J$2,FALSE))</f>
        <v>0</v>
      </c>
      <c r="H13" t="str">
        <f>IF(R13="","",VLOOKUP($R13,Data!$A$5:$X$2001,Data!$K$2,FALSE))</f>
        <v>1230</v>
      </c>
      <c r="I13" t="str">
        <f>IF(R13="","",VLOOKUP($R13,Data!$A$5:$X$2001,Data!$L$2,FALSE))</f>
        <v>TREASURER'S FEES</v>
      </c>
      <c r="J13" s="9">
        <f>IF($R13="","",VLOOKUP($R13,Data!$A$5:$AJ$2001,Data!U$2,FALSE))</f>
        <v>1092.5</v>
      </c>
      <c r="K13" s="9">
        <f>IF($R13="","",VLOOKUP($R13,Data!$A$5:$AJ$2001,Data!V$2,FALSE))</f>
        <v>1010.6199999999999</v>
      </c>
      <c r="L13" s="9">
        <f>IF($R13="","",VLOOKUP($R13,Data!$A$5:$AJ$2001,Data!W$2,FALSE))</f>
        <v>1294.1199999999999</v>
      </c>
      <c r="M13" s="9">
        <f>IF($R13="","",VLOOKUP($R13,Data!$A$5:$AJ$2001,Data!X$2,FALSE))</f>
        <v>1378.51</v>
      </c>
      <c r="N13" s="9">
        <f>IF($R13="","",VLOOKUP($R13,Data!$A$5:$AJ$2001,Data!Y$2,FALSE))</f>
        <v>-375.69999999999982</v>
      </c>
      <c r="O13" s="9">
        <f>IF($R13="","",VLOOKUP($R13,Data!$A$5:$AJ$2001,Data!Z$2,FALSE))</f>
        <v>1106.5</v>
      </c>
      <c r="P13" s="9">
        <f>IF($R13="","",VLOOKUP($R13,Data!$A$5:$AJ$2001,Data!AA$2,FALSE))</f>
        <v>251.07999999999993</v>
      </c>
      <c r="Q13" s="9">
        <f t="shared" si="0"/>
        <v>5757.63</v>
      </c>
      <c r="R13">
        <f>IF((MAX($R$4:R12)+1)&gt;Data!$A$1,"",MAX($R$4:R12)+1)</f>
        <v>9</v>
      </c>
    </row>
    <row r="14" spans="1:18" x14ac:dyDescent="0.2">
      <c r="A14" s="10">
        <f>IF(Q14="","",RANK(Q14,$Q$5:$Q$257)+COUNTIF($Q$3:Q13,Q14))</f>
        <v>166</v>
      </c>
      <c r="B14" t="str">
        <f>IF(R14="","",VLOOKUP($R14,Data!$A$5:$X$2001,Data!$E$2,FALSE))</f>
        <v>A</v>
      </c>
      <c r="C14">
        <f>IF(R14="","",VLOOKUP($R14,Data!$A$5:$X$2001,Data!$F$2,FALSE))</f>
        <v>0</v>
      </c>
      <c r="D14">
        <f>IF(R14="","",VLOOKUP($R14,Data!$A$5:$X$2001,Data!$G$2,FALSE))</f>
        <v>0</v>
      </c>
      <c r="E14">
        <f>IF(R14="","",VLOOKUP($R14,Data!$A$5:$X$2001,Data!$H$2,FALSE))</f>
        <v>0</v>
      </c>
      <c r="F14">
        <f>IF(R14="","",VLOOKUP($R14,Data!$A$5:$X$2001,Data!$I$2,FALSE))</f>
        <v>0</v>
      </c>
      <c r="G14">
        <f>IF(R14="","",VLOOKUP($R14,Data!$A$5:$X$2001,Data!$J$2,FALSE))</f>
        <v>0</v>
      </c>
      <c r="H14" t="str">
        <f>IF(R14="","",VLOOKUP($R14,Data!$A$5:$X$2001,Data!$K$2,FALSE))</f>
        <v>1231</v>
      </c>
      <c r="I14" t="str">
        <f>IF(R14="","",VLOOKUP($R14,Data!$A$5:$X$2001,Data!$L$2,FALSE))</f>
        <v>RECOVERY COORDINATOR FEES</v>
      </c>
      <c r="J14" s="9">
        <f>IF($R14="","",VLOOKUP($R14,Data!$A$5:$AJ$2001,Data!U$2,FALSE))</f>
        <v>0</v>
      </c>
      <c r="K14" s="9">
        <f>IF($R14="","",VLOOKUP($R14,Data!$A$5:$AJ$2001,Data!V$2,FALSE))</f>
        <v>0</v>
      </c>
      <c r="L14" s="9">
        <f>IF($R14="","",VLOOKUP($R14,Data!$A$5:$AJ$2001,Data!W$2,FALSE))</f>
        <v>0</v>
      </c>
      <c r="M14" s="9">
        <f>IF($R14="","",VLOOKUP($R14,Data!$A$5:$AJ$2001,Data!X$2,FALSE))</f>
        <v>0</v>
      </c>
      <c r="N14" s="9">
        <f>IF($R14="","",VLOOKUP($R14,Data!$A$5:$AJ$2001,Data!Y$2,FALSE))</f>
        <v>-1275.0999999999985</v>
      </c>
      <c r="O14" s="9">
        <f>IF($R14="","",VLOOKUP($R14,Data!$A$5:$AJ$2001,Data!Z$2,FALSE))</f>
        <v>0</v>
      </c>
      <c r="P14" s="9">
        <f>IF($R14="","",VLOOKUP($R14,Data!$A$5:$AJ$2001,Data!AA$2,FALSE))</f>
        <v>0</v>
      </c>
      <c r="Q14" s="9">
        <f t="shared" si="0"/>
        <v>-1275.0999999999985</v>
      </c>
      <c r="R14">
        <f>IF((MAX($R$4:R13)+1)&gt;Data!$A$1,"",MAX($R$4:R13)+1)</f>
        <v>10</v>
      </c>
    </row>
    <row r="15" spans="1:18" x14ac:dyDescent="0.2">
      <c r="A15" s="10">
        <f>IF(Q15="","",RANK(Q15,$Q$5:$Q$257)+COUNTIF($Q$3:Q14,Q15))</f>
        <v>68</v>
      </c>
      <c r="B15" t="str">
        <f>IF(R15="","",VLOOKUP($R15,Data!$A$5:$X$2001,Data!$E$2,FALSE))</f>
        <v>A</v>
      </c>
      <c r="C15">
        <f>IF(R15="","",VLOOKUP($R15,Data!$A$5:$X$2001,Data!$F$2,FALSE))</f>
        <v>0</v>
      </c>
      <c r="D15">
        <f>IF(R15="","",VLOOKUP($R15,Data!$A$5:$X$2001,Data!$G$2,FALSE))</f>
        <v>0</v>
      </c>
      <c r="E15">
        <f>IF(R15="","",VLOOKUP($R15,Data!$A$5:$X$2001,Data!$H$2,FALSE))</f>
        <v>0</v>
      </c>
      <c r="F15">
        <f>IF(R15="","",VLOOKUP($R15,Data!$A$5:$X$2001,Data!$I$2,FALSE))</f>
        <v>0</v>
      </c>
      <c r="G15">
        <f>IF(R15="","",VLOOKUP($R15,Data!$A$5:$X$2001,Data!$J$2,FALSE))</f>
        <v>0</v>
      </c>
      <c r="H15" t="str">
        <f>IF(R15="","",VLOOKUP($R15,Data!$A$5:$X$2001,Data!$K$2,FALSE))</f>
        <v>1235</v>
      </c>
      <c r="I15" t="str">
        <f>IF(R15="","",VLOOKUP($R15,Data!$A$5:$X$2001,Data!$L$2,FALSE))</f>
        <v>CHARGES FOR TAX REDEMPTION</v>
      </c>
      <c r="J15" s="9">
        <f>IF($R15="","",VLOOKUP($R15,Data!$A$5:$AJ$2001,Data!U$2,FALSE))</f>
        <v>-5000</v>
      </c>
      <c r="K15" s="9">
        <f>IF($R15="","",VLOOKUP($R15,Data!$A$5:$AJ$2001,Data!V$2,FALSE))</f>
        <v>13490</v>
      </c>
      <c r="L15" s="9">
        <f>IF($R15="","",VLOOKUP($R15,Data!$A$5:$AJ$2001,Data!W$2,FALSE))</f>
        <v>12900</v>
      </c>
      <c r="M15" s="9">
        <f>IF($R15="","",VLOOKUP($R15,Data!$A$5:$AJ$2001,Data!X$2,FALSE))</f>
        <v>3200</v>
      </c>
      <c r="N15" s="9">
        <f>IF($R15="","",VLOOKUP($R15,Data!$A$5:$AJ$2001,Data!Y$2,FALSE))</f>
        <v>-1300</v>
      </c>
      <c r="O15" s="9">
        <f>IF($R15="","",VLOOKUP($R15,Data!$A$5:$AJ$2001,Data!Z$2,FALSE))</f>
        <v>-1750</v>
      </c>
      <c r="P15" s="9">
        <f>IF($R15="","",VLOOKUP($R15,Data!$A$5:$AJ$2001,Data!AA$2,FALSE))</f>
        <v>-900</v>
      </c>
      <c r="Q15" s="9">
        <f t="shared" si="0"/>
        <v>20640</v>
      </c>
      <c r="R15">
        <f>IF((MAX($R$4:R14)+1)&gt;Data!$A$1,"",MAX($R$4:R14)+1)</f>
        <v>11</v>
      </c>
    </row>
    <row r="16" spans="1:18" x14ac:dyDescent="0.2">
      <c r="A16" s="10">
        <f>IF(Q16="","",RANK(Q16,$Q$5:$Q$257)+COUNTIF($Q$3:Q15,Q16))</f>
        <v>218</v>
      </c>
      <c r="B16" t="str">
        <f>IF(R16="","",VLOOKUP($R16,Data!$A$5:$X$2001,Data!$E$2,FALSE))</f>
        <v>A</v>
      </c>
      <c r="C16">
        <f>IF(R16="","",VLOOKUP($R16,Data!$A$5:$X$2001,Data!$F$2,FALSE))</f>
        <v>0</v>
      </c>
      <c r="D16">
        <f>IF(R16="","",VLOOKUP($R16,Data!$A$5:$X$2001,Data!$G$2,FALSE))</f>
        <v>0</v>
      </c>
      <c r="E16">
        <f>IF(R16="","",VLOOKUP($R16,Data!$A$5:$X$2001,Data!$H$2,FALSE))</f>
        <v>0</v>
      </c>
      <c r="F16">
        <f>IF(R16="","",VLOOKUP($R16,Data!$A$5:$X$2001,Data!$I$2,FALSE))</f>
        <v>0</v>
      </c>
      <c r="G16">
        <f>IF(R16="","",VLOOKUP($R16,Data!$A$5:$X$2001,Data!$J$2,FALSE))</f>
        <v>0</v>
      </c>
      <c r="H16" t="str">
        <f>IF(R16="","",VLOOKUP($R16,Data!$A$5:$X$2001,Data!$K$2,FALSE))</f>
        <v>1255</v>
      </c>
      <c r="I16" t="str">
        <f>IF(R16="","",VLOOKUP($R16,Data!$A$5:$X$2001,Data!$L$2,FALSE))</f>
        <v>CLERK FEES</v>
      </c>
      <c r="J16" s="9">
        <f>IF($R16="","",VLOOKUP($R16,Data!$A$5:$AJ$2001,Data!U$2,FALSE))</f>
        <v>-19638.020000000019</v>
      </c>
      <c r="K16" s="9">
        <f>IF($R16="","",VLOOKUP($R16,Data!$A$5:$AJ$2001,Data!V$2,FALSE))</f>
        <v>-26129.320000000007</v>
      </c>
      <c r="L16" s="9">
        <f>IF($R16="","",VLOOKUP($R16,Data!$A$5:$AJ$2001,Data!W$2,FALSE))</f>
        <v>-28585.049999999988</v>
      </c>
      <c r="M16" s="9">
        <f>IF($R16="","",VLOOKUP($R16,Data!$A$5:$AJ$2001,Data!X$2,FALSE))</f>
        <v>-14106.840000000026</v>
      </c>
      <c r="N16" s="9">
        <f>IF($R16="","",VLOOKUP($R16,Data!$A$5:$AJ$2001,Data!Y$2,FALSE))</f>
        <v>14262.950000000012</v>
      </c>
      <c r="O16" s="9">
        <f>IF($R16="","",VLOOKUP($R16,Data!$A$5:$AJ$2001,Data!Z$2,FALSE))</f>
        <v>16202.210000000021</v>
      </c>
      <c r="P16" s="9">
        <f>IF($R16="","",VLOOKUP($R16,Data!$A$5:$AJ$2001,Data!AA$2,FALSE))</f>
        <v>-35817.75</v>
      </c>
      <c r="Q16" s="9">
        <f t="shared" si="0"/>
        <v>-93811.82</v>
      </c>
      <c r="R16">
        <f>IF((MAX($R$4:R15)+1)&gt;Data!$A$1,"",MAX($R$4:R15)+1)</f>
        <v>12</v>
      </c>
    </row>
    <row r="17" spans="1:18" x14ac:dyDescent="0.2">
      <c r="A17" s="10">
        <f>IF(Q17="","",RANK(Q17,$Q$5:$Q$257)+COUNTIF($Q$3:Q16,Q17))</f>
        <v>33</v>
      </c>
      <c r="B17" t="str">
        <f>IF(R17="","",VLOOKUP($R17,Data!$A$5:$X$2001,Data!$E$2,FALSE))</f>
        <v>A</v>
      </c>
      <c r="C17">
        <f>IF(R17="","",VLOOKUP($R17,Data!$A$5:$X$2001,Data!$F$2,FALSE))</f>
        <v>0</v>
      </c>
      <c r="D17">
        <f>IF(R17="","",VLOOKUP($R17,Data!$A$5:$X$2001,Data!$G$2,FALSE))</f>
        <v>0</v>
      </c>
      <c r="E17">
        <f>IF(R17="","",VLOOKUP($R17,Data!$A$5:$X$2001,Data!$H$2,FALSE))</f>
        <v>0</v>
      </c>
      <c r="F17">
        <f>IF(R17="","",VLOOKUP($R17,Data!$A$5:$X$2001,Data!$I$2,FALSE))</f>
        <v>0</v>
      </c>
      <c r="G17">
        <f>IF(R17="","",VLOOKUP($R17,Data!$A$5:$X$2001,Data!$J$2,FALSE))</f>
        <v>0</v>
      </c>
      <c r="H17" t="str">
        <f>IF(R17="","",VLOOKUP($R17,Data!$A$5:$X$2001,Data!$K$2,FALSE))</f>
        <v>1256</v>
      </c>
      <c r="I17" t="str">
        <f>IF(R17="","",VLOOKUP($R17,Data!$A$5:$X$2001,Data!$L$2,FALSE))</f>
        <v>CLERK DMV FEES</v>
      </c>
      <c r="J17" s="9">
        <f>IF($R17="","",VLOOKUP($R17,Data!$A$5:$AJ$2001,Data!U$2,FALSE))</f>
        <v>1652.4799999999814</v>
      </c>
      <c r="K17" s="9">
        <f>IF($R17="","",VLOOKUP($R17,Data!$A$5:$AJ$2001,Data!V$2,FALSE))</f>
        <v>18485.369999999995</v>
      </c>
      <c r="L17" s="9">
        <f>IF($R17="","",VLOOKUP($R17,Data!$A$5:$AJ$2001,Data!W$2,FALSE))</f>
        <v>-12537.770000000019</v>
      </c>
      <c r="M17" s="9">
        <f>IF($R17="","",VLOOKUP($R17,Data!$A$5:$AJ$2001,Data!X$2,FALSE))</f>
        <v>-31066.390000000014</v>
      </c>
      <c r="N17" s="9">
        <f>IF($R17="","",VLOOKUP($R17,Data!$A$5:$AJ$2001,Data!Y$2,FALSE))</f>
        <v>-35248.590000000026</v>
      </c>
      <c r="O17" s="9">
        <f>IF($R17="","",VLOOKUP($R17,Data!$A$5:$AJ$2001,Data!Z$2,FALSE))</f>
        <v>118039.44</v>
      </c>
      <c r="P17" s="9">
        <f>IF($R17="","",VLOOKUP($R17,Data!$A$5:$AJ$2001,Data!AA$2,FALSE))</f>
        <v>113663.15000000002</v>
      </c>
      <c r="Q17" s="9">
        <f t="shared" si="0"/>
        <v>172987.68999999994</v>
      </c>
      <c r="R17">
        <f>IF((MAX($R$4:R16)+1)&gt;Data!$A$1,"",MAX($R$4:R16)+1)</f>
        <v>13</v>
      </c>
    </row>
    <row r="18" spans="1:18" x14ac:dyDescent="0.2">
      <c r="A18" s="10">
        <f>IF(Q18="","",RANK(Q18,$Q$5:$Q$257)+COUNTIF($Q$3:Q17,Q18))</f>
        <v>94</v>
      </c>
      <c r="B18" t="str">
        <f>IF(R18="","",VLOOKUP($R18,Data!$A$5:$X$2001,Data!$E$2,FALSE))</f>
        <v>A</v>
      </c>
      <c r="C18">
        <f>IF(R18="","",VLOOKUP($R18,Data!$A$5:$X$2001,Data!$F$2,FALSE))</f>
        <v>0</v>
      </c>
      <c r="D18">
        <f>IF(R18="","",VLOOKUP($R18,Data!$A$5:$X$2001,Data!$G$2,FALSE))</f>
        <v>0</v>
      </c>
      <c r="E18">
        <f>IF(R18="","",VLOOKUP($R18,Data!$A$5:$X$2001,Data!$H$2,FALSE))</f>
        <v>0</v>
      </c>
      <c r="F18">
        <f>IF(R18="","",VLOOKUP($R18,Data!$A$5:$X$2001,Data!$I$2,FALSE))</f>
        <v>0</v>
      </c>
      <c r="G18">
        <f>IF(R18="","",VLOOKUP($R18,Data!$A$5:$X$2001,Data!$J$2,FALSE))</f>
        <v>0</v>
      </c>
      <c r="H18" t="str">
        <f>IF(R18="","",VLOOKUP($R18,Data!$A$5:$X$2001,Data!$K$2,FALSE))</f>
        <v>1257</v>
      </c>
      <c r="I18" t="str">
        <f>IF(R18="","",VLOOKUP($R18,Data!$A$5:$X$2001,Data!$L$2,FALSE))</f>
        <v>EZ PASS TAG SALES</v>
      </c>
      <c r="J18" s="9">
        <f>IF($R18="","",VLOOKUP($R18,Data!$A$5:$AJ$2001,Data!U$2,FALSE))</f>
        <v>480</v>
      </c>
      <c r="K18" s="9">
        <f>IF($R18="","",VLOOKUP($R18,Data!$A$5:$AJ$2001,Data!V$2,FALSE))</f>
        <v>-25</v>
      </c>
      <c r="L18" s="9">
        <f>IF($R18="","",VLOOKUP($R18,Data!$A$5:$AJ$2001,Data!W$2,FALSE))</f>
        <v>650</v>
      </c>
      <c r="M18" s="9">
        <f>IF($R18="","",VLOOKUP($R18,Data!$A$5:$AJ$2001,Data!X$2,FALSE))</f>
        <v>1125</v>
      </c>
      <c r="N18" s="9">
        <f>IF($R18="","",VLOOKUP($R18,Data!$A$5:$AJ$2001,Data!Y$2,FALSE))</f>
        <v>-75</v>
      </c>
      <c r="O18" s="9">
        <f>IF($R18="","",VLOOKUP($R18,Data!$A$5:$AJ$2001,Data!Z$2,FALSE))</f>
        <v>1800</v>
      </c>
      <c r="P18" s="9">
        <f>IF($R18="","",VLOOKUP($R18,Data!$A$5:$AJ$2001,Data!AA$2,FALSE))</f>
        <v>-800</v>
      </c>
      <c r="Q18" s="9">
        <f t="shared" si="0"/>
        <v>3155</v>
      </c>
      <c r="R18">
        <f>IF((MAX($R$4:R17)+1)&gt;Data!$A$1,"",MAX($R$4:R17)+1)</f>
        <v>14</v>
      </c>
    </row>
    <row r="19" spans="1:18" x14ac:dyDescent="0.2">
      <c r="A19" s="10">
        <f>IF(Q19="","",RANK(Q19,$Q$5:$Q$257)+COUNTIF($Q$3:Q18,Q19))</f>
        <v>180</v>
      </c>
      <c r="B19" t="str">
        <f>IF(R19="","",VLOOKUP($R19,Data!$A$5:$X$2001,Data!$E$2,FALSE))</f>
        <v>A</v>
      </c>
      <c r="C19">
        <f>IF(R19="","",VLOOKUP($R19,Data!$A$5:$X$2001,Data!$F$2,FALSE))</f>
        <v>0</v>
      </c>
      <c r="D19">
        <f>IF(R19="","",VLOOKUP($R19,Data!$A$5:$X$2001,Data!$G$2,FALSE))</f>
        <v>0</v>
      </c>
      <c r="E19">
        <f>IF(R19="","",VLOOKUP($R19,Data!$A$5:$X$2001,Data!$H$2,FALSE))</f>
        <v>0</v>
      </c>
      <c r="F19">
        <f>IF(R19="","",VLOOKUP($R19,Data!$A$5:$X$2001,Data!$I$2,FALSE))</f>
        <v>0</v>
      </c>
      <c r="G19">
        <f>IF(R19="","",VLOOKUP($R19,Data!$A$5:$X$2001,Data!$J$2,FALSE))</f>
        <v>0</v>
      </c>
      <c r="H19" t="str">
        <f>IF(R19="","",VLOOKUP($R19,Data!$A$5:$X$2001,Data!$K$2,FALSE))</f>
        <v>1260</v>
      </c>
      <c r="I19" t="str">
        <f>IF(R19="","",VLOOKUP($R19,Data!$A$5:$X$2001,Data!$L$2,FALSE))</f>
        <v>PERSONNEL FEES</v>
      </c>
      <c r="J19" s="9">
        <f>IF($R19="","",VLOOKUP($R19,Data!$A$5:$AJ$2001,Data!U$2,FALSE))</f>
        <v>-155</v>
      </c>
      <c r="K19" s="9">
        <f>IF($R19="","",VLOOKUP($R19,Data!$A$5:$AJ$2001,Data!V$2,FALSE))</f>
        <v>-1580</v>
      </c>
      <c r="L19" s="9">
        <f>IF($R19="","",VLOOKUP($R19,Data!$A$5:$AJ$2001,Data!W$2,FALSE))</f>
        <v>-1537.5</v>
      </c>
      <c r="M19" s="9">
        <f>IF($R19="","",VLOOKUP($R19,Data!$A$5:$AJ$2001,Data!X$2,FALSE))</f>
        <v>-3690</v>
      </c>
      <c r="N19" s="9">
        <f>IF($R19="","",VLOOKUP($R19,Data!$A$5:$AJ$2001,Data!Y$2,FALSE))</f>
        <v>435</v>
      </c>
      <c r="O19" s="9">
        <f>IF($R19="","",VLOOKUP($R19,Data!$A$5:$AJ$2001,Data!Z$2,FALSE))</f>
        <v>50</v>
      </c>
      <c r="P19" s="9">
        <f>IF($R19="","",VLOOKUP($R19,Data!$A$5:$AJ$2001,Data!AA$2,FALSE))</f>
        <v>1810</v>
      </c>
      <c r="Q19" s="9">
        <f t="shared" si="0"/>
        <v>-4667.5</v>
      </c>
      <c r="R19">
        <f>IF((MAX($R$4:R18)+1)&gt;Data!$A$1,"",MAX($R$4:R18)+1)</f>
        <v>15</v>
      </c>
    </row>
    <row r="20" spans="1:18" x14ac:dyDescent="0.2">
      <c r="A20" s="10">
        <f>IF(Q20="","",RANK(Q20,$Q$5:$Q$257)+COUNTIF($Q$3:Q19,Q20))</f>
        <v>186</v>
      </c>
      <c r="B20" t="str">
        <f>IF(R20="","",VLOOKUP($R20,Data!$A$5:$X$2001,Data!$E$2,FALSE))</f>
        <v>A</v>
      </c>
      <c r="C20">
        <f>IF(R20="","",VLOOKUP($R20,Data!$A$5:$X$2001,Data!$F$2,FALSE))</f>
        <v>0</v>
      </c>
      <c r="D20">
        <f>IF(R20="","",VLOOKUP($R20,Data!$A$5:$X$2001,Data!$G$2,FALSE))</f>
        <v>0</v>
      </c>
      <c r="E20">
        <f>IF(R20="","",VLOOKUP($R20,Data!$A$5:$X$2001,Data!$H$2,FALSE))</f>
        <v>0</v>
      </c>
      <c r="F20">
        <f>IF(R20="","",VLOOKUP($R20,Data!$A$5:$X$2001,Data!$I$2,FALSE))</f>
        <v>0</v>
      </c>
      <c r="G20">
        <f>IF(R20="","",VLOOKUP($R20,Data!$A$5:$X$2001,Data!$J$2,FALSE))</f>
        <v>0</v>
      </c>
      <c r="H20" t="str">
        <f>IF(R20="","",VLOOKUP($R20,Data!$A$5:$X$2001,Data!$K$2,FALSE))</f>
        <v>1261</v>
      </c>
      <c r="I20" t="str">
        <f>IF(R20="","",VLOOKUP($R20,Data!$A$5:$X$2001,Data!$L$2,FALSE))</f>
        <v>DRUG TEST FEES-PERSONNEL REV</v>
      </c>
      <c r="J20" s="9">
        <f>IF($R20="","",VLOOKUP($R20,Data!$A$5:$AJ$2001,Data!U$2,FALSE))</f>
        <v>-2171</v>
      </c>
      <c r="K20" s="9">
        <f>IF($R20="","",VLOOKUP($R20,Data!$A$5:$AJ$2001,Data!V$2,FALSE))</f>
        <v>-1422</v>
      </c>
      <c r="L20" s="9">
        <f>IF($R20="","",VLOOKUP($R20,Data!$A$5:$AJ$2001,Data!W$2,FALSE))</f>
        <v>-1842</v>
      </c>
      <c r="M20" s="9">
        <f>IF($R20="","",VLOOKUP($R20,Data!$A$5:$AJ$2001,Data!X$2,FALSE))</f>
        <v>-729</v>
      </c>
      <c r="N20" s="9">
        <f>IF($R20="","",VLOOKUP($R20,Data!$A$5:$AJ$2001,Data!Y$2,FALSE))</f>
        <v>-2250</v>
      </c>
      <c r="O20" s="9">
        <f>IF($R20="","",VLOOKUP($R20,Data!$A$5:$AJ$2001,Data!Z$2,FALSE))</f>
        <v>1365</v>
      </c>
      <c r="P20" s="9">
        <f>IF($R20="","",VLOOKUP($R20,Data!$A$5:$AJ$2001,Data!AA$2,FALSE))</f>
        <v>-740</v>
      </c>
      <c r="Q20" s="9">
        <f t="shared" si="0"/>
        <v>-7789</v>
      </c>
      <c r="R20">
        <f>IF((MAX($R$4:R19)+1)&gt;Data!$A$1,"",MAX($R$4:R19)+1)</f>
        <v>16</v>
      </c>
    </row>
    <row r="21" spans="1:18" x14ac:dyDescent="0.2">
      <c r="A21" s="10">
        <f>IF(Q21="","",RANK(Q21,$Q$5:$Q$257)+COUNTIF($Q$3:Q20,Q21))</f>
        <v>108</v>
      </c>
      <c r="B21" t="str">
        <f>IF(R21="","",VLOOKUP($R21,Data!$A$5:$X$2001,Data!$E$2,FALSE))</f>
        <v>A</v>
      </c>
      <c r="C21">
        <f>IF(R21="","",VLOOKUP($R21,Data!$A$5:$X$2001,Data!$F$2,FALSE))</f>
        <v>0</v>
      </c>
      <c r="D21">
        <f>IF(R21="","",VLOOKUP($R21,Data!$A$5:$X$2001,Data!$G$2,FALSE))</f>
        <v>0</v>
      </c>
      <c r="E21">
        <f>IF(R21="","",VLOOKUP($R21,Data!$A$5:$X$2001,Data!$H$2,FALSE))</f>
        <v>0</v>
      </c>
      <c r="F21">
        <f>IF(R21="","",VLOOKUP($R21,Data!$A$5:$X$2001,Data!$I$2,FALSE))</f>
        <v>0</v>
      </c>
      <c r="G21">
        <f>IF(R21="","",VLOOKUP($R21,Data!$A$5:$X$2001,Data!$J$2,FALSE))</f>
        <v>0</v>
      </c>
      <c r="H21" t="str">
        <f>IF(R21="","",VLOOKUP($R21,Data!$A$5:$X$2001,Data!$K$2,FALSE))</f>
        <v>1289</v>
      </c>
      <c r="I21" t="str">
        <f>IF(R21="","",VLOOKUP($R21,Data!$A$5:$X$2001,Data!$L$2,FALSE))</f>
        <v>OTHER GENERAL GOVT FEES</v>
      </c>
      <c r="J21" s="9">
        <f>IF($R21="","",VLOOKUP($R21,Data!$A$5:$AJ$2001,Data!U$2,FALSE))</f>
        <v>-107.07</v>
      </c>
      <c r="K21" s="9">
        <f>IF($R21="","",VLOOKUP($R21,Data!$A$5:$AJ$2001,Data!V$2,FALSE))</f>
        <v>70</v>
      </c>
      <c r="L21" s="9">
        <f>IF($R21="","",VLOOKUP($R21,Data!$A$5:$AJ$2001,Data!W$2,FALSE))</f>
        <v>82.72</v>
      </c>
      <c r="M21" s="9">
        <f>IF($R21="","",VLOOKUP($R21,Data!$A$5:$AJ$2001,Data!X$2,FALSE))</f>
        <v>100</v>
      </c>
      <c r="N21" s="9">
        <f>IF($R21="","",VLOOKUP($R21,Data!$A$5:$AJ$2001,Data!Y$2,FALSE))</f>
        <v>73</v>
      </c>
      <c r="O21" s="9">
        <f>IF($R21="","",VLOOKUP($R21,Data!$A$5:$AJ$2001,Data!Z$2,FALSE))</f>
        <v>50</v>
      </c>
      <c r="P21" s="9">
        <f>IF($R21="","",VLOOKUP($R21,Data!$A$5:$AJ$2001,Data!AA$2,FALSE))</f>
        <v>0</v>
      </c>
      <c r="Q21" s="9">
        <f t="shared" si="0"/>
        <v>268.64999999999998</v>
      </c>
      <c r="R21">
        <f>IF((MAX($R$4:R20)+1)&gt;Data!$A$1,"",MAX($R$4:R20)+1)</f>
        <v>17</v>
      </c>
    </row>
    <row r="22" spans="1:18" x14ac:dyDescent="0.2">
      <c r="A22" s="10">
        <f>IF(Q22="","",RANK(Q22,$Q$5:$Q$257)+COUNTIF($Q$3:Q21,Q22))</f>
        <v>75</v>
      </c>
      <c r="B22" t="str">
        <f>IF(R22="","",VLOOKUP($R22,Data!$A$5:$X$2001,Data!$E$2,FALSE))</f>
        <v>A</v>
      </c>
      <c r="C22">
        <f>IF(R22="","",VLOOKUP($R22,Data!$A$5:$X$2001,Data!$F$2,FALSE))</f>
        <v>0</v>
      </c>
      <c r="D22">
        <f>IF(R22="","",VLOOKUP($R22,Data!$A$5:$X$2001,Data!$G$2,FALSE))</f>
        <v>0</v>
      </c>
      <c r="E22">
        <f>IF(R22="","",VLOOKUP($R22,Data!$A$5:$X$2001,Data!$H$2,FALSE))</f>
        <v>0</v>
      </c>
      <c r="F22">
        <f>IF(R22="","",VLOOKUP($R22,Data!$A$5:$X$2001,Data!$I$2,FALSE))</f>
        <v>0</v>
      </c>
      <c r="G22">
        <f>IF(R22="","",VLOOKUP($R22,Data!$A$5:$X$2001,Data!$J$2,FALSE))</f>
        <v>0</v>
      </c>
      <c r="H22" t="str">
        <f>IF(R22="","",VLOOKUP($R22,Data!$A$5:$X$2001,Data!$K$2,FALSE))</f>
        <v>1510</v>
      </c>
      <c r="I22" t="str">
        <f>IF(R22="","",VLOOKUP($R22,Data!$A$5:$X$2001,Data!$L$2,FALSE))</f>
        <v>SHERIFF FEES</v>
      </c>
      <c r="J22" s="9">
        <f>IF($R22="","",VLOOKUP($R22,Data!$A$5:$AJ$2001,Data!U$2,FALSE))</f>
        <v>4090.5899999999965</v>
      </c>
      <c r="K22" s="9">
        <f>IF($R22="","",VLOOKUP($R22,Data!$A$5:$AJ$2001,Data!V$2,FALSE))</f>
        <v>-1606.1900000000023</v>
      </c>
      <c r="L22" s="9">
        <f>IF($R22="","",VLOOKUP($R22,Data!$A$5:$AJ$2001,Data!W$2,FALSE))</f>
        <v>-1013.1800000000003</v>
      </c>
      <c r="M22" s="9">
        <f>IF($R22="","",VLOOKUP($R22,Data!$A$5:$AJ$2001,Data!X$2,FALSE))</f>
        <v>-4541.1299999999974</v>
      </c>
      <c r="N22" s="9">
        <f>IF($R22="","",VLOOKUP($R22,Data!$A$5:$AJ$2001,Data!Y$2,FALSE))</f>
        <v>-5979.510000000002</v>
      </c>
      <c r="O22" s="9">
        <f>IF($R22="","",VLOOKUP($R22,Data!$A$5:$AJ$2001,Data!Z$2,FALSE))</f>
        <v>13704.410000000003</v>
      </c>
      <c r="P22" s="9">
        <f>IF($R22="","",VLOOKUP($R22,Data!$A$5:$AJ$2001,Data!AA$2,FALSE))</f>
        <v>9974.57</v>
      </c>
      <c r="Q22" s="9">
        <f t="shared" si="0"/>
        <v>14629.559999999998</v>
      </c>
      <c r="R22">
        <f>IF((MAX($R$4:R21)+1)&gt;Data!$A$1,"",MAX($R$4:R21)+1)</f>
        <v>18</v>
      </c>
    </row>
    <row r="23" spans="1:18" x14ac:dyDescent="0.2">
      <c r="A23" s="10">
        <f>IF(Q23="","",RANK(Q23,$Q$5:$Q$257)+COUNTIF($Q$3:Q22,Q23))</f>
        <v>165</v>
      </c>
      <c r="B23" t="str">
        <f>IF(R23="","",VLOOKUP($R23,Data!$A$5:$X$2001,Data!$E$2,FALSE))</f>
        <v>A</v>
      </c>
      <c r="C23">
        <f>IF(R23="","",VLOOKUP($R23,Data!$A$5:$X$2001,Data!$F$2,FALSE))</f>
        <v>0</v>
      </c>
      <c r="D23">
        <f>IF(R23="","",VLOOKUP($R23,Data!$A$5:$X$2001,Data!$G$2,FALSE))</f>
        <v>0</v>
      </c>
      <c r="E23">
        <f>IF(R23="","",VLOOKUP($R23,Data!$A$5:$X$2001,Data!$H$2,FALSE))</f>
        <v>0</v>
      </c>
      <c r="F23">
        <f>IF(R23="","",VLOOKUP($R23,Data!$A$5:$X$2001,Data!$I$2,FALSE))</f>
        <v>0</v>
      </c>
      <c r="G23">
        <f>IF(R23="","",VLOOKUP($R23,Data!$A$5:$X$2001,Data!$J$2,FALSE))</f>
        <v>0</v>
      </c>
      <c r="H23" t="str">
        <f>IF(R23="","",VLOOKUP($R23,Data!$A$5:$X$2001,Data!$K$2,FALSE))</f>
        <v>1515</v>
      </c>
      <c r="I23" t="str">
        <f>IF(R23="","",VLOOKUP($R23,Data!$A$5:$X$2001,Data!$L$2,FALSE))</f>
        <v>ATI FEES ON BAIL MONEY</v>
      </c>
      <c r="J23" s="9">
        <f>IF($R23="","",VLOOKUP($R23,Data!$A$5:$AJ$2001,Data!U$2,FALSE))</f>
        <v>-374.66999999999996</v>
      </c>
      <c r="K23" s="9">
        <f>IF($R23="","",VLOOKUP($R23,Data!$A$5:$AJ$2001,Data!V$2,FALSE))</f>
        <v>-852.90000000000009</v>
      </c>
      <c r="L23" s="9">
        <f>IF($R23="","",VLOOKUP($R23,Data!$A$5:$AJ$2001,Data!W$2,FALSE))</f>
        <v>-207.5</v>
      </c>
      <c r="M23" s="9">
        <f>IF($R23="","",VLOOKUP($R23,Data!$A$5:$AJ$2001,Data!X$2,FALSE))</f>
        <v>-580.45000000000005</v>
      </c>
      <c r="N23" s="9">
        <f>IF($R23="","",VLOOKUP($R23,Data!$A$5:$AJ$2001,Data!Y$2,FALSE))</f>
        <v>-152.10000000000002</v>
      </c>
      <c r="O23" s="9">
        <f>IF($R23="","",VLOOKUP($R23,Data!$A$5:$AJ$2001,Data!Z$2,FALSE))</f>
        <v>386.5</v>
      </c>
      <c r="P23" s="9">
        <f>IF($R23="","",VLOOKUP($R23,Data!$A$5:$AJ$2001,Data!AA$2,FALSE))</f>
        <v>680</v>
      </c>
      <c r="Q23" s="9">
        <f t="shared" si="0"/>
        <v>-1101.1200000000003</v>
      </c>
      <c r="R23">
        <f>IF((MAX($R$4:R22)+1)&gt;Data!$A$1,"",MAX($R$4:R22)+1)</f>
        <v>19</v>
      </c>
    </row>
    <row r="24" spans="1:18" x14ac:dyDescent="0.2">
      <c r="A24" s="10">
        <f>IF(Q24="","",RANK(Q24,$Q$5:$Q$257)+COUNTIF($Q$3:Q23,Q24))</f>
        <v>203</v>
      </c>
      <c r="B24" t="str">
        <f>IF(R24="","",VLOOKUP($R24,Data!$A$5:$X$2001,Data!$E$2,FALSE))</f>
        <v>A</v>
      </c>
      <c r="C24">
        <f>IF(R24="","",VLOOKUP($R24,Data!$A$5:$X$2001,Data!$F$2,FALSE))</f>
        <v>0</v>
      </c>
      <c r="D24">
        <f>IF(R24="","",VLOOKUP($R24,Data!$A$5:$X$2001,Data!$G$2,FALSE))</f>
        <v>0</v>
      </c>
      <c r="E24">
        <f>IF(R24="","",VLOOKUP($R24,Data!$A$5:$X$2001,Data!$H$2,FALSE))</f>
        <v>0</v>
      </c>
      <c r="F24">
        <f>IF(R24="","",VLOOKUP($R24,Data!$A$5:$X$2001,Data!$I$2,FALSE))</f>
        <v>0</v>
      </c>
      <c r="G24">
        <f>IF(R24="","",VLOOKUP($R24,Data!$A$5:$X$2001,Data!$J$2,FALSE))</f>
        <v>0</v>
      </c>
      <c r="H24" t="str">
        <f>IF(R24="","",VLOOKUP($R24,Data!$A$5:$X$2001,Data!$K$2,FALSE))</f>
        <v>1525</v>
      </c>
      <c r="I24" t="str">
        <f>IF(R24="","",VLOOKUP($R24,Data!$A$5:$X$2001,Data!$L$2,FALSE))</f>
        <v>MISC. JAIL REVENUE</v>
      </c>
      <c r="J24" s="9">
        <f>IF($R24="","",VLOOKUP($R24,Data!$A$5:$AJ$2001,Data!U$2,FALSE))</f>
        <v>0</v>
      </c>
      <c r="K24" s="9">
        <f>IF($R24="","",VLOOKUP($R24,Data!$A$5:$AJ$2001,Data!V$2,FALSE))</f>
        <v>0</v>
      </c>
      <c r="L24" s="9">
        <f>IF($R24="","",VLOOKUP($R24,Data!$A$5:$AJ$2001,Data!W$2,FALSE))</f>
        <v>0</v>
      </c>
      <c r="M24" s="9">
        <f>IF($R24="","",VLOOKUP($R24,Data!$A$5:$AJ$2001,Data!X$2,FALSE))</f>
        <v>0</v>
      </c>
      <c r="N24" s="9">
        <f>IF($R24="","",VLOOKUP($R24,Data!$A$5:$AJ$2001,Data!Y$2,FALSE))</f>
        <v>0</v>
      </c>
      <c r="O24" s="9">
        <f>IF($R24="","",VLOOKUP($R24,Data!$A$5:$AJ$2001,Data!Z$2,FALSE))</f>
        <v>-9469.9500000000007</v>
      </c>
      <c r="P24" s="9">
        <f>IF($R24="","",VLOOKUP($R24,Data!$A$5:$AJ$2001,Data!AA$2,FALSE))</f>
        <v>-17048.32</v>
      </c>
      <c r="Q24" s="9">
        <f t="shared" si="0"/>
        <v>-26518.27</v>
      </c>
      <c r="R24">
        <f>IF((MAX($R$4:R23)+1)&gt;Data!$A$1,"",MAX($R$4:R23)+1)</f>
        <v>20</v>
      </c>
    </row>
    <row r="25" spans="1:18" x14ac:dyDescent="0.2">
      <c r="A25" s="10">
        <f>IF(Q25="","",RANK(Q25,$Q$5:$Q$257)+COUNTIF($Q$3:Q24,Q25))</f>
        <v>106</v>
      </c>
      <c r="B25" t="str">
        <f>IF(R25="","",VLOOKUP($R25,Data!$A$5:$X$2001,Data!$E$2,FALSE))</f>
        <v>A</v>
      </c>
      <c r="C25">
        <f>IF(R25="","",VLOOKUP($R25,Data!$A$5:$X$2001,Data!$F$2,FALSE))</f>
        <v>0</v>
      </c>
      <c r="D25">
        <f>IF(R25="","",VLOOKUP($R25,Data!$A$5:$X$2001,Data!$G$2,FALSE))</f>
        <v>0</v>
      </c>
      <c r="E25">
        <f>IF(R25="","",VLOOKUP($R25,Data!$A$5:$X$2001,Data!$H$2,FALSE))</f>
        <v>0</v>
      </c>
      <c r="F25">
        <f>IF(R25="","",VLOOKUP($R25,Data!$A$5:$X$2001,Data!$I$2,FALSE))</f>
        <v>0</v>
      </c>
      <c r="G25">
        <f>IF(R25="","",VLOOKUP($R25,Data!$A$5:$X$2001,Data!$J$2,FALSE))</f>
        <v>0</v>
      </c>
      <c r="H25" t="str">
        <f>IF(R25="","",VLOOKUP($R25,Data!$A$5:$X$2001,Data!$K$2,FALSE))</f>
        <v>1526</v>
      </c>
      <c r="I25" t="str">
        <f>IF(R25="","",VLOOKUP($R25,Data!$A$5:$X$2001,Data!$L$2,FALSE))</f>
        <v>DISCIPLINARY SURCHARGE</v>
      </c>
      <c r="J25" s="9">
        <f>IF($R25="","",VLOOKUP($R25,Data!$A$5:$AJ$2001,Data!U$2,FALSE))</f>
        <v>0</v>
      </c>
      <c r="K25" s="9">
        <f>IF($R25="","",VLOOKUP($R25,Data!$A$5:$AJ$2001,Data!V$2,FALSE))</f>
        <v>0</v>
      </c>
      <c r="L25" s="9">
        <f>IF($R25="","",VLOOKUP($R25,Data!$A$5:$AJ$2001,Data!W$2,FALSE))</f>
        <v>0</v>
      </c>
      <c r="M25" s="9">
        <f>IF($R25="","",VLOOKUP($R25,Data!$A$5:$AJ$2001,Data!X$2,FALSE))</f>
        <v>0</v>
      </c>
      <c r="N25" s="9">
        <f>IF($R25="","",VLOOKUP($R25,Data!$A$5:$AJ$2001,Data!Y$2,FALSE))</f>
        <v>0</v>
      </c>
      <c r="O25" s="9">
        <f>IF($R25="","",VLOOKUP($R25,Data!$A$5:$AJ$2001,Data!Z$2,FALSE))</f>
        <v>-25</v>
      </c>
      <c r="P25" s="9">
        <f>IF($R25="","",VLOOKUP($R25,Data!$A$5:$AJ$2001,Data!AA$2,FALSE))</f>
        <v>424.83</v>
      </c>
      <c r="Q25" s="9">
        <f t="shared" si="0"/>
        <v>399.83</v>
      </c>
      <c r="R25">
        <f>IF((MAX($R$4:R24)+1)&gt;Data!$A$1,"",MAX($R$4:R24)+1)</f>
        <v>21</v>
      </c>
    </row>
    <row r="26" spans="1:18" x14ac:dyDescent="0.2">
      <c r="A26" s="10">
        <f>IF(Q26="","",RANK(Q26,$Q$5:$Q$257)+COUNTIF($Q$3:Q25,Q26))</f>
        <v>113</v>
      </c>
      <c r="B26" t="str">
        <f>IF(R26="","",VLOOKUP($R26,Data!$A$5:$X$2001,Data!$E$2,FALSE))</f>
        <v>A</v>
      </c>
      <c r="C26">
        <f>IF(R26="","",VLOOKUP($R26,Data!$A$5:$X$2001,Data!$F$2,FALSE))</f>
        <v>0</v>
      </c>
      <c r="D26">
        <f>IF(R26="","",VLOOKUP($R26,Data!$A$5:$X$2001,Data!$G$2,FALSE))</f>
        <v>0</v>
      </c>
      <c r="E26">
        <f>IF(R26="","",VLOOKUP($R26,Data!$A$5:$X$2001,Data!$H$2,FALSE))</f>
        <v>0</v>
      </c>
      <c r="F26">
        <f>IF(R26="","",VLOOKUP($R26,Data!$A$5:$X$2001,Data!$I$2,FALSE))</f>
        <v>0</v>
      </c>
      <c r="G26">
        <f>IF(R26="","",VLOOKUP($R26,Data!$A$5:$X$2001,Data!$J$2,FALSE))</f>
        <v>0</v>
      </c>
      <c r="H26" t="str">
        <f>IF(R26="","",VLOOKUP($R26,Data!$A$5:$X$2001,Data!$K$2,FALSE))</f>
        <v>1562</v>
      </c>
      <c r="I26" t="str">
        <f>IF(R26="","",VLOOKUP($R26,Data!$A$5:$X$2001,Data!$L$2,FALSE))</f>
        <v>FIRE INVESTIGATION FEES</v>
      </c>
      <c r="J26" s="9">
        <f>IF($R26="","",VLOOKUP($R26,Data!$A$5:$AJ$2001,Data!U$2,FALSE))</f>
        <v>0</v>
      </c>
      <c r="K26" s="9">
        <f>IF($R26="","",VLOOKUP($R26,Data!$A$5:$AJ$2001,Data!V$2,FALSE))</f>
        <v>0</v>
      </c>
      <c r="L26" s="9">
        <f>IF($R26="","",VLOOKUP($R26,Data!$A$5:$AJ$2001,Data!W$2,FALSE))</f>
        <v>0</v>
      </c>
      <c r="M26" s="9">
        <f>IF($R26="","",VLOOKUP($R26,Data!$A$5:$AJ$2001,Data!X$2,FALSE))</f>
        <v>0</v>
      </c>
      <c r="N26" s="9">
        <f>IF($R26="","",VLOOKUP($R26,Data!$A$5:$AJ$2001,Data!Y$2,FALSE))</f>
        <v>0</v>
      </c>
      <c r="O26" s="9">
        <f>IF($R26="","",VLOOKUP($R26,Data!$A$5:$AJ$2001,Data!Z$2,FALSE))</f>
        <v>0</v>
      </c>
      <c r="P26" s="9">
        <f>IF($R26="","",VLOOKUP($R26,Data!$A$5:$AJ$2001,Data!AA$2,FALSE))</f>
        <v>0</v>
      </c>
      <c r="Q26" s="9">
        <f t="shared" si="0"/>
        <v>0</v>
      </c>
      <c r="R26">
        <f>IF((MAX($R$4:R25)+1)&gt;Data!$A$1,"",MAX($R$4:R25)+1)</f>
        <v>22</v>
      </c>
    </row>
    <row r="27" spans="1:18" x14ac:dyDescent="0.2">
      <c r="A27" s="10">
        <f>IF(Q27="","",RANK(Q27,$Q$5:$Q$257)+COUNTIF($Q$3:Q26,Q27))</f>
        <v>172</v>
      </c>
      <c r="B27" t="str">
        <f>IF(R27="","",VLOOKUP($R27,Data!$A$5:$X$2001,Data!$E$2,FALSE))</f>
        <v>A</v>
      </c>
      <c r="C27">
        <f>IF(R27="","",VLOOKUP($R27,Data!$A$5:$X$2001,Data!$F$2,FALSE))</f>
        <v>0</v>
      </c>
      <c r="D27">
        <f>IF(R27="","",VLOOKUP($R27,Data!$A$5:$X$2001,Data!$G$2,FALSE))</f>
        <v>0</v>
      </c>
      <c r="E27">
        <f>IF(R27="","",VLOOKUP($R27,Data!$A$5:$X$2001,Data!$H$2,FALSE))</f>
        <v>0</v>
      </c>
      <c r="F27">
        <f>IF(R27="","",VLOOKUP($R27,Data!$A$5:$X$2001,Data!$I$2,FALSE))</f>
        <v>0</v>
      </c>
      <c r="G27">
        <f>IF(R27="","",VLOOKUP($R27,Data!$A$5:$X$2001,Data!$J$2,FALSE))</f>
        <v>0</v>
      </c>
      <c r="H27" t="str">
        <f>IF(R27="","",VLOOKUP($R27,Data!$A$5:$X$2001,Data!$K$2,FALSE))</f>
        <v>1580</v>
      </c>
      <c r="I27" t="str">
        <f>IF(R27="","",VLOOKUP($R27,Data!$A$5:$X$2001,Data!$L$2,FALSE))</f>
        <v>RESTITUTION</v>
      </c>
      <c r="J27" s="9">
        <f>IF($R27="","",VLOOKUP($R27,Data!$A$5:$AJ$2001,Data!U$2,FALSE))</f>
        <v>1582.3899999999999</v>
      </c>
      <c r="K27" s="9">
        <f>IF($R27="","",VLOOKUP($R27,Data!$A$5:$AJ$2001,Data!V$2,FALSE))</f>
        <v>-1697.7800000000002</v>
      </c>
      <c r="L27" s="9">
        <f>IF($R27="","",VLOOKUP($R27,Data!$A$5:$AJ$2001,Data!W$2,FALSE))</f>
        <v>473.92000000000007</v>
      </c>
      <c r="M27" s="9">
        <f>IF($R27="","",VLOOKUP($R27,Data!$A$5:$AJ$2001,Data!X$2,FALSE))</f>
        <v>-3721.5200000000004</v>
      </c>
      <c r="N27" s="9">
        <f>IF($R27="","",VLOOKUP($R27,Data!$A$5:$AJ$2001,Data!Y$2,FALSE))</f>
        <v>717.27</v>
      </c>
      <c r="O27" s="9">
        <f>IF($R27="","",VLOOKUP($R27,Data!$A$5:$AJ$2001,Data!Z$2,FALSE))</f>
        <v>-136.77999999999997</v>
      </c>
      <c r="P27" s="9">
        <f>IF($R27="","",VLOOKUP($R27,Data!$A$5:$AJ$2001,Data!AA$2,FALSE))</f>
        <v>607.24</v>
      </c>
      <c r="Q27" s="9">
        <f t="shared" si="0"/>
        <v>-2175.2600000000011</v>
      </c>
      <c r="R27">
        <f>IF((MAX($R$4:R26)+1)&gt;Data!$A$1,"",MAX($R$4:R26)+1)</f>
        <v>23</v>
      </c>
    </row>
    <row r="28" spans="1:18" x14ac:dyDescent="0.2">
      <c r="A28" s="10">
        <f>IF(Q28="","",RANK(Q28,$Q$5:$Q$257)+COUNTIF($Q$3:Q27,Q28))</f>
        <v>102</v>
      </c>
      <c r="B28" t="str">
        <f>IF(R28="","",VLOOKUP($R28,Data!$A$5:$X$2001,Data!$E$2,FALSE))</f>
        <v>A</v>
      </c>
      <c r="C28">
        <f>IF(R28="","",VLOOKUP($R28,Data!$A$5:$X$2001,Data!$F$2,FALSE))</f>
        <v>0</v>
      </c>
      <c r="D28">
        <f>IF(R28="","",VLOOKUP($R28,Data!$A$5:$X$2001,Data!$G$2,FALSE))</f>
        <v>0</v>
      </c>
      <c r="E28">
        <f>IF(R28="","",VLOOKUP($R28,Data!$A$5:$X$2001,Data!$H$2,FALSE))</f>
        <v>0</v>
      </c>
      <c r="F28">
        <f>IF(R28="","",VLOOKUP($R28,Data!$A$5:$X$2001,Data!$I$2,FALSE))</f>
        <v>0</v>
      </c>
      <c r="G28">
        <f>IF(R28="","",VLOOKUP($R28,Data!$A$5:$X$2001,Data!$J$2,FALSE))</f>
        <v>0</v>
      </c>
      <c r="H28" t="str">
        <f>IF(R28="","",VLOOKUP($R28,Data!$A$5:$X$2001,Data!$K$2,FALSE))</f>
        <v>1581</v>
      </c>
      <c r="I28" t="str">
        <f>IF(R28="","",VLOOKUP($R28,Data!$A$5:$X$2001,Data!$L$2,FALSE))</f>
        <v>DWI - VICTIM IMPACT PANEL</v>
      </c>
      <c r="J28" s="9">
        <f>IF($R28="","",VLOOKUP($R28,Data!$A$5:$AJ$2001,Data!U$2,FALSE))</f>
        <v>0</v>
      </c>
      <c r="K28" s="9">
        <f>IF($R28="","",VLOOKUP($R28,Data!$A$5:$AJ$2001,Data!V$2,FALSE))</f>
        <v>0</v>
      </c>
      <c r="L28" s="9">
        <f>IF($R28="","",VLOOKUP($R28,Data!$A$5:$AJ$2001,Data!W$2,FALSE))</f>
        <v>0</v>
      </c>
      <c r="M28" s="9">
        <f>IF($R28="","",VLOOKUP($R28,Data!$A$5:$AJ$2001,Data!X$2,FALSE))</f>
        <v>-330</v>
      </c>
      <c r="N28" s="9">
        <f>IF($R28="","",VLOOKUP($R28,Data!$A$5:$AJ$2001,Data!Y$2,FALSE))</f>
        <v>480</v>
      </c>
      <c r="O28" s="9">
        <f>IF($R28="","",VLOOKUP($R28,Data!$A$5:$AJ$2001,Data!Z$2,FALSE))</f>
        <v>1000</v>
      </c>
      <c r="P28" s="9">
        <f>IF($R28="","",VLOOKUP($R28,Data!$A$5:$AJ$2001,Data!AA$2,FALSE))</f>
        <v>55</v>
      </c>
      <c r="Q28" s="9">
        <f t="shared" si="0"/>
        <v>1205</v>
      </c>
      <c r="R28">
        <f>IF((MAX($R$4:R27)+1)&gt;Data!$A$1,"",MAX($R$4:R27)+1)</f>
        <v>24</v>
      </c>
    </row>
    <row r="29" spans="1:18" x14ac:dyDescent="0.2">
      <c r="A29" s="10">
        <f>IF(Q29="","",RANK(Q29,$Q$5:$Q$257)+COUNTIF($Q$3:Q28,Q29))</f>
        <v>79</v>
      </c>
      <c r="B29" t="str">
        <f>IF(R29="","",VLOOKUP($R29,Data!$A$5:$X$2001,Data!$E$2,FALSE))</f>
        <v>A</v>
      </c>
      <c r="C29">
        <f>IF(R29="","",VLOOKUP($R29,Data!$A$5:$X$2001,Data!$F$2,FALSE))</f>
        <v>0</v>
      </c>
      <c r="D29">
        <f>IF(R29="","",VLOOKUP($R29,Data!$A$5:$X$2001,Data!$G$2,FALSE))</f>
        <v>0</v>
      </c>
      <c r="E29">
        <f>IF(R29="","",VLOOKUP($R29,Data!$A$5:$X$2001,Data!$H$2,FALSE))</f>
        <v>0</v>
      </c>
      <c r="F29">
        <f>IF(R29="","",VLOOKUP($R29,Data!$A$5:$X$2001,Data!$I$2,FALSE))</f>
        <v>0</v>
      </c>
      <c r="G29">
        <f>IF(R29="","",VLOOKUP($R29,Data!$A$5:$X$2001,Data!$J$2,FALSE))</f>
        <v>0</v>
      </c>
      <c r="H29" t="str">
        <f>IF(R29="","",VLOOKUP($R29,Data!$A$5:$X$2001,Data!$K$2,FALSE))</f>
        <v>1582</v>
      </c>
      <c r="I29" t="str">
        <f>IF(R29="","",VLOOKUP($R29,Data!$A$5:$X$2001,Data!$L$2,FALSE))</f>
        <v>ALIVE @ 25</v>
      </c>
      <c r="J29" s="9">
        <f>IF($R29="","",VLOOKUP($R29,Data!$A$5:$AJ$2001,Data!U$2,FALSE))</f>
        <v>0</v>
      </c>
      <c r="K29" s="9">
        <f>IF($R29="","",VLOOKUP($R29,Data!$A$5:$AJ$2001,Data!V$2,FALSE))</f>
        <v>0</v>
      </c>
      <c r="L29" s="9">
        <f>IF($R29="","",VLOOKUP($R29,Data!$A$5:$AJ$2001,Data!W$2,FALSE))</f>
        <v>5000</v>
      </c>
      <c r="M29" s="9">
        <f>IF($R29="","",VLOOKUP($R29,Data!$A$5:$AJ$2001,Data!X$2,FALSE))</f>
        <v>2000</v>
      </c>
      <c r="N29" s="9">
        <f>IF($R29="","",VLOOKUP($R29,Data!$A$5:$AJ$2001,Data!Y$2,FALSE))</f>
        <v>2000</v>
      </c>
      <c r="O29" s="9">
        <f>IF($R29="","",VLOOKUP($R29,Data!$A$5:$AJ$2001,Data!Z$2,FALSE))</f>
        <v>2000</v>
      </c>
      <c r="P29" s="9">
        <f>IF($R29="","",VLOOKUP($R29,Data!$A$5:$AJ$2001,Data!AA$2,FALSE))</f>
        <v>1000</v>
      </c>
      <c r="Q29" s="9">
        <f t="shared" si="0"/>
        <v>12000</v>
      </c>
      <c r="R29">
        <f>IF((MAX($R$4:R28)+1)&gt;Data!$A$1,"",MAX($R$4:R28)+1)</f>
        <v>25</v>
      </c>
    </row>
    <row r="30" spans="1:18" x14ac:dyDescent="0.2">
      <c r="A30" s="10">
        <f>IF(Q30="","",RANK(Q30,$Q$5:$Q$257)+COUNTIF($Q$3:Q29,Q30))</f>
        <v>179</v>
      </c>
      <c r="B30" t="str">
        <f>IF(R30="","",VLOOKUP($R30,Data!$A$5:$X$2001,Data!$E$2,FALSE))</f>
        <v>A</v>
      </c>
      <c r="C30">
        <f>IF(R30="","",VLOOKUP($R30,Data!$A$5:$X$2001,Data!$F$2,FALSE))</f>
        <v>0</v>
      </c>
      <c r="D30">
        <f>IF(R30="","",VLOOKUP($R30,Data!$A$5:$X$2001,Data!$G$2,FALSE))</f>
        <v>0</v>
      </c>
      <c r="E30">
        <f>IF(R30="","",VLOOKUP($R30,Data!$A$5:$X$2001,Data!$H$2,FALSE))</f>
        <v>0</v>
      </c>
      <c r="F30">
        <f>IF(R30="","",VLOOKUP($R30,Data!$A$5:$X$2001,Data!$I$2,FALSE))</f>
        <v>0</v>
      </c>
      <c r="G30">
        <f>IF(R30="","",VLOOKUP($R30,Data!$A$5:$X$2001,Data!$J$2,FALSE))</f>
        <v>0</v>
      </c>
      <c r="H30" t="str">
        <f>IF(R30="","",VLOOKUP($R30,Data!$A$5:$X$2001,Data!$K$2,FALSE))</f>
        <v>1583</v>
      </c>
      <c r="I30" t="str">
        <f>IF(R30="","",VLOOKUP($R30,Data!$A$5:$X$2001,Data!$L$2,FALSE))</f>
        <v>SCRAM MONITORING</v>
      </c>
      <c r="J30" s="9">
        <f>IF($R30="","",VLOOKUP($R30,Data!$A$5:$AJ$2001,Data!U$2,FALSE))</f>
        <v>-809</v>
      </c>
      <c r="K30" s="9">
        <f>IF($R30="","",VLOOKUP($R30,Data!$A$5:$AJ$2001,Data!V$2,FALSE))</f>
        <v>-3425</v>
      </c>
      <c r="L30" s="9">
        <f>IF($R30="","",VLOOKUP($R30,Data!$A$5:$AJ$2001,Data!W$2,FALSE))</f>
        <v>-582</v>
      </c>
      <c r="M30" s="9">
        <f>IF($R30="","",VLOOKUP($R30,Data!$A$5:$AJ$2001,Data!X$2,FALSE))</f>
        <v>-447</v>
      </c>
      <c r="N30" s="9">
        <f>IF($R30="","",VLOOKUP($R30,Data!$A$5:$AJ$2001,Data!Y$2,FALSE))</f>
        <v>-1654</v>
      </c>
      <c r="O30" s="9">
        <f>IF($R30="","",VLOOKUP($R30,Data!$A$5:$AJ$2001,Data!Z$2,FALSE))</f>
        <v>-45</v>
      </c>
      <c r="P30" s="9">
        <f>IF($R30="","",VLOOKUP($R30,Data!$A$5:$AJ$2001,Data!AA$2,FALSE))</f>
        <v>2326</v>
      </c>
      <c r="Q30" s="9">
        <f t="shared" si="0"/>
        <v>-4636</v>
      </c>
      <c r="R30">
        <f>IF((MAX($R$4:R29)+1)&gt;Data!$A$1,"",MAX($R$4:R29)+1)</f>
        <v>26</v>
      </c>
    </row>
    <row r="31" spans="1:18" x14ac:dyDescent="0.2">
      <c r="A31" s="10">
        <f>IF(Q31="","",RANK(Q31,$Q$5:$Q$257)+COUNTIF($Q$3:Q30,Q31))</f>
        <v>105</v>
      </c>
      <c r="B31" t="str">
        <f>IF(R31="","",VLOOKUP($R31,Data!$A$5:$X$2001,Data!$E$2,FALSE))</f>
        <v>A</v>
      </c>
      <c r="C31">
        <f>IF(R31="","",VLOOKUP($R31,Data!$A$5:$X$2001,Data!$F$2,FALSE))</f>
        <v>0</v>
      </c>
      <c r="D31">
        <f>IF(R31="","",VLOOKUP($R31,Data!$A$5:$X$2001,Data!$G$2,FALSE))</f>
        <v>0</v>
      </c>
      <c r="E31">
        <f>IF(R31="","",VLOOKUP($R31,Data!$A$5:$X$2001,Data!$H$2,FALSE))</f>
        <v>0</v>
      </c>
      <c r="F31">
        <f>IF(R31="","",VLOOKUP($R31,Data!$A$5:$X$2001,Data!$I$2,FALSE))</f>
        <v>0</v>
      </c>
      <c r="G31">
        <f>IF(R31="","",VLOOKUP($R31,Data!$A$5:$X$2001,Data!$J$2,FALSE))</f>
        <v>0</v>
      </c>
      <c r="H31" t="str">
        <f>IF(R31="","",VLOOKUP($R31,Data!$A$5:$X$2001,Data!$K$2,FALSE))</f>
        <v>1584</v>
      </c>
      <c r="I31" t="str">
        <f>IF(R31="","",VLOOKUP($R31,Data!$A$5:$X$2001,Data!$L$2,FALSE))</f>
        <v>STOP DWI TO PROBATION</v>
      </c>
      <c r="J31" s="9">
        <f>IF($R31="","",VLOOKUP($R31,Data!$A$5:$AJ$2001,Data!U$2,FALSE))</f>
        <v>0</v>
      </c>
      <c r="K31" s="9">
        <f>IF($R31="","",VLOOKUP($R31,Data!$A$5:$AJ$2001,Data!V$2,FALSE))</f>
        <v>0</v>
      </c>
      <c r="L31" s="9">
        <f>IF($R31="","",VLOOKUP($R31,Data!$A$5:$AJ$2001,Data!W$2,FALSE))</f>
        <v>500</v>
      </c>
      <c r="M31" s="9">
        <f>IF($R31="","",VLOOKUP($R31,Data!$A$5:$AJ$2001,Data!X$2,FALSE))</f>
        <v>0</v>
      </c>
      <c r="N31" s="9">
        <f>IF($R31="","",VLOOKUP($R31,Data!$A$5:$AJ$2001,Data!Y$2,FALSE))</f>
        <v>0</v>
      </c>
      <c r="O31" s="9">
        <f>IF($R31="","",VLOOKUP($R31,Data!$A$5:$AJ$2001,Data!Z$2,FALSE))</f>
        <v>0</v>
      </c>
      <c r="P31" s="9">
        <f>IF($R31="","",VLOOKUP($R31,Data!$A$5:$AJ$2001,Data!AA$2,FALSE))</f>
        <v>0</v>
      </c>
      <c r="Q31" s="9">
        <f t="shared" si="0"/>
        <v>500</v>
      </c>
      <c r="R31">
        <f>IF((MAX($R$4:R30)+1)&gt;Data!$A$1,"",MAX($R$4:R30)+1)</f>
        <v>27</v>
      </c>
    </row>
    <row r="32" spans="1:18" x14ac:dyDescent="0.2">
      <c r="A32" s="10">
        <f>IF(Q32="","",RANK(Q32,$Q$5:$Q$257)+COUNTIF($Q$3:Q31,Q32))</f>
        <v>185</v>
      </c>
      <c r="B32" t="str">
        <f>IF(R32="","",VLOOKUP($R32,Data!$A$5:$X$2001,Data!$E$2,FALSE))</f>
        <v>A</v>
      </c>
      <c r="C32">
        <f>IF(R32="","",VLOOKUP($R32,Data!$A$5:$X$2001,Data!$F$2,FALSE))</f>
        <v>0</v>
      </c>
      <c r="D32">
        <f>IF(R32="","",VLOOKUP($R32,Data!$A$5:$X$2001,Data!$G$2,FALSE))</f>
        <v>0</v>
      </c>
      <c r="E32">
        <f>IF(R32="","",VLOOKUP($R32,Data!$A$5:$X$2001,Data!$H$2,FALSE))</f>
        <v>0</v>
      </c>
      <c r="F32">
        <f>IF(R32="","",VLOOKUP($R32,Data!$A$5:$X$2001,Data!$I$2,FALSE))</f>
        <v>0</v>
      </c>
      <c r="G32">
        <f>IF(R32="","",VLOOKUP($R32,Data!$A$5:$X$2001,Data!$J$2,FALSE))</f>
        <v>0</v>
      </c>
      <c r="H32" t="str">
        <f>IF(R32="","",VLOOKUP($R32,Data!$A$5:$X$2001,Data!$K$2,FALSE))</f>
        <v>1585</v>
      </c>
      <c r="I32" t="str">
        <f>IF(R32="","",VLOOKUP($R32,Data!$A$5:$X$2001,Data!$L$2,FALSE))</f>
        <v>PROBATION-ELEC. MONITORING</v>
      </c>
      <c r="J32" s="9">
        <f>IF($R32="","",VLOOKUP($R32,Data!$A$5:$AJ$2001,Data!U$2,FALSE))</f>
        <v>87</v>
      </c>
      <c r="K32" s="9">
        <f>IF($R32="","",VLOOKUP($R32,Data!$A$5:$AJ$2001,Data!V$2,FALSE))</f>
        <v>-1367</v>
      </c>
      <c r="L32" s="9">
        <f>IF($R32="","",VLOOKUP($R32,Data!$A$5:$AJ$2001,Data!W$2,FALSE))</f>
        <v>-2372</v>
      </c>
      <c r="M32" s="9">
        <f>IF($R32="","",VLOOKUP($R32,Data!$A$5:$AJ$2001,Data!X$2,FALSE))</f>
        <v>-408</v>
      </c>
      <c r="N32" s="9">
        <f>IF($R32="","",VLOOKUP($R32,Data!$A$5:$AJ$2001,Data!Y$2,FALSE))</f>
        <v>-1997</v>
      </c>
      <c r="O32" s="9">
        <f>IF($R32="","",VLOOKUP($R32,Data!$A$5:$AJ$2001,Data!Z$2,FALSE))</f>
        <v>290</v>
      </c>
      <c r="P32" s="9">
        <f>IF($R32="","",VLOOKUP($R32,Data!$A$5:$AJ$2001,Data!AA$2,FALSE))</f>
        <v>-1554</v>
      </c>
      <c r="Q32" s="9">
        <f t="shared" si="0"/>
        <v>-7321</v>
      </c>
      <c r="R32">
        <f>IF((MAX($R$4:R31)+1)&gt;Data!$A$1,"",MAX($R$4:R31)+1)</f>
        <v>28</v>
      </c>
    </row>
    <row r="33" spans="1:18" x14ac:dyDescent="0.2">
      <c r="A33" s="10">
        <f>IF(Q33="","",RANK(Q33,$Q$5:$Q$257)+COUNTIF($Q$3:Q32,Q33))</f>
        <v>101</v>
      </c>
      <c r="B33" t="str">
        <f>IF(R33="","",VLOOKUP($R33,Data!$A$5:$X$2001,Data!$E$2,FALSE))</f>
        <v>A</v>
      </c>
      <c r="C33">
        <f>IF(R33="","",VLOOKUP($R33,Data!$A$5:$X$2001,Data!$F$2,FALSE))</f>
        <v>0</v>
      </c>
      <c r="D33">
        <f>IF(R33="","",VLOOKUP($R33,Data!$A$5:$X$2001,Data!$G$2,FALSE))</f>
        <v>0</v>
      </c>
      <c r="E33">
        <f>IF(R33="","",VLOOKUP($R33,Data!$A$5:$X$2001,Data!$H$2,FALSE))</f>
        <v>0</v>
      </c>
      <c r="F33">
        <f>IF(R33="","",VLOOKUP($R33,Data!$A$5:$X$2001,Data!$I$2,FALSE))</f>
        <v>0</v>
      </c>
      <c r="G33">
        <f>IF(R33="","",VLOOKUP($R33,Data!$A$5:$X$2001,Data!$J$2,FALSE))</f>
        <v>0</v>
      </c>
      <c r="H33" t="str">
        <f>IF(R33="","",VLOOKUP($R33,Data!$A$5:$X$2001,Data!$K$2,FALSE))</f>
        <v>1586</v>
      </c>
      <c r="I33" t="str">
        <f>IF(R33="","",VLOOKUP($R33,Data!$A$5:$X$2001,Data!$L$2,FALSE))</f>
        <v>SOCIAL SECURITY REPAYMENT</v>
      </c>
      <c r="J33" s="9">
        <f>IF($R33="","",VLOOKUP($R33,Data!$A$5:$AJ$2001,Data!U$2,FALSE))</f>
        <v>0</v>
      </c>
      <c r="K33" s="9">
        <f>IF($R33="","",VLOOKUP($R33,Data!$A$5:$AJ$2001,Data!V$2,FALSE))</f>
        <v>0</v>
      </c>
      <c r="L33" s="9">
        <f>IF($R33="","",VLOOKUP($R33,Data!$A$5:$AJ$2001,Data!W$2,FALSE))</f>
        <v>-800</v>
      </c>
      <c r="M33" s="9">
        <f>IF($R33="","",VLOOKUP($R33,Data!$A$5:$AJ$2001,Data!X$2,FALSE))</f>
        <v>-2000</v>
      </c>
      <c r="N33" s="9">
        <f>IF($R33="","",VLOOKUP($R33,Data!$A$5:$AJ$2001,Data!Y$2,FALSE))</f>
        <v>1600</v>
      </c>
      <c r="O33" s="9">
        <f>IF($R33="","",VLOOKUP($R33,Data!$A$5:$AJ$2001,Data!Z$2,FALSE))</f>
        <v>2000</v>
      </c>
      <c r="P33" s="9">
        <f>IF($R33="","",VLOOKUP($R33,Data!$A$5:$AJ$2001,Data!AA$2,FALSE))</f>
        <v>500</v>
      </c>
      <c r="Q33" s="9">
        <f t="shared" si="0"/>
        <v>1300</v>
      </c>
      <c r="R33">
        <f>IF((MAX($R$4:R32)+1)&gt;Data!$A$1,"",MAX($R$4:R32)+1)</f>
        <v>29</v>
      </c>
    </row>
    <row r="34" spans="1:18" x14ac:dyDescent="0.2">
      <c r="A34" s="10">
        <f>IF(Q34="","",RANK(Q34,$Q$5:$Q$257)+COUNTIF($Q$3:Q33,Q34))</f>
        <v>187</v>
      </c>
      <c r="B34" t="str">
        <f>IF(R34="","",VLOOKUP($R34,Data!$A$5:$X$2001,Data!$E$2,FALSE))</f>
        <v>A</v>
      </c>
      <c r="C34">
        <f>IF(R34="","",VLOOKUP($R34,Data!$A$5:$X$2001,Data!$F$2,FALSE))</f>
        <v>0</v>
      </c>
      <c r="D34">
        <f>IF(R34="","",VLOOKUP($R34,Data!$A$5:$X$2001,Data!$G$2,FALSE))</f>
        <v>0</v>
      </c>
      <c r="E34">
        <f>IF(R34="","",VLOOKUP($R34,Data!$A$5:$X$2001,Data!$H$2,FALSE))</f>
        <v>0</v>
      </c>
      <c r="F34">
        <f>IF(R34="","",VLOOKUP($R34,Data!$A$5:$X$2001,Data!$I$2,FALSE))</f>
        <v>0</v>
      </c>
      <c r="G34">
        <f>IF(R34="","",VLOOKUP($R34,Data!$A$5:$X$2001,Data!$J$2,FALSE))</f>
        <v>0</v>
      </c>
      <c r="H34" t="str">
        <f>IF(R34="","",VLOOKUP($R34,Data!$A$5:$X$2001,Data!$K$2,FALSE))</f>
        <v>1587</v>
      </c>
      <c r="I34" t="str">
        <f>IF(R34="","",VLOOKUP($R34,Data!$A$5:$X$2001,Data!$L$2,FALSE))</f>
        <v>JAIL KITCHEN USAGE FEE</v>
      </c>
      <c r="J34" s="9">
        <f>IF($R34="","",VLOOKUP($R34,Data!$A$5:$AJ$2001,Data!U$2,FALSE))</f>
        <v>0</v>
      </c>
      <c r="K34" s="9">
        <f>IF($R34="","",VLOOKUP($R34,Data!$A$5:$AJ$2001,Data!V$2,FALSE))</f>
        <v>0</v>
      </c>
      <c r="L34" s="9">
        <f>IF($R34="","",VLOOKUP($R34,Data!$A$5:$AJ$2001,Data!W$2,FALSE))</f>
        <v>0</v>
      </c>
      <c r="M34" s="9">
        <f>IF($R34="","",VLOOKUP($R34,Data!$A$5:$AJ$2001,Data!X$2,FALSE))</f>
        <v>0</v>
      </c>
      <c r="N34" s="9">
        <f>IF($R34="","",VLOOKUP($R34,Data!$A$5:$AJ$2001,Data!Y$2,FALSE))</f>
        <v>0</v>
      </c>
      <c r="O34" s="9">
        <f>IF($R34="","",VLOOKUP($R34,Data!$A$5:$AJ$2001,Data!Z$2,FALSE))</f>
        <v>0</v>
      </c>
      <c r="P34" s="9">
        <f>IF($R34="","",VLOOKUP($R34,Data!$A$5:$AJ$2001,Data!AA$2,FALSE))</f>
        <v>-8932.48</v>
      </c>
      <c r="Q34" s="9">
        <f t="shared" si="0"/>
        <v>-8932.48</v>
      </c>
      <c r="R34">
        <f>IF((MAX($R$4:R33)+1)&gt;Data!$A$1,"",MAX($R$4:R33)+1)</f>
        <v>30</v>
      </c>
    </row>
    <row r="35" spans="1:18" x14ac:dyDescent="0.2">
      <c r="A35" s="10">
        <f>IF(Q35="","",RANK(Q35,$Q$5:$Q$257)+COUNTIF($Q$3:Q34,Q35))</f>
        <v>98</v>
      </c>
      <c r="B35" t="str">
        <f>IF(R35="","",VLOOKUP($R35,Data!$A$5:$X$2001,Data!$E$2,FALSE))</f>
        <v>A</v>
      </c>
      <c r="C35">
        <f>IF(R35="","",VLOOKUP($R35,Data!$A$5:$X$2001,Data!$F$2,FALSE))</f>
        <v>0</v>
      </c>
      <c r="D35">
        <f>IF(R35="","",VLOOKUP($R35,Data!$A$5:$X$2001,Data!$G$2,FALSE))</f>
        <v>0</v>
      </c>
      <c r="E35">
        <f>IF(R35="","",VLOOKUP($R35,Data!$A$5:$X$2001,Data!$H$2,FALSE))</f>
        <v>0</v>
      </c>
      <c r="F35">
        <f>IF(R35="","",VLOOKUP($R35,Data!$A$5:$X$2001,Data!$I$2,FALSE))</f>
        <v>0</v>
      </c>
      <c r="G35">
        <f>IF(R35="","",VLOOKUP($R35,Data!$A$5:$X$2001,Data!$J$2,FALSE))</f>
        <v>0</v>
      </c>
      <c r="H35" t="str">
        <f>IF(R35="","",VLOOKUP($R35,Data!$A$5:$X$2001,Data!$K$2,FALSE))</f>
        <v>1588</v>
      </c>
      <c r="I35" t="str">
        <f>IF(R35="","",VLOOKUP($R35,Data!$A$5:$X$2001,Data!$L$2,FALSE))</f>
        <v>PROBATION DRUG TEST FEES</v>
      </c>
      <c r="J35" s="9">
        <f>IF($R35="","",VLOOKUP($R35,Data!$A$5:$AJ$2001,Data!U$2,FALSE))</f>
        <v>0</v>
      </c>
      <c r="K35" s="9">
        <f>IF($R35="","",VLOOKUP($R35,Data!$A$5:$AJ$2001,Data!V$2,FALSE))</f>
        <v>0</v>
      </c>
      <c r="L35" s="9">
        <f>IF($R35="","",VLOOKUP($R35,Data!$A$5:$AJ$2001,Data!W$2,FALSE))</f>
        <v>0</v>
      </c>
      <c r="M35" s="9">
        <f>IF($R35="","",VLOOKUP($R35,Data!$A$5:$AJ$2001,Data!X$2,FALSE))</f>
        <v>0</v>
      </c>
      <c r="N35" s="9">
        <f>IF($R35="","",VLOOKUP($R35,Data!$A$5:$AJ$2001,Data!Y$2,FALSE))</f>
        <v>0</v>
      </c>
      <c r="O35" s="9">
        <f>IF($R35="","",VLOOKUP($R35,Data!$A$5:$AJ$2001,Data!Z$2,FALSE))</f>
        <v>404</v>
      </c>
      <c r="P35" s="9">
        <f>IF($R35="","",VLOOKUP($R35,Data!$A$5:$AJ$2001,Data!AA$2,FALSE))</f>
        <v>1130.0100000000002</v>
      </c>
      <c r="Q35" s="9">
        <f t="shared" si="0"/>
        <v>1534.0100000000002</v>
      </c>
      <c r="R35">
        <f>IF((MAX($R$4:R34)+1)&gt;Data!$A$1,"",MAX($R$4:R34)+1)</f>
        <v>31</v>
      </c>
    </row>
    <row r="36" spans="1:18" x14ac:dyDescent="0.2">
      <c r="A36" s="10">
        <f>IF(Q36="","",RANK(Q36,$Q$5:$Q$257)+COUNTIF($Q$3:Q35,Q36))</f>
        <v>188</v>
      </c>
      <c r="B36" t="str">
        <f>IF(R36="","",VLOOKUP($R36,Data!$A$5:$X$2001,Data!$E$2,FALSE))</f>
        <v>A</v>
      </c>
      <c r="C36">
        <f>IF(R36="","",VLOOKUP($R36,Data!$A$5:$X$2001,Data!$F$2,FALSE))</f>
        <v>0</v>
      </c>
      <c r="D36">
        <f>IF(R36="","",VLOOKUP($R36,Data!$A$5:$X$2001,Data!$G$2,FALSE))</f>
        <v>0</v>
      </c>
      <c r="E36">
        <f>IF(R36="","",VLOOKUP($R36,Data!$A$5:$X$2001,Data!$H$2,FALSE))</f>
        <v>0</v>
      </c>
      <c r="F36">
        <f>IF(R36="","",VLOOKUP($R36,Data!$A$5:$X$2001,Data!$I$2,FALSE))</f>
        <v>0</v>
      </c>
      <c r="G36">
        <f>IF(R36="","",VLOOKUP($R36,Data!$A$5:$X$2001,Data!$J$2,FALSE))</f>
        <v>0</v>
      </c>
      <c r="H36" t="str">
        <f>IF(R36="","",VLOOKUP($R36,Data!$A$5:$X$2001,Data!$K$2,FALSE))</f>
        <v>1589</v>
      </c>
      <c r="I36" t="str">
        <f>IF(R36="","",VLOOKUP($R36,Data!$A$5:$X$2001,Data!$L$2,FALSE))</f>
        <v>FEES FOR PROBATION SERVICES</v>
      </c>
      <c r="J36" s="9">
        <f>IF($R36="","",VLOOKUP($R36,Data!$A$5:$AJ$2001,Data!U$2,FALSE))</f>
        <v>375</v>
      </c>
      <c r="K36" s="9">
        <f>IF($R36="","",VLOOKUP($R36,Data!$A$5:$AJ$2001,Data!V$2,FALSE))</f>
        <v>-2315</v>
      </c>
      <c r="L36" s="9">
        <f>IF($R36="","",VLOOKUP($R36,Data!$A$5:$AJ$2001,Data!W$2,FALSE))</f>
        <v>-3062</v>
      </c>
      <c r="M36" s="9">
        <f>IF($R36="","",VLOOKUP($R36,Data!$A$5:$AJ$2001,Data!X$2,FALSE))</f>
        <v>-2904.5</v>
      </c>
      <c r="N36" s="9">
        <f>IF($R36="","",VLOOKUP($R36,Data!$A$5:$AJ$2001,Data!Y$2,FALSE))</f>
        <v>-2459</v>
      </c>
      <c r="O36" s="9">
        <f>IF($R36="","",VLOOKUP($R36,Data!$A$5:$AJ$2001,Data!Z$2,FALSE))</f>
        <v>-551</v>
      </c>
      <c r="P36" s="9">
        <f>IF($R36="","",VLOOKUP($R36,Data!$A$5:$AJ$2001,Data!AA$2,FALSE))</f>
        <v>583</v>
      </c>
      <c r="Q36" s="9">
        <f t="shared" si="0"/>
        <v>-10333.5</v>
      </c>
      <c r="R36">
        <f>IF((MAX($R$4:R35)+1)&gt;Data!$A$1,"",MAX($R$4:R35)+1)</f>
        <v>32</v>
      </c>
    </row>
    <row r="37" spans="1:18" x14ac:dyDescent="0.2">
      <c r="A37" s="10">
        <f>IF(Q37="","",RANK(Q37,$Q$5:$Q$257)+COUNTIF($Q$3:Q36,Q37))</f>
        <v>157</v>
      </c>
      <c r="B37" t="str">
        <f>IF(R37="","",VLOOKUP($R37,Data!$A$5:$X$2001,Data!$E$2,FALSE))</f>
        <v>A</v>
      </c>
      <c r="C37">
        <f>IF(R37="","",VLOOKUP($R37,Data!$A$5:$X$2001,Data!$F$2,FALSE))</f>
        <v>0</v>
      </c>
      <c r="D37">
        <f>IF(R37="","",VLOOKUP($R37,Data!$A$5:$X$2001,Data!$G$2,FALSE))</f>
        <v>0</v>
      </c>
      <c r="E37">
        <f>IF(R37="","",VLOOKUP($R37,Data!$A$5:$X$2001,Data!$H$2,FALSE))</f>
        <v>0</v>
      </c>
      <c r="F37">
        <f>IF(R37="","",VLOOKUP($R37,Data!$A$5:$X$2001,Data!$I$2,FALSE))</f>
        <v>0</v>
      </c>
      <c r="G37">
        <f>IF(R37="","",VLOOKUP($R37,Data!$A$5:$X$2001,Data!$J$2,FALSE))</f>
        <v>0</v>
      </c>
      <c r="H37" t="str">
        <f>IF(R37="","",VLOOKUP($R37,Data!$A$5:$X$2001,Data!$K$2,FALSE))</f>
        <v>1590</v>
      </c>
      <c r="I37" t="str">
        <f>IF(R37="","",VLOOKUP($R37,Data!$A$5:$X$2001,Data!$L$2,FALSE))</f>
        <v>PERMA SAFETY REBATE</v>
      </c>
      <c r="J37" s="9">
        <f>IF($R37="","",VLOOKUP($R37,Data!$A$5:$AJ$2001,Data!U$2,FALSE))</f>
        <v>0</v>
      </c>
      <c r="K37" s="9">
        <f>IF($R37="","",VLOOKUP($R37,Data!$A$5:$AJ$2001,Data!V$2,FALSE))</f>
        <v>0</v>
      </c>
      <c r="L37" s="9">
        <f>IF($R37="","",VLOOKUP($R37,Data!$A$5:$AJ$2001,Data!W$2,FALSE))</f>
        <v>0</v>
      </c>
      <c r="M37" s="9">
        <f>IF($R37="","",VLOOKUP($R37,Data!$A$5:$AJ$2001,Data!X$2,FALSE))</f>
        <v>0</v>
      </c>
      <c r="N37" s="9">
        <f>IF($R37="","",VLOOKUP($R37,Data!$A$5:$AJ$2001,Data!Y$2,FALSE))</f>
        <v>0</v>
      </c>
      <c r="O37" s="9">
        <f>IF($R37="","",VLOOKUP($R37,Data!$A$5:$AJ$2001,Data!Z$2,FALSE))</f>
        <v>-0.42999999999983629</v>
      </c>
      <c r="P37" s="9">
        <f>IF($R37="","",VLOOKUP($R37,Data!$A$5:$AJ$2001,Data!AA$2,FALSE))</f>
        <v>-11.300000000000182</v>
      </c>
      <c r="Q37" s="9">
        <f t="shared" si="0"/>
        <v>-11.730000000000018</v>
      </c>
      <c r="R37">
        <f>IF((MAX($R$4:R36)+1)&gt;Data!$A$1,"",MAX($R$4:R36)+1)</f>
        <v>33</v>
      </c>
    </row>
    <row r="38" spans="1:18" x14ac:dyDescent="0.2">
      <c r="A38" s="10">
        <f>IF(Q38="","",RANK(Q38,$Q$5:$Q$257)+COUNTIF($Q$3:Q37,Q38))</f>
        <v>161</v>
      </c>
      <c r="B38" t="str">
        <f>IF(R38="","",VLOOKUP($R38,Data!$A$5:$X$2001,Data!$E$2,FALSE))</f>
        <v>A</v>
      </c>
      <c r="C38">
        <f>IF(R38="","",VLOOKUP($R38,Data!$A$5:$X$2001,Data!$F$2,FALSE))</f>
        <v>0</v>
      </c>
      <c r="D38">
        <f>IF(R38="","",VLOOKUP($R38,Data!$A$5:$X$2001,Data!$G$2,FALSE))</f>
        <v>0</v>
      </c>
      <c r="E38">
        <f>IF(R38="","",VLOOKUP($R38,Data!$A$5:$X$2001,Data!$H$2,FALSE))</f>
        <v>0</v>
      </c>
      <c r="F38">
        <f>IF(R38="","",VLOOKUP($R38,Data!$A$5:$X$2001,Data!$I$2,FALSE))</f>
        <v>0</v>
      </c>
      <c r="G38">
        <f>IF(R38="","",VLOOKUP($R38,Data!$A$5:$X$2001,Data!$J$2,FALSE))</f>
        <v>0</v>
      </c>
      <c r="H38" t="str">
        <f>IF(R38="","",VLOOKUP($R38,Data!$A$5:$X$2001,Data!$K$2,FALSE))</f>
        <v>1601</v>
      </c>
      <c r="I38" t="str">
        <f>IF(R38="","",VLOOKUP($R38,Data!$A$5:$X$2001,Data!$L$2,FALSE))</f>
        <v>PUBLIC HEALTH ED-DENTAL CARE</v>
      </c>
      <c r="J38" s="9">
        <f>IF($R38="","",VLOOKUP($R38,Data!$A$5:$AJ$2001,Data!U$2,FALSE))</f>
        <v>-616.13999999999987</v>
      </c>
      <c r="K38" s="9">
        <f>IF($R38="","",VLOOKUP($R38,Data!$A$5:$AJ$2001,Data!V$2,FALSE))</f>
        <v>-589.65999999999985</v>
      </c>
      <c r="L38" s="9">
        <f>IF($R38="","",VLOOKUP($R38,Data!$A$5:$AJ$2001,Data!W$2,FALSE))</f>
        <v>295</v>
      </c>
      <c r="M38" s="9">
        <f>IF($R38="","",VLOOKUP($R38,Data!$A$5:$AJ$2001,Data!X$2,FALSE))</f>
        <v>520</v>
      </c>
      <c r="N38" s="9">
        <f>IF($R38="","",VLOOKUP($R38,Data!$A$5:$AJ$2001,Data!Y$2,FALSE))</f>
        <v>0</v>
      </c>
      <c r="O38" s="9">
        <f>IF($R38="","",VLOOKUP($R38,Data!$A$5:$AJ$2001,Data!Z$2,FALSE))</f>
        <v>0</v>
      </c>
      <c r="P38" s="9">
        <f>IF($R38="","",VLOOKUP($R38,Data!$A$5:$AJ$2001,Data!AA$2,FALSE))</f>
        <v>0</v>
      </c>
      <c r="Q38" s="9">
        <f t="shared" si="0"/>
        <v>-390.79999999999973</v>
      </c>
      <c r="R38">
        <f>IF((MAX($R$4:R37)+1)&gt;Data!$A$1,"",MAX($R$4:R37)+1)</f>
        <v>34</v>
      </c>
    </row>
    <row r="39" spans="1:18" x14ac:dyDescent="0.2">
      <c r="A39" s="10">
        <f>IF(Q39="","",RANK(Q39,$Q$5:$Q$257)+COUNTIF($Q$3:Q38,Q39))</f>
        <v>114</v>
      </c>
      <c r="B39" t="str">
        <f>IF(R39="","",VLOOKUP($R39,Data!$A$5:$X$2001,Data!$E$2,FALSE))</f>
        <v>A</v>
      </c>
      <c r="C39">
        <f>IF(R39="","",VLOOKUP($R39,Data!$A$5:$X$2001,Data!$F$2,FALSE))</f>
        <v>0</v>
      </c>
      <c r="D39">
        <f>IF(R39="","",VLOOKUP($R39,Data!$A$5:$X$2001,Data!$G$2,FALSE))</f>
        <v>0</v>
      </c>
      <c r="E39">
        <f>IF(R39="","",VLOOKUP($R39,Data!$A$5:$X$2001,Data!$H$2,FALSE))</f>
        <v>0</v>
      </c>
      <c r="F39">
        <f>IF(R39="","",VLOOKUP($R39,Data!$A$5:$X$2001,Data!$I$2,FALSE))</f>
        <v>0</v>
      </c>
      <c r="G39">
        <f>IF(R39="","",VLOOKUP($R39,Data!$A$5:$X$2001,Data!$J$2,FALSE))</f>
        <v>0</v>
      </c>
      <c r="H39" t="str">
        <f>IF(R39="","",VLOOKUP($R39,Data!$A$5:$X$2001,Data!$K$2,FALSE))</f>
        <v>1605</v>
      </c>
      <c r="I39" t="str">
        <f>IF(R39="","",VLOOKUP($R39,Data!$A$5:$X$2001,Data!$L$2,FALSE))</f>
        <v>PUBLIC HEALTH FEES</v>
      </c>
      <c r="J39" s="9">
        <f>IF($R39="","",VLOOKUP($R39,Data!$A$5:$AJ$2001,Data!U$2,FALSE))</f>
        <v>0</v>
      </c>
      <c r="K39" s="9">
        <f>IF($R39="","",VLOOKUP($R39,Data!$A$5:$AJ$2001,Data!V$2,FALSE))</f>
        <v>0</v>
      </c>
      <c r="L39" s="9">
        <f>IF($R39="","",VLOOKUP($R39,Data!$A$5:$AJ$2001,Data!W$2,FALSE))</f>
        <v>0</v>
      </c>
      <c r="M39" s="9">
        <f>IF($R39="","",VLOOKUP($R39,Data!$A$5:$AJ$2001,Data!X$2,FALSE))</f>
        <v>0</v>
      </c>
      <c r="N39" s="9">
        <f>IF($R39="","",VLOOKUP($R39,Data!$A$5:$AJ$2001,Data!Y$2,FALSE))</f>
        <v>0</v>
      </c>
      <c r="O39" s="9">
        <f>IF($R39="","",VLOOKUP($R39,Data!$A$5:$AJ$2001,Data!Z$2,FALSE))</f>
        <v>0</v>
      </c>
      <c r="P39" s="9">
        <f>IF($R39="","",VLOOKUP($R39,Data!$A$5:$AJ$2001,Data!AA$2,FALSE))</f>
        <v>0</v>
      </c>
      <c r="Q39" s="9">
        <f t="shared" si="0"/>
        <v>0</v>
      </c>
      <c r="R39">
        <f>IF((MAX($R$4:R38)+1)&gt;Data!$A$1,"",MAX($R$4:R38)+1)</f>
        <v>35</v>
      </c>
    </row>
    <row r="40" spans="1:18" x14ac:dyDescent="0.2">
      <c r="A40" s="10">
        <f>IF(Q40="","",RANK(Q40,$Q$5:$Q$257)+COUNTIF($Q$3:Q39,Q40))</f>
        <v>115</v>
      </c>
      <c r="B40" t="str">
        <f>IF(R40="","",VLOOKUP($R40,Data!$A$5:$X$2001,Data!$E$2,FALSE))</f>
        <v>A</v>
      </c>
      <c r="C40">
        <f>IF(R40="","",VLOOKUP($R40,Data!$A$5:$X$2001,Data!$F$2,FALSE))</f>
        <v>0</v>
      </c>
      <c r="D40">
        <f>IF(R40="","",VLOOKUP($R40,Data!$A$5:$X$2001,Data!$G$2,FALSE))</f>
        <v>0</v>
      </c>
      <c r="E40">
        <f>IF(R40="","",VLOOKUP($R40,Data!$A$5:$X$2001,Data!$H$2,FALSE))</f>
        <v>0</v>
      </c>
      <c r="F40">
        <f>IF(R40="","",VLOOKUP($R40,Data!$A$5:$X$2001,Data!$I$2,FALSE))</f>
        <v>0</v>
      </c>
      <c r="G40">
        <f>IF(R40="","",VLOOKUP($R40,Data!$A$5:$X$2001,Data!$J$2,FALSE))</f>
        <v>0</v>
      </c>
      <c r="H40" t="str">
        <f>IF(R40="","",VLOOKUP($R40,Data!$A$5:$X$2001,Data!$K$2,FALSE))</f>
        <v>1610</v>
      </c>
      <c r="I40" t="str">
        <f>IF(R40="","",VLOOKUP($R40,Data!$A$5:$X$2001,Data!$L$2,FALSE))</f>
        <v>HOME NURSING CHARGES</v>
      </c>
      <c r="J40" s="9">
        <f>IF($R40="","",VLOOKUP($R40,Data!$A$5:$AJ$2001,Data!U$2,FALSE))</f>
        <v>0</v>
      </c>
      <c r="K40" s="9">
        <f>IF($R40="","",VLOOKUP($R40,Data!$A$5:$AJ$2001,Data!V$2,FALSE))</f>
        <v>0</v>
      </c>
      <c r="L40" s="9">
        <f>IF($R40="","",VLOOKUP($R40,Data!$A$5:$AJ$2001,Data!W$2,FALSE))</f>
        <v>0</v>
      </c>
      <c r="M40" s="9">
        <f>IF($R40="","",VLOOKUP($R40,Data!$A$5:$AJ$2001,Data!X$2,FALSE))</f>
        <v>0</v>
      </c>
      <c r="N40" s="9">
        <f>IF($R40="","",VLOOKUP($R40,Data!$A$5:$AJ$2001,Data!Y$2,FALSE))</f>
        <v>0</v>
      </c>
      <c r="O40" s="9">
        <f>IF($R40="","",VLOOKUP($R40,Data!$A$5:$AJ$2001,Data!Z$2,FALSE))</f>
        <v>0</v>
      </c>
      <c r="P40" s="9">
        <f>IF($R40="","",VLOOKUP($R40,Data!$A$5:$AJ$2001,Data!AA$2,FALSE))</f>
        <v>0</v>
      </c>
      <c r="Q40" s="9">
        <f t="shared" si="0"/>
        <v>0</v>
      </c>
      <c r="R40">
        <f>IF((MAX($R$4:R39)+1)&gt;Data!$A$1,"",MAX($R$4:R39)+1)</f>
        <v>36</v>
      </c>
    </row>
    <row r="41" spans="1:18" x14ac:dyDescent="0.2">
      <c r="A41" s="10">
        <f>IF(Q41="","",RANK(Q41,$Q$5:$Q$257)+COUNTIF($Q$3:Q40,Q41))</f>
        <v>104</v>
      </c>
      <c r="B41" t="str">
        <f>IF(R41="","",VLOOKUP($R41,Data!$A$5:$X$2001,Data!$E$2,FALSE))</f>
        <v>A</v>
      </c>
      <c r="C41">
        <f>IF(R41="","",VLOOKUP($R41,Data!$A$5:$X$2001,Data!$F$2,FALSE))</f>
        <v>0</v>
      </c>
      <c r="D41">
        <f>IF(R41="","",VLOOKUP($R41,Data!$A$5:$X$2001,Data!$G$2,FALSE))</f>
        <v>0</v>
      </c>
      <c r="E41">
        <f>IF(R41="","",VLOOKUP($R41,Data!$A$5:$X$2001,Data!$H$2,FALSE))</f>
        <v>0</v>
      </c>
      <c r="F41">
        <f>IF(R41="","",VLOOKUP($R41,Data!$A$5:$X$2001,Data!$I$2,FALSE))</f>
        <v>0</v>
      </c>
      <c r="G41">
        <f>IF(R41="","",VLOOKUP($R41,Data!$A$5:$X$2001,Data!$J$2,FALSE))</f>
        <v>0</v>
      </c>
      <c r="H41" t="str">
        <f>IF(R41="","",VLOOKUP($R41,Data!$A$5:$X$2001,Data!$K$2,FALSE))</f>
        <v>1612</v>
      </c>
      <c r="I41" t="str">
        <f>IF(R41="","",VLOOKUP($R41,Data!$A$5:$X$2001,Data!$L$2,FALSE))</f>
        <v>DONATIONS - IMMUNIZATION</v>
      </c>
      <c r="J41" s="9">
        <f>IF($R41="","",VLOOKUP($R41,Data!$A$5:$AJ$2001,Data!U$2,FALSE))</f>
        <v>-119</v>
      </c>
      <c r="K41" s="9">
        <f>IF($R41="","",VLOOKUP($R41,Data!$A$5:$AJ$2001,Data!V$2,FALSE))</f>
        <v>337</v>
      </c>
      <c r="L41" s="9">
        <f>IF($R41="","",VLOOKUP($R41,Data!$A$5:$AJ$2001,Data!W$2,FALSE))</f>
        <v>314</v>
      </c>
      <c r="M41" s="9">
        <f>IF($R41="","",VLOOKUP($R41,Data!$A$5:$AJ$2001,Data!X$2,FALSE))</f>
        <v>301</v>
      </c>
      <c r="N41" s="9">
        <f>IF($R41="","",VLOOKUP($R41,Data!$A$5:$AJ$2001,Data!Y$2,FALSE))</f>
        <v>-249</v>
      </c>
      <c r="O41" s="9">
        <f>IF($R41="","",VLOOKUP($R41,Data!$A$5:$AJ$2001,Data!Z$2,FALSE))</f>
        <v>77</v>
      </c>
      <c r="P41" s="9">
        <f>IF($R41="","",VLOOKUP($R41,Data!$A$5:$AJ$2001,Data!AA$2,FALSE))</f>
        <v>100</v>
      </c>
      <c r="Q41" s="9">
        <f t="shared" si="0"/>
        <v>761</v>
      </c>
      <c r="R41">
        <f>IF((MAX($R$4:R40)+1)&gt;Data!$A$1,"",MAX($R$4:R40)+1)</f>
        <v>37</v>
      </c>
    </row>
    <row r="42" spans="1:18" x14ac:dyDescent="0.2">
      <c r="A42" s="10">
        <f>IF(Q42="","",RANK(Q42,$Q$5:$Q$257)+COUNTIF($Q$3:Q41,Q42))</f>
        <v>206</v>
      </c>
      <c r="B42" t="str">
        <f>IF(R42="","",VLOOKUP($R42,Data!$A$5:$X$2001,Data!$E$2,FALSE))</f>
        <v>A</v>
      </c>
      <c r="C42">
        <f>IF(R42="","",VLOOKUP($R42,Data!$A$5:$X$2001,Data!$F$2,FALSE))</f>
        <v>0</v>
      </c>
      <c r="D42">
        <f>IF(R42="","",VLOOKUP($R42,Data!$A$5:$X$2001,Data!$G$2,FALSE))</f>
        <v>0</v>
      </c>
      <c r="E42">
        <f>IF(R42="","",VLOOKUP($R42,Data!$A$5:$X$2001,Data!$H$2,FALSE))</f>
        <v>0</v>
      </c>
      <c r="F42">
        <f>IF(R42="","",VLOOKUP($R42,Data!$A$5:$X$2001,Data!$I$2,FALSE))</f>
        <v>0</v>
      </c>
      <c r="G42">
        <f>IF(R42="","",VLOOKUP($R42,Data!$A$5:$X$2001,Data!$J$2,FALSE))</f>
        <v>0</v>
      </c>
      <c r="H42" t="str">
        <f>IF(R42="","",VLOOKUP($R42,Data!$A$5:$X$2001,Data!$K$2,FALSE))</f>
        <v>1613</v>
      </c>
      <c r="I42" t="str">
        <f>IF(R42="","",VLOOKUP($R42,Data!$A$5:$X$2001,Data!$L$2,FALSE))</f>
        <v>MEDICAID - AGE 3-5 YEARS</v>
      </c>
      <c r="J42" s="9">
        <f>IF($R42="","",VLOOKUP($R42,Data!$A$5:$AJ$2001,Data!U$2,FALSE))</f>
        <v>64751.640000000014</v>
      </c>
      <c r="K42" s="9">
        <f>IF($R42="","",VLOOKUP($R42,Data!$A$5:$AJ$2001,Data!V$2,FALSE))</f>
        <v>-51546.040000000008</v>
      </c>
      <c r="L42" s="9">
        <f>IF($R42="","",VLOOKUP($R42,Data!$A$5:$AJ$2001,Data!W$2,FALSE))</f>
        <v>-21097.690000000002</v>
      </c>
      <c r="M42" s="9">
        <f>IF($R42="","",VLOOKUP($R42,Data!$A$5:$AJ$2001,Data!X$2,FALSE))</f>
        <v>-103547.65999999997</v>
      </c>
      <c r="N42" s="9">
        <f>IF($R42="","",VLOOKUP($R42,Data!$A$5:$AJ$2001,Data!Y$2,FALSE))</f>
        <v>-22086.200000000012</v>
      </c>
      <c r="O42" s="9">
        <f>IF($R42="","",VLOOKUP($R42,Data!$A$5:$AJ$2001,Data!Z$2,FALSE))</f>
        <v>64226.990000000005</v>
      </c>
      <c r="P42" s="9">
        <f>IF($R42="","",VLOOKUP($R42,Data!$A$5:$AJ$2001,Data!AA$2,FALSE))</f>
        <v>38856.600000000006</v>
      </c>
      <c r="Q42" s="9">
        <f t="shared" si="0"/>
        <v>-30442.359999999971</v>
      </c>
      <c r="R42">
        <f>IF((MAX($R$4:R41)+1)&gt;Data!$A$1,"",MAX($R$4:R41)+1)</f>
        <v>38</v>
      </c>
    </row>
    <row r="43" spans="1:18" x14ac:dyDescent="0.2">
      <c r="A43" s="10">
        <f>IF(Q43="","",RANK(Q43,$Q$5:$Q$257)+COUNTIF($Q$3:Q42,Q43))</f>
        <v>252</v>
      </c>
      <c r="B43" t="str">
        <f>IF(R43="","",VLOOKUP($R43,Data!$A$5:$X$2001,Data!$E$2,FALSE))</f>
        <v>A</v>
      </c>
      <c r="C43">
        <f>IF(R43="","",VLOOKUP($R43,Data!$A$5:$X$2001,Data!$F$2,FALSE))</f>
        <v>0</v>
      </c>
      <c r="D43">
        <f>IF(R43="","",VLOOKUP($R43,Data!$A$5:$X$2001,Data!$G$2,FALSE))</f>
        <v>0</v>
      </c>
      <c r="E43">
        <f>IF(R43="","",VLOOKUP($R43,Data!$A$5:$X$2001,Data!$H$2,FALSE))</f>
        <v>0</v>
      </c>
      <c r="F43">
        <f>IF(R43="","",VLOOKUP($R43,Data!$A$5:$X$2001,Data!$I$2,FALSE))</f>
        <v>0</v>
      </c>
      <c r="G43">
        <f>IF(R43="","",VLOOKUP($R43,Data!$A$5:$X$2001,Data!$J$2,FALSE))</f>
        <v>0</v>
      </c>
      <c r="H43" t="str">
        <f>IF(R43="","",VLOOKUP($R43,Data!$A$5:$X$2001,Data!$K$2,FALSE))</f>
        <v>1620</v>
      </c>
      <c r="I43" t="str">
        <f>IF(R43="","",VLOOKUP($R43,Data!$A$5:$X$2001,Data!$L$2,FALSE))</f>
        <v>MENTAL HEALTH FEES</v>
      </c>
      <c r="J43" s="9">
        <f>IF($R43="","",VLOOKUP($R43,Data!$A$5:$AJ$2001,Data!U$2,FALSE))</f>
        <v>139434.80000000005</v>
      </c>
      <c r="K43" s="9">
        <f>IF($R43="","",VLOOKUP($R43,Data!$A$5:$AJ$2001,Data!V$2,FALSE))</f>
        <v>-403639.8600000001</v>
      </c>
      <c r="L43" s="9">
        <f>IF($R43="","",VLOOKUP($R43,Data!$A$5:$AJ$2001,Data!W$2,FALSE))</f>
        <v>-387375.39999999991</v>
      </c>
      <c r="M43" s="9">
        <f>IF($R43="","",VLOOKUP($R43,Data!$A$5:$AJ$2001,Data!X$2,FALSE))</f>
        <v>-340837.5</v>
      </c>
      <c r="N43" s="9">
        <f>IF($R43="","",VLOOKUP($R43,Data!$A$5:$AJ$2001,Data!Y$2,FALSE))</f>
        <v>-347229.32000000007</v>
      </c>
      <c r="O43" s="9">
        <f>IF($R43="","",VLOOKUP($R43,Data!$A$5:$AJ$2001,Data!Z$2,FALSE))</f>
        <v>-433377.90999999992</v>
      </c>
      <c r="P43" s="9">
        <f>IF($R43="","",VLOOKUP($R43,Data!$A$5:$AJ$2001,Data!AA$2,FALSE))</f>
        <v>-480669.06000000006</v>
      </c>
      <c r="Q43" s="9">
        <f t="shared" si="0"/>
        <v>-2253694.25</v>
      </c>
      <c r="R43">
        <f>IF((MAX($R$4:R42)+1)&gt;Data!$A$1,"",MAX($R$4:R42)+1)</f>
        <v>39</v>
      </c>
    </row>
    <row r="44" spans="1:18" x14ac:dyDescent="0.2">
      <c r="A44" s="10">
        <f>IF(Q44="","",RANK(Q44,$Q$5:$Q$257)+COUNTIF($Q$3:Q43,Q44))</f>
        <v>223</v>
      </c>
      <c r="B44" t="str">
        <f>IF(R44="","",VLOOKUP($R44,Data!$A$5:$X$2001,Data!$E$2,FALSE))</f>
        <v>A</v>
      </c>
      <c r="C44">
        <f>IF(R44="","",VLOOKUP($R44,Data!$A$5:$X$2001,Data!$F$2,FALSE))</f>
        <v>0</v>
      </c>
      <c r="D44">
        <f>IF(R44="","",VLOOKUP($R44,Data!$A$5:$X$2001,Data!$G$2,FALSE))</f>
        <v>0</v>
      </c>
      <c r="E44">
        <f>IF(R44="","",VLOOKUP($R44,Data!$A$5:$X$2001,Data!$H$2,FALSE))</f>
        <v>0</v>
      </c>
      <c r="F44">
        <f>IF(R44="","",VLOOKUP($R44,Data!$A$5:$X$2001,Data!$I$2,FALSE))</f>
        <v>0</v>
      </c>
      <c r="G44">
        <f>IF(R44="","",VLOOKUP($R44,Data!$A$5:$X$2001,Data!$J$2,FALSE))</f>
        <v>0</v>
      </c>
      <c r="H44" t="str">
        <f>IF(R44="","",VLOOKUP($R44,Data!$A$5:$X$2001,Data!$K$2,FALSE))</f>
        <v>1621</v>
      </c>
      <c r="I44" t="str">
        <f>IF(R44="","",VLOOKUP($R44,Data!$A$5:$X$2001,Data!$L$2,FALSE))</f>
        <v>EARLY INTERVENTION FEES</v>
      </c>
      <c r="J44" s="9">
        <f>IF($R44="","",VLOOKUP($R44,Data!$A$5:$AJ$2001,Data!U$2,FALSE))</f>
        <v>20000</v>
      </c>
      <c r="K44" s="9">
        <f>IF($R44="","",VLOOKUP($R44,Data!$A$5:$AJ$2001,Data!V$2,FALSE))</f>
        <v>-53148.28</v>
      </c>
      <c r="L44" s="9">
        <f>IF($R44="","",VLOOKUP($R44,Data!$A$5:$AJ$2001,Data!W$2,FALSE))</f>
        <v>16039.75</v>
      </c>
      <c r="M44" s="9">
        <f>IF($R44="","",VLOOKUP($R44,Data!$A$5:$AJ$2001,Data!X$2,FALSE))</f>
        <v>5112.5</v>
      </c>
      <c r="N44" s="9">
        <f>IF($R44="","",VLOOKUP($R44,Data!$A$5:$AJ$2001,Data!Y$2,FALSE))</f>
        <v>-9329</v>
      </c>
      <c r="O44" s="9">
        <f>IF($R44="","",VLOOKUP($R44,Data!$A$5:$AJ$2001,Data!Z$2,FALSE))</f>
        <v>-70106.5</v>
      </c>
      <c r="P44" s="9">
        <f>IF($R44="","",VLOOKUP($R44,Data!$A$5:$AJ$2001,Data!AA$2,FALSE))</f>
        <v>-17780.53</v>
      </c>
      <c r="Q44" s="9">
        <f t="shared" si="0"/>
        <v>-109212.06</v>
      </c>
      <c r="R44">
        <f>IF((MAX($R$4:R43)+1)&gt;Data!$A$1,"",MAX($R$4:R43)+1)</f>
        <v>40</v>
      </c>
    </row>
    <row r="45" spans="1:18" x14ac:dyDescent="0.2">
      <c r="A45" s="10">
        <f>IF(Q45="","",RANK(Q45,$Q$5:$Q$257)+COUNTIF($Q$3:Q44,Q45))</f>
        <v>248</v>
      </c>
      <c r="B45" t="str">
        <f>IF(R45="","",VLOOKUP($R45,Data!$A$5:$X$2001,Data!$E$2,FALSE))</f>
        <v>A</v>
      </c>
      <c r="C45">
        <f>IF(R45="","",VLOOKUP($R45,Data!$A$5:$X$2001,Data!$F$2,FALSE))</f>
        <v>0</v>
      </c>
      <c r="D45">
        <f>IF(R45="","",VLOOKUP($R45,Data!$A$5:$X$2001,Data!$G$2,FALSE))</f>
        <v>0</v>
      </c>
      <c r="E45">
        <f>IF(R45="","",VLOOKUP($R45,Data!$A$5:$X$2001,Data!$H$2,FALSE))</f>
        <v>0</v>
      </c>
      <c r="F45">
        <f>IF(R45="","",VLOOKUP($R45,Data!$A$5:$X$2001,Data!$I$2,FALSE))</f>
        <v>0</v>
      </c>
      <c r="G45">
        <f>IF(R45="","",VLOOKUP($R45,Data!$A$5:$X$2001,Data!$J$2,FALSE))</f>
        <v>0</v>
      </c>
      <c r="H45" t="str">
        <f>IF(R45="","",VLOOKUP($R45,Data!$A$5:$X$2001,Data!$K$2,FALSE))</f>
        <v>1622</v>
      </c>
      <c r="I45" t="str">
        <f>IF(R45="","",VLOOKUP($R45,Data!$A$5:$X$2001,Data!$L$2,FALSE))</f>
        <v>DSRIP PROGRAM</v>
      </c>
      <c r="J45" s="9">
        <f>IF($R45="","",VLOOKUP($R45,Data!$A$5:$AJ$2001,Data!U$2,FALSE))</f>
        <v>0</v>
      </c>
      <c r="K45" s="9">
        <f>IF($R45="","",VLOOKUP($R45,Data!$A$5:$AJ$2001,Data!V$2,FALSE))</f>
        <v>-143935.14000000001</v>
      </c>
      <c r="L45" s="9">
        <f>IF($R45="","",VLOOKUP($R45,Data!$A$5:$AJ$2001,Data!W$2,FALSE))</f>
        <v>-134534.1</v>
      </c>
      <c r="M45" s="9">
        <f>IF($R45="","",VLOOKUP($R45,Data!$A$5:$AJ$2001,Data!X$2,FALSE))</f>
        <v>-334595.88</v>
      </c>
      <c r="N45" s="9">
        <f>IF($R45="","",VLOOKUP($R45,Data!$A$5:$AJ$2001,Data!Y$2,FALSE))</f>
        <v>-72387.579999999987</v>
      </c>
      <c r="O45" s="9">
        <f>IF($R45="","",VLOOKUP($R45,Data!$A$5:$AJ$2001,Data!Z$2,FALSE))</f>
        <v>63804.63</v>
      </c>
      <c r="P45" s="9">
        <f>IF($R45="","",VLOOKUP($R45,Data!$A$5:$AJ$2001,Data!AA$2,FALSE))</f>
        <v>-24275.26</v>
      </c>
      <c r="Q45" s="9">
        <f t="shared" si="0"/>
        <v>-645923.32999999996</v>
      </c>
      <c r="R45">
        <f>IF((MAX($R$4:R44)+1)&gt;Data!$A$1,"",MAX($R$4:R44)+1)</f>
        <v>41</v>
      </c>
    </row>
    <row r="46" spans="1:18" x14ac:dyDescent="0.2">
      <c r="A46" s="10">
        <f>IF(Q46="","",RANK(Q46,$Q$5:$Q$257)+COUNTIF($Q$3:Q45,Q46))</f>
        <v>242</v>
      </c>
      <c r="B46" t="str">
        <f>IF(R46="","",VLOOKUP($R46,Data!$A$5:$X$2001,Data!$E$2,FALSE))</f>
        <v>A</v>
      </c>
      <c r="C46">
        <f>IF(R46="","",VLOOKUP($R46,Data!$A$5:$X$2001,Data!$F$2,FALSE))</f>
        <v>0</v>
      </c>
      <c r="D46">
        <f>IF(R46="","",VLOOKUP($R46,Data!$A$5:$X$2001,Data!$G$2,FALSE))</f>
        <v>0</v>
      </c>
      <c r="E46">
        <f>IF(R46="","",VLOOKUP($R46,Data!$A$5:$X$2001,Data!$H$2,FALSE))</f>
        <v>0</v>
      </c>
      <c r="F46">
        <f>IF(R46="","",VLOOKUP($R46,Data!$A$5:$X$2001,Data!$I$2,FALSE))</f>
        <v>0</v>
      </c>
      <c r="G46">
        <f>IF(R46="","",VLOOKUP($R46,Data!$A$5:$X$2001,Data!$J$2,FALSE))</f>
        <v>0</v>
      </c>
      <c r="H46" t="str">
        <f>IF(R46="","",VLOOKUP($R46,Data!$A$5:$X$2001,Data!$K$2,FALSE))</f>
        <v>1623</v>
      </c>
      <c r="I46" t="str">
        <f>IF(R46="","",VLOOKUP($R46,Data!$A$5:$X$2001,Data!$L$2,FALSE))</f>
        <v>CHEM. DEPENDENCY FEES</v>
      </c>
      <c r="J46" s="9">
        <f>IF($R46="","",VLOOKUP($R46,Data!$A$5:$AJ$2001,Data!U$2,FALSE))</f>
        <v>-16900.369999999995</v>
      </c>
      <c r="K46" s="9">
        <f>IF($R46="","",VLOOKUP($R46,Data!$A$5:$AJ$2001,Data!V$2,FALSE))</f>
        <v>-137269.08000000002</v>
      </c>
      <c r="L46" s="9">
        <f>IF($R46="","",VLOOKUP($R46,Data!$A$5:$AJ$2001,Data!W$2,FALSE))</f>
        <v>-24290.090000000026</v>
      </c>
      <c r="M46" s="9">
        <f>IF($R46="","",VLOOKUP($R46,Data!$A$5:$AJ$2001,Data!X$2,FALSE))</f>
        <v>-68934.38</v>
      </c>
      <c r="N46" s="9">
        <f>IF($R46="","",VLOOKUP($R46,Data!$A$5:$AJ$2001,Data!Y$2,FALSE))</f>
        <v>-90344.989999999991</v>
      </c>
      <c r="O46" s="9">
        <f>IF($R46="","",VLOOKUP($R46,Data!$A$5:$AJ$2001,Data!Z$2,FALSE))</f>
        <v>-3474.5900000000256</v>
      </c>
      <c r="P46" s="9">
        <f>IF($R46="","",VLOOKUP($R46,Data!$A$5:$AJ$2001,Data!AA$2,FALSE))</f>
        <v>-10610.159999999974</v>
      </c>
      <c r="Q46" s="9">
        <f t="shared" si="0"/>
        <v>-351823.66000000003</v>
      </c>
      <c r="R46">
        <f>IF((MAX($R$4:R45)+1)&gt;Data!$A$1,"",MAX($R$4:R45)+1)</f>
        <v>42</v>
      </c>
    </row>
    <row r="47" spans="1:18" x14ac:dyDescent="0.2">
      <c r="A47" s="10">
        <f>IF(Q47="","",RANK(Q47,$Q$5:$Q$257)+COUNTIF($Q$3:Q46,Q47))</f>
        <v>116</v>
      </c>
      <c r="B47" t="str">
        <f>IF(R47="","",VLOOKUP($R47,Data!$A$5:$X$2001,Data!$E$2,FALSE))</f>
        <v>A</v>
      </c>
      <c r="C47">
        <f>IF(R47="","",VLOOKUP($R47,Data!$A$5:$X$2001,Data!$F$2,FALSE))</f>
        <v>0</v>
      </c>
      <c r="D47">
        <f>IF(R47="","",VLOOKUP($R47,Data!$A$5:$X$2001,Data!$G$2,FALSE))</f>
        <v>0</v>
      </c>
      <c r="E47">
        <f>IF(R47="","",VLOOKUP($R47,Data!$A$5:$X$2001,Data!$H$2,FALSE))</f>
        <v>0</v>
      </c>
      <c r="F47">
        <f>IF(R47="","",VLOOKUP($R47,Data!$A$5:$X$2001,Data!$I$2,FALSE))</f>
        <v>0</v>
      </c>
      <c r="G47">
        <f>IF(R47="","",VLOOKUP($R47,Data!$A$5:$X$2001,Data!$J$2,FALSE))</f>
        <v>0</v>
      </c>
      <c r="H47" t="str">
        <f>IF(R47="","",VLOOKUP($R47,Data!$A$5:$X$2001,Data!$K$2,FALSE))</f>
        <v>1625</v>
      </c>
      <c r="I47" t="str">
        <f>IF(R47="","",VLOOKUP($R47,Data!$A$5:$X$2001,Data!$L$2,FALSE))</f>
        <v>MENTAL HEALTH CONTR./PRIV.AG</v>
      </c>
      <c r="J47" s="9">
        <f>IF($R47="","",VLOOKUP($R47,Data!$A$5:$AJ$2001,Data!U$2,FALSE))</f>
        <v>0</v>
      </c>
      <c r="K47" s="9">
        <f>IF($R47="","",VLOOKUP($R47,Data!$A$5:$AJ$2001,Data!V$2,FALSE))</f>
        <v>0</v>
      </c>
      <c r="L47" s="9">
        <f>IF($R47="","",VLOOKUP($R47,Data!$A$5:$AJ$2001,Data!W$2,FALSE))</f>
        <v>0</v>
      </c>
      <c r="M47" s="9">
        <f>IF($R47="","",VLOOKUP($R47,Data!$A$5:$AJ$2001,Data!X$2,FALSE))</f>
        <v>0</v>
      </c>
      <c r="N47" s="9">
        <f>IF($R47="","",VLOOKUP($R47,Data!$A$5:$AJ$2001,Data!Y$2,FALSE))</f>
        <v>0</v>
      </c>
      <c r="O47" s="9">
        <f>IF($R47="","",VLOOKUP($R47,Data!$A$5:$AJ$2001,Data!Z$2,FALSE))</f>
        <v>0</v>
      </c>
      <c r="P47" s="9">
        <f>IF($R47="","",VLOOKUP($R47,Data!$A$5:$AJ$2001,Data!AA$2,FALSE))</f>
        <v>0</v>
      </c>
      <c r="Q47" s="9">
        <f t="shared" si="0"/>
        <v>0</v>
      </c>
      <c r="R47">
        <f>IF((MAX($R$4:R46)+1)&gt;Data!$A$1,"",MAX($R$4:R46)+1)</f>
        <v>43</v>
      </c>
    </row>
    <row r="48" spans="1:18" x14ac:dyDescent="0.2">
      <c r="A48" s="10">
        <f>IF(Q48="","",RANK(Q48,$Q$5:$Q$257)+COUNTIF($Q$3:Q47,Q48))</f>
        <v>50</v>
      </c>
      <c r="B48" t="str">
        <f>IF(R48="","",VLOOKUP($R48,Data!$A$5:$X$2001,Data!$E$2,FALSE))</f>
        <v>A</v>
      </c>
      <c r="C48">
        <f>IF(R48="","",VLOOKUP($R48,Data!$A$5:$X$2001,Data!$F$2,FALSE))</f>
        <v>0</v>
      </c>
      <c r="D48">
        <f>IF(R48="","",VLOOKUP($R48,Data!$A$5:$X$2001,Data!$G$2,FALSE))</f>
        <v>0</v>
      </c>
      <c r="E48">
        <f>IF(R48="","",VLOOKUP($R48,Data!$A$5:$X$2001,Data!$H$2,FALSE))</f>
        <v>0</v>
      </c>
      <c r="F48">
        <f>IF(R48="","",VLOOKUP($R48,Data!$A$5:$X$2001,Data!$I$2,FALSE))</f>
        <v>0</v>
      </c>
      <c r="G48">
        <f>IF(R48="","",VLOOKUP($R48,Data!$A$5:$X$2001,Data!$J$2,FALSE))</f>
        <v>0</v>
      </c>
      <c r="H48" t="str">
        <f>IF(R48="","",VLOOKUP($R48,Data!$A$5:$X$2001,Data!$K$2,FALSE))</f>
        <v>1640</v>
      </c>
      <c r="I48" t="str">
        <f>IF(R48="","",VLOOKUP($R48,Data!$A$5:$X$2001,Data!$L$2,FALSE))</f>
        <v>EMS FEES</v>
      </c>
      <c r="J48" s="9">
        <f>IF($R48="","",VLOOKUP($R48,Data!$A$5:$AJ$2001,Data!U$2,FALSE))</f>
        <v>12166.990000000005</v>
      </c>
      <c r="K48" s="9">
        <f>IF($R48="","",VLOOKUP($R48,Data!$A$5:$AJ$2001,Data!V$2,FALSE))</f>
        <v>17315.28</v>
      </c>
      <c r="L48" s="9">
        <f>IF($R48="","",VLOOKUP($R48,Data!$A$5:$AJ$2001,Data!W$2,FALSE))</f>
        <v>42491.360000000001</v>
      </c>
      <c r="M48" s="9">
        <f>IF($R48="","",VLOOKUP($R48,Data!$A$5:$AJ$2001,Data!X$2,FALSE))</f>
        <v>37313.149999999994</v>
      </c>
      <c r="N48" s="9">
        <f>IF($R48="","",VLOOKUP($R48,Data!$A$5:$AJ$2001,Data!Y$2,FALSE))</f>
        <v>-14301.079999999987</v>
      </c>
      <c r="O48" s="9">
        <f>IF($R48="","",VLOOKUP($R48,Data!$A$5:$AJ$2001,Data!Z$2,FALSE))</f>
        <v>-33210.25</v>
      </c>
      <c r="P48" s="9">
        <f>IF($R48="","",VLOOKUP($R48,Data!$A$5:$AJ$2001,Data!AA$2,FALSE))</f>
        <v>-8986.3099999999977</v>
      </c>
      <c r="Q48" s="9">
        <f t="shared" si="0"/>
        <v>52789.140000000014</v>
      </c>
      <c r="R48">
        <f>IF((MAX($R$4:R47)+1)&gt;Data!$A$1,"",MAX($R$4:R47)+1)</f>
        <v>44</v>
      </c>
    </row>
    <row r="49" spans="1:18" x14ac:dyDescent="0.2">
      <c r="A49" s="10">
        <f>IF(Q49="","",RANK(Q49,$Q$5:$Q$257)+COUNTIF($Q$3:Q48,Q49))</f>
        <v>182</v>
      </c>
      <c r="B49" t="str">
        <f>IF(R49="","",VLOOKUP($R49,Data!$A$5:$X$2001,Data!$E$2,FALSE))</f>
        <v>A</v>
      </c>
      <c r="C49">
        <f>IF(R49="","",VLOOKUP($R49,Data!$A$5:$X$2001,Data!$F$2,FALSE))</f>
        <v>0</v>
      </c>
      <c r="D49">
        <f>IF(R49="","",VLOOKUP($R49,Data!$A$5:$X$2001,Data!$G$2,FALSE))</f>
        <v>0</v>
      </c>
      <c r="E49">
        <f>IF(R49="","",VLOOKUP($R49,Data!$A$5:$X$2001,Data!$H$2,FALSE))</f>
        <v>0</v>
      </c>
      <c r="F49">
        <f>IF(R49="","",VLOOKUP($R49,Data!$A$5:$X$2001,Data!$I$2,FALSE))</f>
        <v>0</v>
      </c>
      <c r="G49">
        <f>IF(R49="","",VLOOKUP($R49,Data!$A$5:$X$2001,Data!$J$2,FALSE))</f>
        <v>0</v>
      </c>
      <c r="H49" t="str">
        <f>IF(R49="","",VLOOKUP($R49,Data!$A$5:$X$2001,Data!$K$2,FALSE))</f>
        <v>1689</v>
      </c>
      <c r="I49" t="str">
        <f>IF(R49="","",VLOOKUP($R49,Data!$A$5:$X$2001,Data!$L$2,FALSE))</f>
        <v>FEES/ALCOHOL ADDICTION DWI</v>
      </c>
      <c r="J49" s="9">
        <f>IF($R49="","",VLOOKUP($R49,Data!$A$5:$AJ$2001,Data!U$2,FALSE))</f>
        <v>0</v>
      </c>
      <c r="K49" s="9">
        <f>IF($R49="","",VLOOKUP($R49,Data!$A$5:$AJ$2001,Data!V$2,FALSE))</f>
        <v>0</v>
      </c>
      <c r="L49" s="9">
        <f>IF($R49="","",VLOOKUP($R49,Data!$A$5:$AJ$2001,Data!W$2,FALSE))</f>
        <v>-1000</v>
      </c>
      <c r="M49" s="9">
        <f>IF($R49="","",VLOOKUP($R49,Data!$A$5:$AJ$2001,Data!X$2,FALSE))</f>
        <v>-2812</v>
      </c>
      <c r="N49" s="9">
        <f>IF($R49="","",VLOOKUP($R49,Data!$A$5:$AJ$2001,Data!Y$2,FALSE))</f>
        <v>-2000</v>
      </c>
      <c r="O49" s="9">
        <f>IF($R49="","",VLOOKUP($R49,Data!$A$5:$AJ$2001,Data!Z$2,FALSE))</f>
        <v>0</v>
      </c>
      <c r="P49" s="9">
        <f>IF($R49="","",VLOOKUP($R49,Data!$A$5:$AJ$2001,Data!AA$2,FALSE))</f>
        <v>0</v>
      </c>
      <c r="Q49" s="9">
        <f t="shared" si="0"/>
        <v>-5812</v>
      </c>
      <c r="R49">
        <f>IF((MAX($R$4:R48)+1)&gt;Data!$A$1,"",MAX($R$4:R48)+1)</f>
        <v>45</v>
      </c>
    </row>
    <row r="50" spans="1:18" x14ac:dyDescent="0.2">
      <c r="A50" s="10">
        <f>IF(Q50="","",RANK(Q50,$Q$5:$Q$257)+COUNTIF($Q$3:Q49,Q50))</f>
        <v>29</v>
      </c>
      <c r="B50" t="str">
        <f>IF(R50="","",VLOOKUP($R50,Data!$A$5:$X$2001,Data!$E$2,FALSE))</f>
        <v>A</v>
      </c>
      <c r="C50">
        <f>IF(R50="","",VLOOKUP($R50,Data!$A$5:$X$2001,Data!$F$2,FALSE))</f>
        <v>0</v>
      </c>
      <c r="D50">
        <f>IF(R50="","",VLOOKUP($R50,Data!$A$5:$X$2001,Data!$G$2,FALSE))</f>
        <v>0</v>
      </c>
      <c r="E50">
        <f>IF(R50="","",VLOOKUP($R50,Data!$A$5:$X$2001,Data!$H$2,FALSE))</f>
        <v>0</v>
      </c>
      <c r="F50">
        <f>IF(R50="","",VLOOKUP($R50,Data!$A$5:$X$2001,Data!$I$2,FALSE))</f>
        <v>0</v>
      </c>
      <c r="G50">
        <f>IF(R50="","",VLOOKUP($R50,Data!$A$5:$X$2001,Data!$J$2,FALSE))</f>
        <v>0</v>
      </c>
      <c r="H50" t="str">
        <f>IF(R50="","",VLOOKUP($R50,Data!$A$5:$X$2001,Data!$K$2,FALSE))</f>
        <v>1751</v>
      </c>
      <c r="I50" t="str">
        <f>IF(R50="","",VLOOKUP($R50,Data!$A$5:$X$2001,Data!$L$2,FALSE))</f>
        <v>BUS FARES</v>
      </c>
      <c r="J50" s="9">
        <f>IF($R50="","",VLOOKUP($R50,Data!$A$5:$AJ$2001,Data!U$2,FALSE))</f>
        <v>27235.700000000012</v>
      </c>
      <c r="K50" s="9">
        <f>IF($R50="","",VLOOKUP($R50,Data!$A$5:$AJ$2001,Data!V$2,FALSE))</f>
        <v>49498.710000000021</v>
      </c>
      <c r="L50" s="9">
        <f>IF($R50="","",VLOOKUP($R50,Data!$A$5:$AJ$2001,Data!W$2,FALSE))</f>
        <v>27712.25</v>
      </c>
      <c r="M50" s="9">
        <f>IF($R50="","",VLOOKUP($R50,Data!$A$5:$AJ$2001,Data!X$2,FALSE))</f>
        <v>-21391.200000000012</v>
      </c>
      <c r="N50" s="9">
        <f>IF($R50="","",VLOOKUP($R50,Data!$A$5:$AJ$2001,Data!Y$2,FALSE))</f>
        <v>-26297.849999999977</v>
      </c>
      <c r="O50" s="9">
        <f>IF($R50="","",VLOOKUP($R50,Data!$A$5:$AJ$2001,Data!Z$2,FALSE))</f>
        <v>161634.99</v>
      </c>
      <c r="P50" s="9">
        <f>IF($R50="","",VLOOKUP($R50,Data!$A$5:$AJ$2001,Data!AA$2,FALSE))</f>
        <v>8666.3699999999953</v>
      </c>
      <c r="Q50" s="9">
        <f t="shared" si="0"/>
        <v>227058.97000000003</v>
      </c>
      <c r="R50">
        <f>IF((MAX($R$4:R49)+1)&gt;Data!$A$1,"",MAX($R$4:R49)+1)</f>
        <v>46</v>
      </c>
    </row>
    <row r="51" spans="1:18" x14ac:dyDescent="0.2">
      <c r="A51" s="10">
        <f>IF(Q51="","",RANK(Q51,$Q$5:$Q$257)+COUNTIF($Q$3:Q50,Q51))</f>
        <v>164</v>
      </c>
      <c r="B51" t="str">
        <f>IF(R51="","",VLOOKUP($R51,Data!$A$5:$X$2001,Data!$E$2,FALSE))</f>
        <v>A</v>
      </c>
      <c r="C51">
        <f>IF(R51="","",VLOOKUP($R51,Data!$A$5:$X$2001,Data!$F$2,FALSE))</f>
        <v>0</v>
      </c>
      <c r="D51">
        <f>IF(R51="","",VLOOKUP($R51,Data!$A$5:$X$2001,Data!$G$2,FALSE))</f>
        <v>0</v>
      </c>
      <c r="E51">
        <f>IF(R51="","",VLOOKUP($R51,Data!$A$5:$X$2001,Data!$H$2,FALSE))</f>
        <v>0</v>
      </c>
      <c r="F51">
        <f>IF(R51="","",VLOOKUP($R51,Data!$A$5:$X$2001,Data!$I$2,FALSE))</f>
        <v>0</v>
      </c>
      <c r="G51">
        <f>IF(R51="","",VLOOKUP($R51,Data!$A$5:$X$2001,Data!$J$2,FALSE))</f>
        <v>0</v>
      </c>
      <c r="H51" t="str">
        <f>IF(R51="","",VLOOKUP($R51,Data!$A$5:$X$2001,Data!$K$2,FALSE))</f>
        <v>1789</v>
      </c>
      <c r="I51" t="str">
        <f>IF(R51="","",VLOOKUP($R51,Data!$A$5:$X$2001,Data!$L$2,FALSE))</f>
        <v>OTHER TRANSPORT. INCOME</v>
      </c>
      <c r="J51" s="9">
        <f>IF($R51="","",VLOOKUP($R51,Data!$A$5:$AJ$2001,Data!U$2,FALSE))</f>
        <v>0</v>
      </c>
      <c r="K51" s="9">
        <f>IF($R51="","",VLOOKUP($R51,Data!$A$5:$AJ$2001,Data!V$2,FALSE))</f>
        <v>0</v>
      </c>
      <c r="L51" s="9">
        <f>IF($R51="","",VLOOKUP($R51,Data!$A$5:$AJ$2001,Data!W$2,FALSE))</f>
        <v>0</v>
      </c>
      <c r="M51" s="9">
        <f>IF($R51="","",VLOOKUP($R51,Data!$A$5:$AJ$2001,Data!X$2,FALSE))</f>
        <v>0</v>
      </c>
      <c r="N51" s="9">
        <f>IF($R51="","",VLOOKUP($R51,Data!$A$5:$AJ$2001,Data!Y$2,FALSE))</f>
        <v>0</v>
      </c>
      <c r="O51" s="9">
        <f>IF($R51="","",VLOOKUP($R51,Data!$A$5:$AJ$2001,Data!Z$2,FALSE))</f>
        <v>0</v>
      </c>
      <c r="P51" s="9">
        <f>IF($R51="","",VLOOKUP($R51,Data!$A$5:$AJ$2001,Data!AA$2,FALSE))</f>
        <v>-854.44</v>
      </c>
      <c r="Q51" s="9">
        <f t="shared" si="0"/>
        <v>-854.44</v>
      </c>
      <c r="R51">
        <f>IF((MAX($R$4:R50)+1)&gt;Data!$A$1,"",MAX($R$4:R50)+1)</f>
        <v>47</v>
      </c>
    </row>
    <row r="52" spans="1:18" x14ac:dyDescent="0.2">
      <c r="A52" s="10">
        <f>IF(Q52="","",RANK(Q52,$Q$5:$Q$257)+COUNTIF($Q$3:Q51,Q52))</f>
        <v>26</v>
      </c>
      <c r="B52" t="str">
        <f>IF(R52="","",VLOOKUP($R52,Data!$A$5:$X$2001,Data!$E$2,FALSE))</f>
        <v>A</v>
      </c>
      <c r="C52">
        <f>IF(R52="","",VLOOKUP($R52,Data!$A$5:$X$2001,Data!$F$2,FALSE))</f>
        <v>0</v>
      </c>
      <c r="D52">
        <f>IF(R52="","",VLOOKUP($R52,Data!$A$5:$X$2001,Data!$G$2,FALSE))</f>
        <v>0</v>
      </c>
      <c r="E52">
        <f>IF(R52="","",VLOOKUP($R52,Data!$A$5:$X$2001,Data!$H$2,FALSE))</f>
        <v>0</v>
      </c>
      <c r="F52">
        <f>IF(R52="","",VLOOKUP($R52,Data!$A$5:$X$2001,Data!$I$2,FALSE))</f>
        <v>0</v>
      </c>
      <c r="G52">
        <f>IF(R52="","",VLOOKUP($R52,Data!$A$5:$X$2001,Data!$J$2,FALSE))</f>
        <v>0</v>
      </c>
      <c r="H52" t="str">
        <f>IF(R52="","",VLOOKUP($R52,Data!$A$5:$X$2001,Data!$K$2,FALSE))</f>
        <v>1790</v>
      </c>
      <c r="I52" t="str">
        <f>IF(R52="","",VLOOKUP($R52,Data!$A$5:$X$2001,Data!$L$2,FALSE))</f>
        <v>MEDICAID TRANSPORT SEDANS</v>
      </c>
      <c r="J52" s="9">
        <f>IF($R52="","",VLOOKUP($R52,Data!$A$5:$AJ$2001,Data!U$2,FALSE))</f>
        <v>15312.229999999981</v>
      </c>
      <c r="K52" s="9">
        <f>IF($R52="","",VLOOKUP($R52,Data!$A$5:$AJ$2001,Data!V$2,FALSE))</f>
        <v>20588.130000000005</v>
      </c>
      <c r="L52" s="9">
        <f>IF($R52="","",VLOOKUP($R52,Data!$A$5:$AJ$2001,Data!W$2,FALSE))</f>
        <v>30748.760000000009</v>
      </c>
      <c r="M52" s="9">
        <f>IF($R52="","",VLOOKUP($R52,Data!$A$5:$AJ$2001,Data!X$2,FALSE))</f>
        <v>-4535.2700000000186</v>
      </c>
      <c r="N52" s="9">
        <f>IF($R52="","",VLOOKUP($R52,Data!$A$5:$AJ$2001,Data!Y$2,FALSE))</f>
        <v>10731.369999999995</v>
      </c>
      <c r="O52" s="9">
        <f>IF($R52="","",VLOOKUP($R52,Data!$A$5:$AJ$2001,Data!Z$2,FALSE))</f>
        <v>183071.81</v>
      </c>
      <c r="P52" s="9">
        <f>IF($R52="","",VLOOKUP($R52,Data!$A$5:$AJ$2001,Data!AA$2,FALSE))</f>
        <v>33826.299999999988</v>
      </c>
      <c r="Q52" s="9">
        <f t="shared" si="0"/>
        <v>289743.32999999996</v>
      </c>
      <c r="R52">
        <f>IF((MAX($R$4:R51)+1)&gt;Data!$A$1,"",MAX($R$4:R51)+1)</f>
        <v>48</v>
      </c>
    </row>
    <row r="53" spans="1:18" x14ac:dyDescent="0.2">
      <c r="A53" s="10">
        <f>IF(Q53="","",RANK(Q53,$Q$5:$Q$257)+COUNTIF($Q$3:Q52,Q53))</f>
        <v>210</v>
      </c>
      <c r="B53" t="str">
        <f>IF(R53="","",VLOOKUP($R53,Data!$A$5:$X$2001,Data!$E$2,FALSE))</f>
        <v>A</v>
      </c>
      <c r="C53">
        <f>IF(R53="","",VLOOKUP($R53,Data!$A$5:$X$2001,Data!$F$2,FALSE))</f>
        <v>0</v>
      </c>
      <c r="D53">
        <f>IF(R53="","",VLOOKUP($R53,Data!$A$5:$X$2001,Data!$G$2,FALSE))</f>
        <v>0</v>
      </c>
      <c r="E53">
        <f>IF(R53="","",VLOOKUP($R53,Data!$A$5:$X$2001,Data!$H$2,FALSE))</f>
        <v>0</v>
      </c>
      <c r="F53">
        <f>IF(R53="","",VLOOKUP($R53,Data!$A$5:$X$2001,Data!$I$2,FALSE))</f>
        <v>0</v>
      </c>
      <c r="G53">
        <f>IF(R53="","",VLOOKUP($R53,Data!$A$5:$X$2001,Data!$J$2,FALSE))</f>
        <v>0</v>
      </c>
      <c r="H53" t="str">
        <f>IF(R53="","",VLOOKUP($R53,Data!$A$5:$X$2001,Data!$K$2,FALSE))</f>
        <v>1801</v>
      </c>
      <c r="I53" t="str">
        <f>IF(R53="","",VLOOKUP($R53,Data!$A$5:$X$2001,Data!$L$2,FALSE))</f>
        <v>REPAYMENTS OF MED. ASSIST.</v>
      </c>
      <c r="J53" s="9">
        <f>IF($R53="","",VLOOKUP($R53,Data!$A$5:$AJ$2001,Data!U$2,FALSE))</f>
        <v>25253.09</v>
      </c>
      <c r="K53" s="9">
        <f>IF($R53="","",VLOOKUP($R53,Data!$A$5:$AJ$2001,Data!V$2,FALSE))</f>
        <v>-162613.10999999999</v>
      </c>
      <c r="L53" s="9">
        <f>IF($R53="","",VLOOKUP($R53,Data!$A$5:$AJ$2001,Data!W$2,FALSE))</f>
        <v>179705.4</v>
      </c>
      <c r="M53" s="9">
        <f>IF($R53="","",VLOOKUP($R53,Data!$A$5:$AJ$2001,Data!X$2,FALSE))</f>
        <v>38387.9</v>
      </c>
      <c r="N53" s="9">
        <f>IF($R53="","",VLOOKUP($R53,Data!$A$5:$AJ$2001,Data!Y$2,FALSE))</f>
        <v>-39524.83</v>
      </c>
      <c r="O53" s="9">
        <f>IF($R53="","",VLOOKUP($R53,Data!$A$5:$AJ$2001,Data!Z$2,FALSE))</f>
        <v>-40547.86</v>
      </c>
      <c r="P53" s="9">
        <f>IF($R53="","",VLOOKUP($R53,Data!$A$5:$AJ$2001,Data!AA$2,FALSE))</f>
        <v>-53927.05</v>
      </c>
      <c r="Q53" s="9">
        <f t="shared" si="0"/>
        <v>-53266.460000000006</v>
      </c>
      <c r="R53">
        <f>IF((MAX($R$4:R52)+1)&gt;Data!$A$1,"",MAX($R$4:R52)+1)</f>
        <v>49</v>
      </c>
    </row>
    <row r="54" spans="1:18" x14ac:dyDescent="0.2">
      <c r="A54" s="10">
        <f>IF(Q54="","",RANK(Q54,$Q$5:$Q$257)+COUNTIF($Q$3:Q53,Q54))</f>
        <v>244</v>
      </c>
      <c r="B54" t="str">
        <f>IF(R54="","",VLOOKUP($R54,Data!$A$5:$X$2001,Data!$E$2,FALSE))</f>
        <v>A</v>
      </c>
      <c r="C54">
        <f>IF(R54="","",VLOOKUP($R54,Data!$A$5:$X$2001,Data!$F$2,FALSE))</f>
        <v>0</v>
      </c>
      <c r="D54">
        <f>IF(R54="","",VLOOKUP($R54,Data!$A$5:$X$2001,Data!$G$2,FALSE))</f>
        <v>0</v>
      </c>
      <c r="E54">
        <f>IF(R54="","",VLOOKUP($R54,Data!$A$5:$X$2001,Data!$H$2,FALSE))</f>
        <v>0</v>
      </c>
      <c r="F54">
        <f>IF(R54="","",VLOOKUP($R54,Data!$A$5:$X$2001,Data!$I$2,FALSE))</f>
        <v>0</v>
      </c>
      <c r="G54">
        <f>IF(R54="","",VLOOKUP($R54,Data!$A$5:$X$2001,Data!$J$2,FALSE))</f>
        <v>0</v>
      </c>
      <c r="H54" t="str">
        <f>IF(R54="","",VLOOKUP($R54,Data!$A$5:$X$2001,Data!$K$2,FALSE))</f>
        <v>1809</v>
      </c>
      <c r="I54" t="str">
        <f>IF(R54="","",VLOOKUP($R54,Data!$A$5:$X$2001,Data!$L$2,FALSE))</f>
        <v>REPAYMENTS/AID TO DEP. CHILD</v>
      </c>
      <c r="J54" s="9">
        <f>IF($R54="","",VLOOKUP($R54,Data!$A$5:$AJ$2001,Data!U$2,FALSE))</f>
        <v>-79116.929999999993</v>
      </c>
      <c r="K54" s="9">
        <f>IF($R54="","",VLOOKUP($R54,Data!$A$5:$AJ$2001,Data!V$2,FALSE))</f>
        <v>-49635.540000000008</v>
      </c>
      <c r="L54" s="9">
        <f>IF($R54="","",VLOOKUP($R54,Data!$A$5:$AJ$2001,Data!W$2,FALSE))</f>
        <v>-43713.920000000013</v>
      </c>
      <c r="M54" s="9">
        <f>IF($R54="","",VLOOKUP($R54,Data!$A$5:$AJ$2001,Data!X$2,FALSE))</f>
        <v>13251.890000000014</v>
      </c>
      <c r="N54" s="9">
        <f>IF($R54="","",VLOOKUP($R54,Data!$A$5:$AJ$2001,Data!Y$2,FALSE))</f>
        <v>-25399.160000000003</v>
      </c>
      <c r="O54" s="9">
        <f>IF($R54="","",VLOOKUP($R54,Data!$A$5:$AJ$2001,Data!Z$2,FALSE))</f>
        <v>-82313.049999999988</v>
      </c>
      <c r="P54" s="9">
        <f>IF($R54="","",VLOOKUP($R54,Data!$A$5:$AJ$2001,Data!AA$2,FALSE))</f>
        <v>-181862.22999999998</v>
      </c>
      <c r="Q54" s="9">
        <f t="shared" si="0"/>
        <v>-448788.93999999994</v>
      </c>
      <c r="R54">
        <f>IF((MAX($R$4:R53)+1)&gt;Data!$A$1,"",MAX($R$4:R53)+1)</f>
        <v>50</v>
      </c>
    </row>
    <row r="55" spans="1:18" x14ac:dyDescent="0.2">
      <c r="A55" s="10">
        <f>IF(Q55="","",RANK(Q55,$Q$5:$Q$257)+COUNTIF($Q$3:Q54,Q55))</f>
        <v>183</v>
      </c>
      <c r="B55" t="str">
        <f>IF(R55="","",VLOOKUP($R55,Data!$A$5:$X$2001,Data!$E$2,FALSE))</f>
        <v>A</v>
      </c>
      <c r="C55">
        <f>IF(R55="","",VLOOKUP($R55,Data!$A$5:$X$2001,Data!$F$2,FALSE))</f>
        <v>0</v>
      </c>
      <c r="D55">
        <f>IF(R55="","",VLOOKUP($R55,Data!$A$5:$X$2001,Data!$G$2,FALSE))</f>
        <v>0</v>
      </c>
      <c r="E55">
        <f>IF(R55="","",VLOOKUP($R55,Data!$A$5:$X$2001,Data!$H$2,FALSE))</f>
        <v>0</v>
      </c>
      <c r="F55">
        <f>IF(R55="","",VLOOKUP($R55,Data!$A$5:$X$2001,Data!$I$2,FALSE))</f>
        <v>0</v>
      </c>
      <c r="G55">
        <f>IF(R55="","",VLOOKUP($R55,Data!$A$5:$X$2001,Data!$J$2,FALSE))</f>
        <v>0</v>
      </c>
      <c r="H55" t="str">
        <f>IF(R55="","",VLOOKUP($R55,Data!$A$5:$X$2001,Data!$K$2,FALSE))</f>
        <v>1811</v>
      </c>
      <c r="I55" t="str">
        <f>IF(R55="","",VLOOKUP($R55,Data!$A$5:$X$2001,Data!$L$2,FALSE))</f>
        <v>CHILD SUPPORT COLLECTIONS</v>
      </c>
      <c r="J55" s="9">
        <f>IF($R55="","",VLOOKUP($R55,Data!$A$5:$AJ$2001,Data!U$2,FALSE))</f>
        <v>-4652.8100000000013</v>
      </c>
      <c r="K55" s="9">
        <f>IF($R55="","",VLOOKUP($R55,Data!$A$5:$AJ$2001,Data!V$2,FALSE))</f>
        <v>-4162.18</v>
      </c>
      <c r="L55" s="9">
        <f>IF($R55="","",VLOOKUP($R55,Data!$A$5:$AJ$2001,Data!W$2,FALSE))</f>
        <v>1111.9900000000016</v>
      </c>
      <c r="M55" s="9">
        <f>IF($R55="","",VLOOKUP($R55,Data!$A$5:$AJ$2001,Data!X$2,FALSE))</f>
        <v>11433.84</v>
      </c>
      <c r="N55" s="9">
        <f>IF($R55="","",VLOOKUP($R55,Data!$A$5:$AJ$2001,Data!Y$2,FALSE))</f>
        <v>6430.83</v>
      </c>
      <c r="O55" s="9">
        <f>IF($R55="","",VLOOKUP($R55,Data!$A$5:$AJ$2001,Data!Z$2,FALSE))</f>
        <v>-9475.369999999999</v>
      </c>
      <c r="P55" s="9">
        <f>IF($R55="","",VLOOKUP($R55,Data!$A$5:$AJ$2001,Data!AA$2,FALSE))</f>
        <v>-7189.27</v>
      </c>
      <c r="Q55" s="9">
        <f t="shared" si="0"/>
        <v>-6502.9699999999993</v>
      </c>
      <c r="R55">
        <f>IF((MAX($R$4:R54)+1)&gt;Data!$A$1,"",MAX($R$4:R54)+1)</f>
        <v>51</v>
      </c>
    </row>
    <row r="56" spans="1:18" x14ac:dyDescent="0.2">
      <c r="A56" s="10">
        <f>IF(Q56="","",RANK(Q56,$Q$5:$Q$257)+COUNTIF($Q$3:Q55,Q56))</f>
        <v>193</v>
      </c>
      <c r="B56" t="str">
        <f>IF(R56="","",VLOOKUP($R56,Data!$A$5:$X$2001,Data!$E$2,FALSE))</f>
        <v>A</v>
      </c>
      <c r="C56">
        <f>IF(R56="","",VLOOKUP($R56,Data!$A$5:$X$2001,Data!$F$2,FALSE))</f>
        <v>0</v>
      </c>
      <c r="D56">
        <f>IF(R56="","",VLOOKUP($R56,Data!$A$5:$X$2001,Data!$G$2,FALSE))</f>
        <v>0</v>
      </c>
      <c r="E56">
        <f>IF(R56="","",VLOOKUP($R56,Data!$A$5:$X$2001,Data!$H$2,FALSE))</f>
        <v>0</v>
      </c>
      <c r="F56">
        <f>IF(R56="","",VLOOKUP($R56,Data!$A$5:$X$2001,Data!$I$2,FALSE))</f>
        <v>0</v>
      </c>
      <c r="G56">
        <f>IF(R56="","",VLOOKUP($R56,Data!$A$5:$X$2001,Data!$J$2,FALSE))</f>
        <v>0</v>
      </c>
      <c r="H56" t="str">
        <f>IF(R56="","",VLOOKUP($R56,Data!$A$5:$X$2001,Data!$K$2,FALSE))</f>
        <v>1819</v>
      </c>
      <c r="I56" t="str">
        <f>IF(R56="","",VLOOKUP($R56,Data!$A$5:$X$2001,Data!$L$2,FALSE))</f>
        <v>REPAYMENTS OF CHILD CARE</v>
      </c>
      <c r="J56" s="9">
        <f>IF($R56="","",VLOOKUP($R56,Data!$A$5:$AJ$2001,Data!U$2,FALSE))</f>
        <v>11290.36</v>
      </c>
      <c r="K56" s="9">
        <f>IF($R56="","",VLOOKUP($R56,Data!$A$5:$AJ$2001,Data!V$2,FALSE))</f>
        <v>-2353.6499999999996</v>
      </c>
      <c r="L56" s="9">
        <f>IF($R56="","",VLOOKUP($R56,Data!$A$5:$AJ$2001,Data!W$2,FALSE))</f>
        <v>-42345.77</v>
      </c>
      <c r="M56" s="9">
        <f>IF($R56="","",VLOOKUP($R56,Data!$A$5:$AJ$2001,Data!X$2,FALSE))</f>
        <v>9855.4399999999987</v>
      </c>
      <c r="N56" s="9">
        <f>IF($R56="","",VLOOKUP($R56,Data!$A$5:$AJ$2001,Data!Y$2,FALSE))</f>
        <v>17388.010000000002</v>
      </c>
      <c r="O56" s="9">
        <f>IF($R56="","",VLOOKUP($R56,Data!$A$5:$AJ$2001,Data!Z$2,FALSE))</f>
        <v>-17165.599999999999</v>
      </c>
      <c r="P56" s="9">
        <f>IF($R56="","",VLOOKUP($R56,Data!$A$5:$AJ$2001,Data!AA$2,FALSE))</f>
        <v>9042</v>
      </c>
      <c r="Q56" s="9">
        <f t="shared" si="0"/>
        <v>-14289.209999999995</v>
      </c>
      <c r="R56">
        <f>IF((MAX($R$4:R55)+1)&gt;Data!$A$1,"",MAX($R$4:R55)+1)</f>
        <v>52</v>
      </c>
    </row>
    <row r="57" spans="1:18" x14ac:dyDescent="0.2">
      <c r="A57" s="10">
        <f>IF(Q57="","",RANK(Q57,$Q$5:$Q$257)+COUNTIF($Q$3:Q56,Q57))</f>
        <v>117</v>
      </c>
      <c r="B57" t="str">
        <f>IF(R57="","",VLOOKUP($R57,Data!$A$5:$X$2001,Data!$E$2,FALSE))</f>
        <v>A</v>
      </c>
      <c r="C57">
        <f>IF(R57="","",VLOOKUP($R57,Data!$A$5:$X$2001,Data!$F$2,FALSE))</f>
        <v>0</v>
      </c>
      <c r="D57">
        <f>IF(R57="","",VLOOKUP($R57,Data!$A$5:$X$2001,Data!$G$2,FALSE))</f>
        <v>0</v>
      </c>
      <c r="E57">
        <f>IF(R57="","",VLOOKUP($R57,Data!$A$5:$X$2001,Data!$H$2,FALSE))</f>
        <v>0</v>
      </c>
      <c r="F57">
        <f>IF(R57="","",VLOOKUP($R57,Data!$A$5:$X$2001,Data!$I$2,FALSE))</f>
        <v>0</v>
      </c>
      <c r="G57">
        <f>IF(R57="","",VLOOKUP($R57,Data!$A$5:$X$2001,Data!$J$2,FALSE))</f>
        <v>0</v>
      </c>
      <c r="H57" t="str">
        <f>IF(R57="","",VLOOKUP($R57,Data!$A$5:$X$2001,Data!$K$2,FALSE))</f>
        <v>1823</v>
      </c>
      <c r="I57" t="str">
        <f>IF(R57="","",VLOOKUP($R57,Data!$A$5:$X$2001,Data!$L$2,FALSE))</f>
        <v>REPAYMENTS OF JD CARE</v>
      </c>
      <c r="J57" s="9">
        <f>IF($R57="","",VLOOKUP($R57,Data!$A$5:$AJ$2001,Data!U$2,FALSE))</f>
        <v>0</v>
      </c>
      <c r="K57" s="9">
        <f>IF($R57="","",VLOOKUP($R57,Data!$A$5:$AJ$2001,Data!V$2,FALSE))</f>
        <v>0</v>
      </c>
      <c r="L57" s="9">
        <f>IF($R57="","",VLOOKUP($R57,Data!$A$5:$AJ$2001,Data!W$2,FALSE))</f>
        <v>0</v>
      </c>
      <c r="M57" s="9">
        <f>IF($R57="","",VLOOKUP($R57,Data!$A$5:$AJ$2001,Data!X$2,FALSE))</f>
        <v>0</v>
      </c>
      <c r="N57" s="9">
        <f>IF($R57="","",VLOOKUP($R57,Data!$A$5:$AJ$2001,Data!Y$2,FALSE))</f>
        <v>0</v>
      </c>
      <c r="O57" s="9">
        <f>IF($R57="","",VLOOKUP($R57,Data!$A$5:$AJ$2001,Data!Z$2,FALSE))</f>
        <v>0</v>
      </c>
      <c r="P57" s="9">
        <f>IF($R57="","",VLOOKUP($R57,Data!$A$5:$AJ$2001,Data!AA$2,FALSE))</f>
        <v>0</v>
      </c>
      <c r="Q57" s="9">
        <f t="shared" si="0"/>
        <v>0</v>
      </c>
      <c r="R57">
        <f>IF((MAX($R$4:R56)+1)&gt;Data!$A$1,"",MAX($R$4:R56)+1)</f>
        <v>53</v>
      </c>
    </row>
    <row r="58" spans="1:18" x14ac:dyDescent="0.2">
      <c r="A58" s="10">
        <f>IF(Q58="","",RANK(Q58,$Q$5:$Q$257)+COUNTIF($Q$3:Q57,Q58))</f>
        <v>216</v>
      </c>
      <c r="B58" t="str">
        <f>IF(R58="","",VLOOKUP($R58,Data!$A$5:$X$2001,Data!$E$2,FALSE))</f>
        <v>A</v>
      </c>
      <c r="C58">
        <f>IF(R58="","",VLOOKUP($R58,Data!$A$5:$X$2001,Data!$F$2,FALSE))</f>
        <v>0</v>
      </c>
      <c r="D58">
        <f>IF(R58="","",VLOOKUP($R58,Data!$A$5:$X$2001,Data!$G$2,FALSE))</f>
        <v>0</v>
      </c>
      <c r="E58">
        <f>IF(R58="","",VLOOKUP($R58,Data!$A$5:$X$2001,Data!$H$2,FALSE))</f>
        <v>0</v>
      </c>
      <c r="F58">
        <f>IF(R58="","",VLOOKUP($R58,Data!$A$5:$X$2001,Data!$I$2,FALSE))</f>
        <v>0</v>
      </c>
      <c r="G58">
        <f>IF(R58="","",VLOOKUP($R58,Data!$A$5:$X$2001,Data!$J$2,FALSE))</f>
        <v>0</v>
      </c>
      <c r="H58" t="str">
        <f>IF(R58="","",VLOOKUP($R58,Data!$A$5:$X$2001,Data!$K$2,FALSE))</f>
        <v>1840</v>
      </c>
      <c r="I58" t="str">
        <f>IF(R58="","",VLOOKUP($R58,Data!$A$5:$X$2001,Data!$L$2,FALSE))</f>
        <v>REPAYMENTS OF HOME RELIEF</v>
      </c>
      <c r="J58" s="9">
        <f>IF($R58="","",VLOOKUP($R58,Data!$A$5:$AJ$2001,Data!U$2,FALSE))</f>
        <v>866.4800000000032</v>
      </c>
      <c r="K58" s="9">
        <f>IF($R58="","",VLOOKUP($R58,Data!$A$5:$AJ$2001,Data!V$2,FALSE))</f>
        <v>-21080.230000000003</v>
      </c>
      <c r="L58" s="9">
        <f>IF($R58="","",VLOOKUP($R58,Data!$A$5:$AJ$2001,Data!W$2,FALSE))</f>
        <v>-39564.460000000006</v>
      </c>
      <c r="M58" s="9">
        <f>IF($R58="","",VLOOKUP($R58,Data!$A$5:$AJ$2001,Data!X$2,FALSE))</f>
        <v>3784.4300000000003</v>
      </c>
      <c r="N58" s="9">
        <f>IF($R58="","",VLOOKUP($R58,Data!$A$5:$AJ$2001,Data!Y$2,FALSE))</f>
        <v>-22234.229999999996</v>
      </c>
      <c r="O58" s="9">
        <f>IF($R58="","",VLOOKUP($R58,Data!$A$5:$AJ$2001,Data!Z$2,FALSE))</f>
        <v>9053.9700000000012</v>
      </c>
      <c r="P58" s="9">
        <f>IF($R58="","",VLOOKUP($R58,Data!$A$5:$AJ$2001,Data!AA$2,FALSE))</f>
        <v>-11252.479999999996</v>
      </c>
      <c r="Q58" s="9">
        <f t="shared" si="0"/>
        <v>-80426.52</v>
      </c>
      <c r="R58">
        <f>IF((MAX($R$4:R57)+1)&gt;Data!$A$1,"",MAX($R$4:R57)+1)</f>
        <v>54</v>
      </c>
    </row>
    <row r="59" spans="1:18" x14ac:dyDescent="0.2">
      <c r="A59" s="10">
        <f>IF(Q59="","",RANK(Q59,$Q$5:$Q$257)+COUNTIF($Q$3:Q58,Q59))</f>
        <v>181</v>
      </c>
      <c r="B59" t="str">
        <f>IF(R59="","",VLOOKUP($R59,Data!$A$5:$X$2001,Data!$E$2,FALSE))</f>
        <v>A</v>
      </c>
      <c r="C59">
        <f>IF(R59="","",VLOOKUP($R59,Data!$A$5:$X$2001,Data!$F$2,FALSE))</f>
        <v>0</v>
      </c>
      <c r="D59">
        <f>IF(R59="","",VLOOKUP($R59,Data!$A$5:$X$2001,Data!$G$2,FALSE))</f>
        <v>0</v>
      </c>
      <c r="E59">
        <f>IF(R59="","",VLOOKUP($R59,Data!$A$5:$X$2001,Data!$H$2,FALSE))</f>
        <v>0</v>
      </c>
      <c r="F59">
        <f>IF(R59="","",VLOOKUP($R59,Data!$A$5:$X$2001,Data!$I$2,FALSE))</f>
        <v>0</v>
      </c>
      <c r="G59">
        <f>IF(R59="","",VLOOKUP($R59,Data!$A$5:$X$2001,Data!$J$2,FALSE))</f>
        <v>0</v>
      </c>
      <c r="H59" t="str">
        <f>IF(R59="","",VLOOKUP($R59,Data!$A$5:$X$2001,Data!$K$2,FALSE))</f>
        <v>1841</v>
      </c>
      <c r="I59" t="str">
        <f>IF(R59="","",VLOOKUP($R59,Data!$A$5:$X$2001,Data!$L$2,FALSE))</f>
        <v>REPAYMENTS OF HEAP</v>
      </c>
      <c r="J59" s="9">
        <f>IF($R59="","",VLOOKUP($R59,Data!$A$5:$AJ$2001,Data!U$2,FALSE))</f>
        <v>162.46</v>
      </c>
      <c r="K59" s="9">
        <f>IF($R59="","",VLOOKUP($R59,Data!$A$5:$AJ$2001,Data!V$2,FALSE))</f>
        <v>1639.3</v>
      </c>
      <c r="L59" s="9">
        <f>IF($R59="","",VLOOKUP($R59,Data!$A$5:$AJ$2001,Data!W$2,FALSE))</f>
        <v>-31.03</v>
      </c>
      <c r="M59" s="9">
        <f>IF($R59="","",VLOOKUP($R59,Data!$A$5:$AJ$2001,Data!X$2,FALSE))</f>
        <v>675.33</v>
      </c>
      <c r="N59" s="9">
        <f>IF($R59="","",VLOOKUP($R59,Data!$A$5:$AJ$2001,Data!Y$2,FALSE))</f>
        <v>122.67</v>
      </c>
      <c r="O59" s="9">
        <f>IF($R59="","",VLOOKUP($R59,Data!$A$5:$AJ$2001,Data!Z$2,FALSE))</f>
        <v>-4114.76</v>
      </c>
      <c r="P59" s="9">
        <f>IF($R59="","",VLOOKUP($R59,Data!$A$5:$AJ$2001,Data!AA$2,FALSE))</f>
        <v>-3357.24</v>
      </c>
      <c r="Q59" s="9">
        <f t="shared" si="0"/>
        <v>-4903.2700000000004</v>
      </c>
      <c r="R59">
        <f>IF((MAX($R$4:R58)+1)&gt;Data!$A$1,"",MAX($R$4:R58)+1)</f>
        <v>55</v>
      </c>
    </row>
    <row r="60" spans="1:18" x14ac:dyDescent="0.2">
      <c r="A60" s="10">
        <f>IF(Q60="","",RANK(Q60,$Q$5:$Q$257)+COUNTIF($Q$3:Q59,Q60))</f>
        <v>220</v>
      </c>
      <c r="B60" t="str">
        <f>IF(R60="","",VLOOKUP($R60,Data!$A$5:$X$2001,Data!$E$2,FALSE))</f>
        <v>A</v>
      </c>
      <c r="C60">
        <f>IF(R60="","",VLOOKUP($R60,Data!$A$5:$X$2001,Data!$F$2,FALSE))</f>
        <v>0</v>
      </c>
      <c r="D60">
        <f>IF(R60="","",VLOOKUP($R60,Data!$A$5:$X$2001,Data!$G$2,FALSE))</f>
        <v>0</v>
      </c>
      <c r="E60">
        <f>IF(R60="","",VLOOKUP($R60,Data!$A$5:$X$2001,Data!$H$2,FALSE))</f>
        <v>0</v>
      </c>
      <c r="F60">
        <f>IF(R60="","",VLOOKUP($R60,Data!$A$5:$X$2001,Data!$I$2,FALSE))</f>
        <v>0</v>
      </c>
      <c r="G60">
        <f>IF(R60="","",VLOOKUP($R60,Data!$A$5:$X$2001,Data!$J$2,FALSE))</f>
        <v>0</v>
      </c>
      <c r="H60" t="str">
        <f>IF(R60="","",VLOOKUP($R60,Data!$A$5:$X$2001,Data!$K$2,FALSE))</f>
        <v>1842</v>
      </c>
      <c r="I60" t="str">
        <f>IF(R60="","",VLOOKUP($R60,Data!$A$5:$X$2001,Data!$L$2,FALSE))</f>
        <v>EAA</v>
      </c>
      <c r="J60" s="9">
        <f>IF($R60="","",VLOOKUP($R60,Data!$A$5:$AJ$2001,Data!U$2,FALSE))</f>
        <v>517.14</v>
      </c>
      <c r="K60" s="9">
        <f>IF($R60="","",VLOOKUP($R60,Data!$A$5:$AJ$2001,Data!V$2,FALSE))</f>
        <v>379.42999999999995</v>
      </c>
      <c r="L60" s="9">
        <f>IF($R60="","",VLOOKUP($R60,Data!$A$5:$AJ$2001,Data!W$2,FALSE))</f>
        <v>918.59</v>
      </c>
      <c r="M60" s="9">
        <f>IF($R60="","",VLOOKUP($R60,Data!$A$5:$AJ$2001,Data!X$2,FALSE))</f>
        <v>0</v>
      </c>
      <c r="N60" s="9">
        <f>IF($R60="","",VLOOKUP($R60,Data!$A$5:$AJ$2001,Data!Y$2,FALSE))</f>
        <v>0</v>
      </c>
      <c r="O60" s="9">
        <f>IF($R60="","",VLOOKUP($R60,Data!$A$5:$AJ$2001,Data!Z$2,FALSE))</f>
        <v>-40</v>
      </c>
      <c r="P60" s="9">
        <f>IF($R60="","",VLOOKUP($R60,Data!$A$5:$AJ$2001,Data!AA$2,FALSE))</f>
        <v>-103020.05</v>
      </c>
      <c r="Q60" s="9">
        <f t="shared" si="0"/>
        <v>-101244.89</v>
      </c>
      <c r="R60">
        <f>IF((MAX($R$4:R59)+1)&gt;Data!$A$1,"",MAX($R$4:R59)+1)</f>
        <v>56</v>
      </c>
    </row>
    <row r="61" spans="1:18" x14ac:dyDescent="0.2">
      <c r="A61" s="10">
        <f>IF(Q61="","",RANK(Q61,$Q$5:$Q$257)+COUNTIF($Q$3:Q60,Q61))</f>
        <v>103</v>
      </c>
      <c r="B61" t="str">
        <f>IF(R61="","",VLOOKUP($R61,Data!$A$5:$X$2001,Data!$E$2,FALSE))</f>
        <v>A</v>
      </c>
      <c r="C61">
        <f>IF(R61="","",VLOOKUP($R61,Data!$A$5:$X$2001,Data!$F$2,FALSE))</f>
        <v>0</v>
      </c>
      <c r="D61">
        <f>IF(R61="","",VLOOKUP($R61,Data!$A$5:$X$2001,Data!$G$2,FALSE))</f>
        <v>0</v>
      </c>
      <c r="E61">
        <f>IF(R61="","",VLOOKUP($R61,Data!$A$5:$X$2001,Data!$H$2,FALSE))</f>
        <v>0</v>
      </c>
      <c r="F61">
        <f>IF(R61="","",VLOOKUP($R61,Data!$A$5:$X$2001,Data!$I$2,FALSE))</f>
        <v>0</v>
      </c>
      <c r="G61">
        <f>IF(R61="","",VLOOKUP($R61,Data!$A$5:$X$2001,Data!$J$2,FALSE))</f>
        <v>0</v>
      </c>
      <c r="H61" t="str">
        <f>IF(R61="","",VLOOKUP($R61,Data!$A$5:$X$2001,Data!$K$2,FALSE))</f>
        <v>1848</v>
      </c>
      <c r="I61" t="str">
        <f>IF(R61="","",VLOOKUP($R61,Data!$A$5:$X$2001,Data!$L$2,FALSE))</f>
        <v>REPAYMENTS OF BURIALS</v>
      </c>
      <c r="J61" s="9">
        <f>IF($R61="","",VLOOKUP($R61,Data!$A$5:$AJ$2001,Data!U$2,FALSE))</f>
        <v>-2861.91</v>
      </c>
      <c r="K61" s="9">
        <f>IF($R61="","",VLOOKUP($R61,Data!$A$5:$AJ$2001,Data!V$2,FALSE))</f>
        <v>-16694.02</v>
      </c>
      <c r="L61" s="9">
        <f>IF($R61="","",VLOOKUP($R61,Data!$A$5:$AJ$2001,Data!W$2,FALSE))</f>
        <v>11.850000000000364</v>
      </c>
      <c r="M61" s="9">
        <f>IF($R61="","",VLOOKUP($R61,Data!$A$5:$AJ$2001,Data!X$2,FALSE))</f>
        <v>3438.29</v>
      </c>
      <c r="N61" s="9">
        <f>IF($R61="","",VLOOKUP($R61,Data!$A$5:$AJ$2001,Data!Y$2,FALSE))</f>
        <v>10000</v>
      </c>
      <c r="O61" s="9">
        <f>IF($R61="","",VLOOKUP($R61,Data!$A$5:$AJ$2001,Data!Z$2,FALSE))</f>
        <v>3298.59</v>
      </c>
      <c r="P61" s="9">
        <f>IF($R61="","",VLOOKUP($R61,Data!$A$5:$AJ$2001,Data!AA$2,FALSE))</f>
        <v>4000</v>
      </c>
      <c r="Q61" s="9">
        <f t="shared" si="0"/>
        <v>1192.7999999999993</v>
      </c>
      <c r="R61">
        <f>IF((MAX($R$4:R60)+1)&gt;Data!$A$1,"",MAX($R$4:R60)+1)</f>
        <v>57</v>
      </c>
    </row>
    <row r="62" spans="1:18" x14ac:dyDescent="0.2">
      <c r="A62" s="10">
        <f>IF(Q62="","",RANK(Q62,$Q$5:$Q$257)+COUNTIF($Q$3:Q61,Q62))</f>
        <v>118</v>
      </c>
      <c r="B62" t="str">
        <f>IF(R62="","",VLOOKUP($R62,Data!$A$5:$X$2001,Data!$E$2,FALSE))</f>
        <v>A</v>
      </c>
      <c r="C62">
        <f>IF(R62="","",VLOOKUP($R62,Data!$A$5:$X$2001,Data!$F$2,FALSE))</f>
        <v>0</v>
      </c>
      <c r="D62">
        <f>IF(R62="","",VLOOKUP($R62,Data!$A$5:$X$2001,Data!$G$2,FALSE))</f>
        <v>0</v>
      </c>
      <c r="E62">
        <f>IF(R62="","",VLOOKUP($R62,Data!$A$5:$X$2001,Data!$H$2,FALSE))</f>
        <v>0</v>
      </c>
      <c r="F62">
        <f>IF(R62="","",VLOOKUP($R62,Data!$A$5:$X$2001,Data!$I$2,FALSE))</f>
        <v>0</v>
      </c>
      <c r="G62">
        <f>IF(R62="","",VLOOKUP($R62,Data!$A$5:$X$2001,Data!$J$2,FALSE))</f>
        <v>0</v>
      </c>
      <c r="H62" t="str">
        <f>IF(R62="","",VLOOKUP($R62,Data!$A$5:$X$2001,Data!$K$2,FALSE))</f>
        <v>1855</v>
      </c>
      <c r="I62" t="str">
        <f>IF(R62="","",VLOOKUP($R62,Data!$A$5:$X$2001,Data!$L$2,FALSE))</f>
        <v>DAY CARE</v>
      </c>
      <c r="J62" s="9">
        <f>IF($R62="","",VLOOKUP($R62,Data!$A$5:$AJ$2001,Data!U$2,FALSE))</f>
        <v>0</v>
      </c>
      <c r="K62" s="9">
        <f>IF($R62="","",VLOOKUP($R62,Data!$A$5:$AJ$2001,Data!V$2,FALSE))</f>
        <v>0</v>
      </c>
      <c r="L62" s="9">
        <f>IF($R62="","",VLOOKUP($R62,Data!$A$5:$AJ$2001,Data!W$2,FALSE))</f>
        <v>0</v>
      </c>
      <c r="M62" s="9">
        <f>IF($R62="","",VLOOKUP($R62,Data!$A$5:$AJ$2001,Data!X$2,FALSE))</f>
        <v>0</v>
      </c>
      <c r="N62" s="9">
        <f>IF($R62="","",VLOOKUP($R62,Data!$A$5:$AJ$2001,Data!Y$2,FALSE))</f>
        <v>0</v>
      </c>
      <c r="O62" s="9">
        <f>IF($R62="","",VLOOKUP($R62,Data!$A$5:$AJ$2001,Data!Z$2,FALSE))</f>
        <v>0</v>
      </c>
      <c r="P62" s="9">
        <f>IF($R62="","",VLOOKUP($R62,Data!$A$5:$AJ$2001,Data!AA$2,FALSE))</f>
        <v>0</v>
      </c>
      <c r="Q62" s="9">
        <f t="shared" si="0"/>
        <v>0</v>
      </c>
      <c r="R62">
        <f>IF((MAX($R$4:R61)+1)&gt;Data!$A$1,"",MAX($R$4:R61)+1)</f>
        <v>58</v>
      </c>
    </row>
    <row r="63" spans="1:18" x14ac:dyDescent="0.2">
      <c r="A63" s="10">
        <f>IF(Q63="","",RANK(Q63,$Q$5:$Q$257)+COUNTIF($Q$3:Q62,Q63))</f>
        <v>82</v>
      </c>
      <c r="B63" t="str">
        <f>IF(R63="","",VLOOKUP($R63,Data!$A$5:$X$2001,Data!$E$2,FALSE))</f>
        <v>A</v>
      </c>
      <c r="C63">
        <f>IF(R63="","",VLOOKUP($R63,Data!$A$5:$X$2001,Data!$F$2,FALSE))</f>
        <v>0</v>
      </c>
      <c r="D63">
        <f>IF(R63="","",VLOOKUP($R63,Data!$A$5:$X$2001,Data!$G$2,FALSE))</f>
        <v>0</v>
      </c>
      <c r="E63">
        <f>IF(R63="","",VLOOKUP($R63,Data!$A$5:$X$2001,Data!$H$2,FALSE))</f>
        <v>0</v>
      </c>
      <c r="F63">
        <f>IF(R63="","",VLOOKUP($R63,Data!$A$5:$X$2001,Data!$I$2,FALSE))</f>
        <v>0</v>
      </c>
      <c r="G63">
        <f>IF(R63="","",VLOOKUP($R63,Data!$A$5:$X$2001,Data!$J$2,FALSE))</f>
        <v>0</v>
      </c>
      <c r="H63" t="str">
        <f>IF(R63="","",VLOOKUP($R63,Data!$A$5:$X$2001,Data!$K$2,FALSE))</f>
        <v>1870</v>
      </c>
      <c r="I63" t="str">
        <f>IF(R63="","",VLOOKUP($R63,Data!$A$5:$X$2001,Data!$L$2,FALSE))</f>
        <v>SERVICES FOR RECIPIENTS</v>
      </c>
      <c r="J63" s="9">
        <f>IF($R63="","",VLOOKUP($R63,Data!$A$5:$AJ$2001,Data!U$2,FALSE))</f>
        <v>-28141.199999999997</v>
      </c>
      <c r="K63" s="9">
        <f>IF($R63="","",VLOOKUP($R63,Data!$A$5:$AJ$2001,Data!V$2,FALSE))</f>
        <v>-3097.7300000000032</v>
      </c>
      <c r="L63" s="9">
        <f>IF($R63="","",VLOOKUP($R63,Data!$A$5:$AJ$2001,Data!W$2,FALSE))</f>
        <v>11870.379999999997</v>
      </c>
      <c r="M63" s="9">
        <f>IF($R63="","",VLOOKUP($R63,Data!$A$5:$AJ$2001,Data!X$2,FALSE))</f>
        <v>-9761.1999999999971</v>
      </c>
      <c r="N63" s="9">
        <f>IF($R63="","",VLOOKUP($R63,Data!$A$5:$AJ$2001,Data!Y$2,FALSE))</f>
        <v>17814.84</v>
      </c>
      <c r="O63" s="9">
        <f>IF($R63="","",VLOOKUP($R63,Data!$A$5:$AJ$2001,Data!Z$2,FALSE))</f>
        <v>-2522.9100000000035</v>
      </c>
      <c r="P63" s="9">
        <f>IF($R63="","",VLOOKUP($R63,Data!$A$5:$AJ$2001,Data!AA$2,FALSE))</f>
        <v>23909.86</v>
      </c>
      <c r="Q63" s="9">
        <f t="shared" si="0"/>
        <v>10072.039999999997</v>
      </c>
      <c r="R63">
        <f>IF((MAX($R$4:R62)+1)&gt;Data!$A$1,"",MAX($R$4:R62)+1)</f>
        <v>59</v>
      </c>
    </row>
    <row r="64" spans="1:18" x14ac:dyDescent="0.2">
      <c r="A64" s="10">
        <f>IF(Q64="","",RANK(Q64,$Q$5:$Q$257)+COUNTIF($Q$3:Q63,Q64))</f>
        <v>173</v>
      </c>
      <c r="B64" t="str">
        <f>IF(R64="","",VLOOKUP($R64,Data!$A$5:$X$2001,Data!$E$2,FALSE))</f>
        <v>A</v>
      </c>
      <c r="C64">
        <f>IF(R64="","",VLOOKUP($R64,Data!$A$5:$X$2001,Data!$F$2,FALSE))</f>
        <v>0</v>
      </c>
      <c r="D64">
        <f>IF(R64="","",VLOOKUP($R64,Data!$A$5:$X$2001,Data!$G$2,FALSE))</f>
        <v>0</v>
      </c>
      <c r="E64">
        <f>IF(R64="","",VLOOKUP($R64,Data!$A$5:$X$2001,Data!$H$2,FALSE))</f>
        <v>0</v>
      </c>
      <c r="F64">
        <f>IF(R64="","",VLOOKUP($R64,Data!$A$5:$X$2001,Data!$I$2,FALSE))</f>
        <v>0</v>
      </c>
      <c r="G64">
        <f>IF(R64="","",VLOOKUP($R64,Data!$A$5:$X$2001,Data!$J$2,FALSE))</f>
        <v>0</v>
      </c>
      <c r="H64" t="str">
        <f>IF(R64="","",VLOOKUP($R64,Data!$A$5:$X$2001,Data!$K$2,FALSE))</f>
        <v>1894</v>
      </c>
      <c r="I64" t="str">
        <f>IF(R64="","",VLOOKUP($R64,Data!$A$5:$X$2001,Data!$L$2,FALSE))</f>
        <v>SOCIAL SERVICES CHARGES</v>
      </c>
      <c r="J64" s="9">
        <f>IF($R64="","",VLOOKUP($R64,Data!$A$5:$AJ$2001,Data!U$2,FALSE))</f>
        <v>-4528.6400000000003</v>
      </c>
      <c r="K64" s="9">
        <f>IF($R64="","",VLOOKUP($R64,Data!$A$5:$AJ$2001,Data!V$2,FALSE))</f>
        <v>2171.3000000000002</v>
      </c>
      <c r="L64" s="9">
        <f>IF($R64="","",VLOOKUP($R64,Data!$A$5:$AJ$2001,Data!W$2,FALSE))</f>
        <v>-1592.87</v>
      </c>
      <c r="M64" s="9">
        <f>IF($R64="","",VLOOKUP($R64,Data!$A$5:$AJ$2001,Data!X$2,FALSE))</f>
        <v>535.56999999999971</v>
      </c>
      <c r="N64" s="9">
        <f>IF($R64="","",VLOOKUP($R64,Data!$A$5:$AJ$2001,Data!Y$2,FALSE))</f>
        <v>-2740.3099999999995</v>
      </c>
      <c r="O64" s="9">
        <f>IF($R64="","",VLOOKUP($R64,Data!$A$5:$AJ$2001,Data!Z$2,FALSE))</f>
        <v>-2362.7399999999998</v>
      </c>
      <c r="P64" s="9">
        <f>IF($R64="","",VLOOKUP($R64,Data!$A$5:$AJ$2001,Data!AA$2,FALSE))</f>
        <v>6028.62</v>
      </c>
      <c r="Q64" s="9">
        <f t="shared" si="0"/>
        <v>-2489.0699999999988</v>
      </c>
      <c r="R64">
        <f>IF((MAX($R$4:R63)+1)&gt;Data!$A$1,"",MAX($R$4:R63)+1)</f>
        <v>60</v>
      </c>
    </row>
    <row r="65" spans="1:18" x14ac:dyDescent="0.2">
      <c r="A65" s="10">
        <f>IF(Q65="","",RANK(Q65,$Q$5:$Q$257)+COUNTIF($Q$3:Q64,Q65))</f>
        <v>65</v>
      </c>
      <c r="B65" t="str">
        <f>IF(R65="","",VLOOKUP($R65,Data!$A$5:$X$2001,Data!$E$2,FALSE))</f>
        <v>A</v>
      </c>
      <c r="C65">
        <f>IF(R65="","",VLOOKUP($R65,Data!$A$5:$X$2001,Data!$F$2,FALSE))</f>
        <v>0</v>
      </c>
      <c r="D65">
        <f>IF(R65="","",VLOOKUP($R65,Data!$A$5:$X$2001,Data!$G$2,FALSE))</f>
        <v>0</v>
      </c>
      <c r="E65">
        <f>IF(R65="","",VLOOKUP($R65,Data!$A$5:$X$2001,Data!$H$2,FALSE))</f>
        <v>0</v>
      </c>
      <c r="F65">
        <f>IF(R65="","",VLOOKUP($R65,Data!$A$5:$X$2001,Data!$I$2,FALSE))</f>
        <v>0</v>
      </c>
      <c r="G65">
        <f>IF(R65="","",VLOOKUP($R65,Data!$A$5:$X$2001,Data!$J$2,FALSE))</f>
        <v>0</v>
      </c>
      <c r="H65" t="str">
        <f>IF(R65="","",VLOOKUP($R65,Data!$A$5:$X$2001,Data!$K$2,FALSE))</f>
        <v>1896</v>
      </c>
      <c r="I65" t="str">
        <f>IF(R65="","",VLOOKUP($R65,Data!$A$5:$X$2001,Data!$L$2,FALSE))</f>
        <v>SHERIFF SERV.FEE/SOCIAL SERV</v>
      </c>
      <c r="J65" s="9">
        <f>IF($R65="","",VLOOKUP($R65,Data!$A$5:$AJ$2001,Data!U$2,FALSE))</f>
        <v>1157.71</v>
      </c>
      <c r="K65" s="9">
        <f>IF($R65="","",VLOOKUP($R65,Data!$A$5:$AJ$2001,Data!V$2,FALSE))</f>
        <v>19570.41</v>
      </c>
      <c r="L65" s="9">
        <f>IF($R65="","",VLOOKUP($R65,Data!$A$5:$AJ$2001,Data!W$2,FALSE))</f>
        <v>824.25</v>
      </c>
      <c r="M65" s="9">
        <f>IF($R65="","",VLOOKUP($R65,Data!$A$5:$AJ$2001,Data!X$2,FALSE))</f>
        <v>450.73999999999978</v>
      </c>
      <c r="N65" s="9">
        <f>IF($R65="","",VLOOKUP($R65,Data!$A$5:$AJ$2001,Data!Y$2,FALSE))</f>
        <v>2232.94</v>
      </c>
      <c r="O65" s="9">
        <f>IF($R65="","",VLOOKUP($R65,Data!$A$5:$AJ$2001,Data!Z$2,FALSE))</f>
        <v>-182.9699999999998</v>
      </c>
      <c r="P65" s="9">
        <f>IF($R65="","",VLOOKUP($R65,Data!$A$5:$AJ$2001,Data!AA$2,FALSE))</f>
        <v>-704.88000000000011</v>
      </c>
      <c r="Q65" s="9">
        <f t="shared" si="0"/>
        <v>23348.199999999997</v>
      </c>
      <c r="R65">
        <f>IF((MAX($R$4:R64)+1)&gt;Data!$A$1,"",MAX($R$4:R64)+1)</f>
        <v>61</v>
      </c>
    </row>
    <row r="66" spans="1:18" x14ac:dyDescent="0.2">
      <c r="A66" s="10">
        <f>IF(Q66="","",RANK(Q66,$Q$5:$Q$257)+COUNTIF($Q$3:Q65,Q66))</f>
        <v>77</v>
      </c>
      <c r="B66" t="str">
        <f>IF(R66="","",VLOOKUP($R66,Data!$A$5:$X$2001,Data!$E$2,FALSE))</f>
        <v>A</v>
      </c>
      <c r="C66">
        <f>IF(R66="","",VLOOKUP($R66,Data!$A$5:$X$2001,Data!$F$2,FALSE))</f>
        <v>0</v>
      </c>
      <c r="D66">
        <f>IF(R66="","",VLOOKUP($R66,Data!$A$5:$X$2001,Data!$G$2,FALSE))</f>
        <v>0</v>
      </c>
      <c r="E66">
        <f>IF(R66="","",VLOOKUP($R66,Data!$A$5:$X$2001,Data!$H$2,FALSE))</f>
        <v>0</v>
      </c>
      <c r="F66">
        <f>IF(R66="","",VLOOKUP($R66,Data!$A$5:$X$2001,Data!$I$2,FALSE))</f>
        <v>0</v>
      </c>
      <c r="G66">
        <f>IF(R66="","",VLOOKUP($R66,Data!$A$5:$X$2001,Data!$J$2,FALSE))</f>
        <v>0</v>
      </c>
      <c r="H66" t="str">
        <f>IF(R66="","",VLOOKUP($R66,Data!$A$5:$X$2001,Data!$K$2,FALSE))</f>
        <v>1988</v>
      </c>
      <c r="I66" t="str">
        <f>IF(R66="","",VLOOKUP($R66,Data!$A$5:$X$2001,Data!$L$2,FALSE))</f>
        <v>PUBLICITY FEES</v>
      </c>
      <c r="J66" s="9">
        <f>IF($R66="","",VLOOKUP($R66,Data!$A$5:$AJ$2001,Data!U$2,FALSE))</f>
        <v>0</v>
      </c>
      <c r="K66" s="9">
        <f>IF($R66="","",VLOOKUP($R66,Data!$A$5:$AJ$2001,Data!V$2,FALSE))</f>
        <v>0</v>
      </c>
      <c r="L66" s="9">
        <f>IF($R66="","",VLOOKUP($R66,Data!$A$5:$AJ$2001,Data!W$2,FALSE))</f>
        <v>0</v>
      </c>
      <c r="M66" s="9">
        <f>IF($R66="","",VLOOKUP($R66,Data!$A$5:$AJ$2001,Data!X$2,FALSE))</f>
        <v>0</v>
      </c>
      <c r="N66" s="9">
        <f>IF($R66="","",VLOOKUP($R66,Data!$A$5:$AJ$2001,Data!Y$2,FALSE))</f>
        <v>14000</v>
      </c>
      <c r="O66" s="9">
        <f>IF($R66="","",VLOOKUP($R66,Data!$A$5:$AJ$2001,Data!Z$2,FALSE))</f>
        <v>0</v>
      </c>
      <c r="P66" s="9">
        <f>IF($R66="","",VLOOKUP($R66,Data!$A$5:$AJ$2001,Data!AA$2,FALSE))</f>
        <v>0</v>
      </c>
      <c r="Q66" s="9">
        <f t="shared" si="0"/>
        <v>14000</v>
      </c>
      <c r="R66">
        <f>IF((MAX($R$4:R65)+1)&gt;Data!$A$1,"",MAX($R$4:R65)+1)</f>
        <v>62</v>
      </c>
    </row>
    <row r="67" spans="1:18" x14ac:dyDescent="0.2">
      <c r="A67" s="10">
        <f>IF(Q67="","",RANK(Q67,$Q$5:$Q$257)+COUNTIF($Q$3:Q66,Q67))</f>
        <v>60</v>
      </c>
      <c r="B67" t="str">
        <f>IF(R67="","",VLOOKUP($R67,Data!$A$5:$X$2001,Data!$E$2,FALSE))</f>
        <v>A</v>
      </c>
      <c r="C67">
        <f>IF(R67="","",VLOOKUP($R67,Data!$A$5:$X$2001,Data!$F$2,FALSE))</f>
        <v>0</v>
      </c>
      <c r="D67">
        <f>IF(R67="","",VLOOKUP($R67,Data!$A$5:$X$2001,Data!$G$2,FALSE))</f>
        <v>0</v>
      </c>
      <c r="E67">
        <f>IF(R67="","",VLOOKUP($R67,Data!$A$5:$X$2001,Data!$H$2,FALSE))</f>
        <v>0</v>
      </c>
      <c r="F67">
        <f>IF(R67="","",VLOOKUP($R67,Data!$A$5:$X$2001,Data!$I$2,FALSE))</f>
        <v>0</v>
      </c>
      <c r="G67">
        <f>IF(R67="","",VLOOKUP($R67,Data!$A$5:$X$2001,Data!$J$2,FALSE))</f>
        <v>0</v>
      </c>
      <c r="H67" t="str">
        <f>IF(R67="","",VLOOKUP($R67,Data!$A$5:$X$2001,Data!$K$2,FALSE))</f>
        <v>1989</v>
      </c>
      <c r="I67" t="str">
        <f>IF(R67="","",VLOOKUP($R67,Data!$A$5:$X$2001,Data!$L$2,FALSE))</f>
        <v>OFA FEES</v>
      </c>
      <c r="J67" s="9">
        <f>IF($R67="","",VLOOKUP($R67,Data!$A$5:$AJ$2001,Data!U$2,FALSE))</f>
        <v>0</v>
      </c>
      <c r="K67" s="9">
        <f>IF($R67="","",VLOOKUP($R67,Data!$A$5:$AJ$2001,Data!V$2,FALSE))</f>
        <v>0</v>
      </c>
      <c r="L67" s="9">
        <f>IF($R67="","",VLOOKUP($R67,Data!$A$5:$AJ$2001,Data!W$2,FALSE))</f>
        <v>0</v>
      </c>
      <c r="M67" s="9">
        <f>IF($R67="","",VLOOKUP($R67,Data!$A$5:$AJ$2001,Data!X$2,FALSE))</f>
        <v>0</v>
      </c>
      <c r="N67" s="9">
        <f>IF($R67="","",VLOOKUP($R67,Data!$A$5:$AJ$2001,Data!Y$2,FALSE))</f>
        <v>0</v>
      </c>
      <c r="O67" s="9">
        <f>IF($R67="","",VLOOKUP($R67,Data!$A$5:$AJ$2001,Data!Z$2,FALSE))</f>
        <v>15000</v>
      </c>
      <c r="P67" s="9">
        <f>IF($R67="","",VLOOKUP($R67,Data!$A$5:$AJ$2001,Data!AA$2,FALSE))</f>
        <v>15000</v>
      </c>
      <c r="Q67" s="9">
        <f t="shared" si="0"/>
        <v>30000</v>
      </c>
      <c r="R67">
        <f>IF((MAX($R$4:R66)+1)&gt;Data!$A$1,"",MAX($R$4:R66)+1)</f>
        <v>63</v>
      </c>
    </row>
    <row r="68" spans="1:18" x14ac:dyDescent="0.2">
      <c r="A68" s="10">
        <f>IF(Q68="","",RANK(Q68,$Q$5:$Q$257)+COUNTIF($Q$3:Q67,Q68))</f>
        <v>219</v>
      </c>
      <c r="B68" t="str">
        <f>IF(R68="","",VLOOKUP($R68,Data!$A$5:$X$2001,Data!$E$2,FALSE))</f>
        <v>A</v>
      </c>
      <c r="C68">
        <f>IF(R68="","",VLOOKUP($R68,Data!$A$5:$X$2001,Data!$F$2,FALSE))</f>
        <v>0</v>
      </c>
      <c r="D68">
        <f>IF(R68="","",VLOOKUP($R68,Data!$A$5:$X$2001,Data!$G$2,FALSE))</f>
        <v>0</v>
      </c>
      <c r="E68">
        <f>IF(R68="","",VLOOKUP($R68,Data!$A$5:$X$2001,Data!$H$2,FALSE))</f>
        <v>0</v>
      </c>
      <c r="F68">
        <f>IF(R68="","",VLOOKUP($R68,Data!$A$5:$X$2001,Data!$I$2,FALSE))</f>
        <v>0</v>
      </c>
      <c r="G68">
        <f>IF(R68="","",VLOOKUP($R68,Data!$A$5:$X$2001,Data!$J$2,FALSE))</f>
        <v>0</v>
      </c>
      <c r="H68" t="str">
        <f>IF(R68="","",VLOOKUP($R68,Data!$A$5:$X$2001,Data!$K$2,FALSE))</f>
        <v>2085</v>
      </c>
      <c r="I68" t="str">
        <f>IF(R68="","",VLOOKUP($R68,Data!$A$5:$X$2001,Data!$L$2,FALSE))</f>
        <v>OFA PROGRAM INCOME</v>
      </c>
      <c r="J68" s="9">
        <f>IF($R68="","",VLOOKUP($R68,Data!$A$5:$AJ$2001,Data!U$2,FALSE))</f>
        <v>-8603.6000000000058</v>
      </c>
      <c r="K68" s="9">
        <f>IF($R68="","",VLOOKUP($R68,Data!$A$5:$AJ$2001,Data!V$2,FALSE))</f>
        <v>-32649.440000000002</v>
      </c>
      <c r="L68" s="9">
        <f>IF($R68="","",VLOOKUP($R68,Data!$A$5:$AJ$2001,Data!W$2,FALSE))</f>
        <v>-8630.4600000000064</v>
      </c>
      <c r="M68" s="9">
        <f>IF($R68="","",VLOOKUP($R68,Data!$A$5:$AJ$2001,Data!X$2,FALSE))</f>
        <v>-10971.029999999999</v>
      </c>
      <c r="N68" s="9">
        <f>IF($R68="","",VLOOKUP($R68,Data!$A$5:$AJ$2001,Data!Y$2,FALSE))</f>
        <v>-21005.670000000013</v>
      </c>
      <c r="O68" s="9">
        <f>IF($R68="","",VLOOKUP($R68,Data!$A$5:$AJ$2001,Data!Z$2,FALSE))</f>
        <v>-4666.25</v>
      </c>
      <c r="P68" s="9">
        <f>IF($R68="","",VLOOKUP($R68,Data!$A$5:$AJ$2001,Data!AA$2,FALSE))</f>
        <v>-7314.5299999999988</v>
      </c>
      <c r="Q68" s="9">
        <f t="shared" si="0"/>
        <v>-93840.980000000025</v>
      </c>
      <c r="R68">
        <f>IF((MAX($R$4:R67)+1)&gt;Data!$A$1,"",MAX($R$4:R67)+1)</f>
        <v>64</v>
      </c>
    </row>
    <row r="69" spans="1:18" x14ac:dyDescent="0.2">
      <c r="A69" s="10">
        <f>IF(Q69="","",RANK(Q69,$Q$5:$Q$257)+COUNTIF($Q$3:Q68,Q69))</f>
        <v>209</v>
      </c>
      <c r="B69" t="str">
        <f>IF(R69="","",VLOOKUP($R69,Data!$A$5:$X$2001,Data!$E$2,FALSE))</f>
        <v>A</v>
      </c>
      <c r="C69">
        <f>IF(R69="","",VLOOKUP($R69,Data!$A$5:$X$2001,Data!$F$2,FALSE))</f>
        <v>0</v>
      </c>
      <c r="D69">
        <f>IF(R69="","",VLOOKUP($R69,Data!$A$5:$X$2001,Data!$G$2,FALSE))</f>
        <v>0</v>
      </c>
      <c r="E69">
        <f>IF(R69="","",VLOOKUP($R69,Data!$A$5:$X$2001,Data!$H$2,FALSE))</f>
        <v>0</v>
      </c>
      <c r="F69">
        <f>IF(R69="","",VLOOKUP($R69,Data!$A$5:$X$2001,Data!$I$2,FALSE))</f>
        <v>0</v>
      </c>
      <c r="G69">
        <f>IF(R69="","",VLOOKUP($R69,Data!$A$5:$X$2001,Data!$J$2,FALSE))</f>
        <v>0</v>
      </c>
      <c r="H69" t="str">
        <f>IF(R69="","",VLOOKUP($R69,Data!$A$5:$X$2001,Data!$K$2,FALSE))</f>
        <v>2130</v>
      </c>
      <c r="I69" t="str">
        <f>IF(R69="","",VLOOKUP($R69,Data!$A$5:$X$2001,Data!$L$2,FALSE))</f>
        <v>TIPPING FEE REVENUE</v>
      </c>
      <c r="J69" s="9">
        <f>IF($R69="","",VLOOKUP($R69,Data!$A$5:$AJ$2001,Data!U$2,FALSE))</f>
        <v>13640.649999999994</v>
      </c>
      <c r="K69" s="9">
        <f>IF($R69="","",VLOOKUP($R69,Data!$A$5:$AJ$2001,Data!V$2,FALSE))</f>
        <v>5543.3999999999942</v>
      </c>
      <c r="L69" s="9">
        <f>IF($R69="","",VLOOKUP($R69,Data!$A$5:$AJ$2001,Data!W$2,FALSE))</f>
        <v>-4362.75</v>
      </c>
      <c r="M69" s="9">
        <f>IF($R69="","",VLOOKUP($R69,Data!$A$5:$AJ$2001,Data!X$2,FALSE))</f>
        <v>11945.330000000002</v>
      </c>
      <c r="N69" s="9">
        <f>IF($R69="","",VLOOKUP($R69,Data!$A$5:$AJ$2001,Data!Y$2,FALSE))</f>
        <v>4584.1000000000058</v>
      </c>
      <c r="O69" s="9">
        <f>IF($R69="","",VLOOKUP($R69,Data!$A$5:$AJ$2001,Data!Z$2,FALSE))</f>
        <v>-17607.809999999998</v>
      </c>
      <c r="P69" s="9">
        <f>IF($R69="","",VLOOKUP($R69,Data!$A$5:$AJ$2001,Data!AA$2,FALSE))</f>
        <v>-62280.959999999992</v>
      </c>
      <c r="Q69" s="9">
        <f t="shared" si="0"/>
        <v>-48538.039999999994</v>
      </c>
      <c r="R69">
        <f>IF((MAX($R$4:R68)+1)&gt;Data!$A$1,"",MAX($R$4:R68)+1)</f>
        <v>65</v>
      </c>
    </row>
    <row r="70" spans="1:18" x14ac:dyDescent="0.2">
      <c r="A70" s="10">
        <f>IF(Q70="","",RANK(Q70,$Q$5:$Q$257)+COUNTIF($Q$3:Q69,Q70))</f>
        <v>119</v>
      </c>
      <c r="B70" t="str">
        <f>IF(R70="","",VLOOKUP($R70,Data!$A$5:$X$2001,Data!$E$2,FALSE))</f>
        <v>A</v>
      </c>
      <c r="C70">
        <f>IF(R70="","",VLOOKUP($R70,Data!$A$5:$X$2001,Data!$F$2,FALSE))</f>
        <v>0</v>
      </c>
      <c r="D70">
        <f>IF(R70="","",VLOOKUP($R70,Data!$A$5:$X$2001,Data!$G$2,FALSE))</f>
        <v>0</v>
      </c>
      <c r="E70">
        <f>IF(R70="","",VLOOKUP($R70,Data!$A$5:$X$2001,Data!$H$2,FALSE))</f>
        <v>0</v>
      </c>
      <c r="F70">
        <f>IF(R70="","",VLOOKUP($R70,Data!$A$5:$X$2001,Data!$I$2,FALSE))</f>
        <v>0</v>
      </c>
      <c r="G70">
        <f>IF(R70="","",VLOOKUP($R70,Data!$A$5:$X$2001,Data!$J$2,FALSE))</f>
        <v>0</v>
      </c>
      <c r="H70" t="str">
        <f>IF(R70="","",VLOOKUP($R70,Data!$A$5:$X$2001,Data!$K$2,FALSE))</f>
        <v>2189</v>
      </c>
      <c r="I70" t="str">
        <f>IF(R70="","",VLOOKUP($R70,Data!$A$5:$X$2001,Data!$L$2,FALSE))</f>
        <v>MOSA ASSET DISTRIBUTION</v>
      </c>
      <c r="J70" s="9">
        <f>IF($R70="","",VLOOKUP($R70,Data!$A$5:$AJ$2001,Data!U$2,FALSE))</f>
        <v>0</v>
      </c>
      <c r="K70" s="9">
        <f>IF($R70="","",VLOOKUP($R70,Data!$A$5:$AJ$2001,Data!V$2,FALSE))</f>
        <v>0</v>
      </c>
      <c r="L70" s="9">
        <f>IF($R70="","",VLOOKUP($R70,Data!$A$5:$AJ$2001,Data!W$2,FALSE))</f>
        <v>0</v>
      </c>
      <c r="M70" s="9">
        <f>IF($R70="","",VLOOKUP($R70,Data!$A$5:$AJ$2001,Data!X$2,FALSE))</f>
        <v>0</v>
      </c>
      <c r="N70" s="9">
        <f>IF($R70="","",VLOOKUP($R70,Data!$A$5:$AJ$2001,Data!Y$2,FALSE))</f>
        <v>0</v>
      </c>
      <c r="O70" s="9">
        <f>IF($R70="","",VLOOKUP($R70,Data!$A$5:$AJ$2001,Data!Z$2,FALSE))</f>
        <v>0</v>
      </c>
      <c r="P70" s="9">
        <f>IF($R70="","",VLOOKUP($R70,Data!$A$5:$AJ$2001,Data!AA$2,FALSE))</f>
        <v>0</v>
      </c>
      <c r="Q70" s="9">
        <f t="shared" ref="Q70:Q133" si="1">SUM(J70:P70)</f>
        <v>0</v>
      </c>
      <c r="R70">
        <f>IF((MAX($R$4:R69)+1)&gt;Data!$A$1,"",MAX($R$4:R69)+1)</f>
        <v>66</v>
      </c>
    </row>
    <row r="71" spans="1:18" x14ac:dyDescent="0.2">
      <c r="A71" s="10">
        <f>IF(Q71="","",RANK(Q71,$Q$5:$Q$257)+COUNTIF($Q$3:Q70,Q71))</f>
        <v>195</v>
      </c>
      <c r="B71" t="str">
        <f>IF(R71="","",VLOOKUP($R71,Data!$A$5:$X$2001,Data!$E$2,FALSE))</f>
        <v>A</v>
      </c>
      <c r="C71">
        <f>IF(R71="","",VLOOKUP($R71,Data!$A$5:$X$2001,Data!$F$2,FALSE))</f>
        <v>0</v>
      </c>
      <c r="D71">
        <f>IF(R71="","",VLOOKUP($R71,Data!$A$5:$X$2001,Data!$G$2,FALSE))</f>
        <v>0</v>
      </c>
      <c r="E71">
        <f>IF(R71="","",VLOOKUP($R71,Data!$A$5:$X$2001,Data!$H$2,FALSE))</f>
        <v>0</v>
      </c>
      <c r="F71">
        <f>IF(R71="","",VLOOKUP($R71,Data!$A$5:$X$2001,Data!$I$2,FALSE))</f>
        <v>0</v>
      </c>
      <c r="G71">
        <f>IF(R71="","",VLOOKUP($R71,Data!$A$5:$X$2001,Data!$J$2,FALSE))</f>
        <v>0</v>
      </c>
      <c r="H71" t="str">
        <f>IF(R71="","",VLOOKUP($R71,Data!$A$5:$X$2001,Data!$K$2,FALSE))</f>
        <v>2210</v>
      </c>
      <c r="I71" t="str">
        <f>IF(R71="","",VLOOKUP($R71,Data!$A$5:$X$2001,Data!$L$2,FALSE))</f>
        <v>TAX &amp; ASSESSMENT SERVICES</v>
      </c>
      <c r="J71" s="9">
        <f>IF($R71="","",VLOOKUP($R71,Data!$A$5:$AJ$2001,Data!U$2,FALSE))</f>
        <v>-3743.0400000000009</v>
      </c>
      <c r="K71" s="9">
        <f>IF($R71="","",VLOOKUP($R71,Data!$A$5:$AJ$2001,Data!V$2,FALSE))</f>
        <v>-3323.2200000000012</v>
      </c>
      <c r="L71" s="9">
        <f>IF($R71="","",VLOOKUP($R71,Data!$A$5:$AJ$2001,Data!W$2,FALSE))</f>
        <v>-1652.0800000000017</v>
      </c>
      <c r="M71" s="9">
        <f>IF($R71="","",VLOOKUP($R71,Data!$A$5:$AJ$2001,Data!X$2,FALSE))</f>
        <v>1564.0900000000001</v>
      </c>
      <c r="N71" s="9">
        <f>IF($R71="","",VLOOKUP($R71,Data!$A$5:$AJ$2001,Data!Y$2,FALSE))</f>
        <v>-4969.8300000000017</v>
      </c>
      <c r="O71" s="9">
        <f>IF($R71="","",VLOOKUP($R71,Data!$A$5:$AJ$2001,Data!Z$2,FALSE))</f>
        <v>-253.59999999999854</v>
      </c>
      <c r="P71" s="9">
        <f>IF($R71="","",VLOOKUP($R71,Data!$A$5:$AJ$2001,Data!AA$2,FALSE))</f>
        <v>-3262.9000000000015</v>
      </c>
      <c r="Q71" s="9">
        <f t="shared" si="1"/>
        <v>-15640.580000000005</v>
      </c>
      <c r="R71">
        <f>IF((MAX($R$4:R70)+1)&gt;Data!$A$1,"",MAX($R$4:R70)+1)</f>
        <v>67</v>
      </c>
    </row>
    <row r="72" spans="1:18" x14ac:dyDescent="0.2">
      <c r="A72" s="10">
        <f>IF(Q72="","",RANK(Q72,$Q$5:$Q$257)+COUNTIF($Q$3:Q71,Q72))</f>
        <v>120</v>
      </c>
      <c r="B72" t="str">
        <f>IF(R72="","",VLOOKUP($R72,Data!$A$5:$X$2001,Data!$E$2,FALSE))</f>
        <v>A</v>
      </c>
      <c r="C72">
        <f>IF(R72="","",VLOOKUP($R72,Data!$A$5:$X$2001,Data!$F$2,FALSE))</f>
        <v>0</v>
      </c>
      <c r="D72">
        <f>IF(R72="","",VLOOKUP($R72,Data!$A$5:$X$2001,Data!$G$2,FALSE))</f>
        <v>0</v>
      </c>
      <c r="E72">
        <f>IF(R72="","",VLOOKUP($R72,Data!$A$5:$X$2001,Data!$H$2,FALSE))</f>
        <v>0</v>
      </c>
      <c r="F72">
        <f>IF(R72="","",VLOOKUP($R72,Data!$A$5:$X$2001,Data!$I$2,FALSE))</f>
        <v>0</v>
      </c>
      <c r="G72">
        <f>IF(R72="","",VLOOKUP($R72,Data!$A$5:$X$2001,Data!$J$2,FALSE))</f>
        <v>0</v>
      </c>
      <c r="H72" t="str">
        <f>IF(R72="","",VLOOKUP($R72,Data!$A$5:$X$2001,Data!$K$2,FALSE))</f>
        <v>2212</v>
      </c>
      <c r="I72" t="str">
        <f>IF(R72="","",VLOOKUP($R72,Data!$A$5:$X$2001,Data!$L$2,FALSE))</f>
        <v>MIMEO PRINTING SERVICE (EMO)</v>
      </c>
      <c r="J72" s="9">
        <f>IF($R72="","",VLOOKUP($R72,Data!$A$5:$AJ$2001,Data!U$2,FALSE))</f>
        <v>0</v>
      </c>
      <c r="K72" s="9">
        <f>IF($R72="","",VLOOKUP($R72,Data!$A$5:$AJ$2001,Data!V$2,FALSE))</f>
        <v>0</v>
      </c>
      <c r="L72" s="9">
        <f>IF($R72="","",VLOOKUP($R72,Data!$A$5:$AJ$2001,Data!W$2,FALSE))</f>
        <v>0</v>
      </c>
      <c r="M72" s="9">
        <f>IF($R72="","",VLOOKUP($R72,Data!$A$5:$AJ$2001,Data!X$2,FALSE))</f>
        <v>0</v>
      </c>
      <c r="N72" s="9">
        <f>IF($R72="","",VLOOKUP($R72,Data!$A$5:$AJ$2001,Data!Y$2,FALSE))</f>
        <v>0</v>
      </c>
      <c r="O72" s="9">
        <f>IF($R72="","",VLOOKUP($R72,Data!$A$5:$AJ$2001,Data!Z$2,FALSE))</f>
        <v>0</v>
      </c>
      <c r="P72" s="9">
        <f>IF($R72="","",VLOOKUP($R72,Data!$A$5:$AJ$2001,Data!AA$2,FALSE))</f>
        <v>0</v>
      </c>
      <c r="Q72" s="9">
        <f t="shared" si="1"/>
        <v>0</v>
      </c>
      <c r="R72">
        <f>IF((MAX($R$4:R71)+1)&gt;Data!$A$1,"",MAX($R$4:R71)+1)</f>
        <v>68</v>
      </c>
    </row>
    <row r="73" spans="1:18" x14ac:dyDescent="0.2">
      <c r="A73" s="10">
        <f>IF(Q73="","",RANK(Q73,$Q$5:$Q$257)+COUNTIF($Q$3:Q72,Q73))</f>
        <v>175</v>
      </c>
      <c r="B73" t="str">
        <f>IF(R73="","",VLOOKUP($R73,Data!$A$5:$X$2001,Data!$E$2,FALSE))</f>
        <v>A</v>
      </c>
      <c r="C73">
        <f>IF(R73="","",VLOOKUP($R73,Data!$A$5:$X$2001,Data!$F$2,FALSE))</f>
        <v>0</v>
      </c>
      <c r="D73">
        <f>IF(R73="","",VLOOKUP($R73,Data!$A$5:$X$2001,Data!$G$2,FALSE))</f>
        <v>0</v>
      </c>
      <c r="E73">
        <f>IF(R73="","",VLOOKUP($R73,Data!$A$5:$X$2001,Data!$H$2,FALSE))</f>
        <v>0</v>
      </c>
      <c r="F73">
        <f>IF(R73="","",VLOOKUP($R73,Data!$A$5:$X$2001,Data!$I$2,FALSE))</f>
        <v>0</v>
      </c>
      <c r="G73">
        <f>IF(R73="","",VLOOKUP($R73,Data!$A$5:$X$2001,Data!$J$2,FALSE))</f>
        <v>0</v>
      </c>
      <c r="H73" t="str">
        <f>IF(R73="","",VLOOKUP($R73,Data!$A$5:$X$2001,Data!$K$2,FALSE))</f>
        <v>2215</v>
      </c>
      <c r="I73" t="str">
        <f>IF(R73="","",VLOOKUP($R73,Data!$A$5:$X$2001,Data!$L$2,FALSE))</f>
        <v>ELECTIONS REVENUE</v>
      </c>
      <c r="J73" s="9">
        <f>IF($R73="","",VLOOKUP($R73,Data!$A$5:$AJ$2001,Data!U$2,FALSE))</f>
        <v>79.75</v>
      </c>
      <c r="K73" s="9">
        <f>IF($R73="","",VLOOKUP($R73,Data!$A$5:$AJ$2001,Data!V$2,FALSE))</f>
        <v>-5988.25</v>
      </c>
      <c r="L73" s="9">
        <f>IF($R73="","",VLOOKUP($R73,Data!$A$5:$AJ$2001,Data!W$2,FALSE))</f>
        <v>-1183.1000000000004</v>
      </c>
      <c r="M73" s="9">
        <f>IF($R73="","",VLOOKUP($R73,Data!$A$5:$AJ$2001,Data!X$2,FALSE))</f>
        <v>-2108.5</v>
      </c>
      <c r="N73" s="9">
        <f>IF($R73="","",VLOOKUP($R73,Data!$A$5:$AJ$2001,Data!Y$2,FALSE))</f>
        <v>-94.550000000000182</v>
      </c>
      <c r="O73" s="9">
        <f>IF($R73="","",VLOOKUP($R73,Data!$A$5:$AJ$2001,Data!Z$2,FALSE))</f>
        <v>5871.35</v>
      </c>
      <c r="P73" s="9">
        <f>IF($R73="","",VLOOKUP($R73,Data!$A$5:$AJ$2001,Data!AA$2,FALSE))</f>
        <v>269.25</v>
      </c>
      <c r="Q73" s="9">
        <f t="shared" si="1"/>
        <v>-3154.0500000000011</v>
      </c>
      <c r="R73">
        <f>IF((MAX($R$4:R72)+1)&gt;Data!$A$1,"",MAX($R$4:R72)+1)</f>
        <v>69</v>
      </c>
    </row>
    <row r="74" spans="1:18" x14ac:dyDescent="0.2">
      <c r="A74" s="10">
        <f>IF(Q74="","",RANK(Q74,$Q$5:$Q$257)+COUNTIF($Q$3:Q73,Q74))</f>
        <v>46</v>
      </c>
      <c r="B74" t="str">
        <f>IF(R74="","",VLOOKUP($R74,Data!$A$5:$X$2001,Data!$E$2,FALSE))</f>
        <v>A</v>
      </c>
      <c r="C74">
        <f>IF(R74="","",VLOOKUP($R74,Data!$A$5:$X$2001,Data!$F$2,FALSE))</f>
        <v>0</v>
      </c>
      <c r="D74">
        <f>IF(R74="","",VLOOKUP($R74,Data!$A$5:$X$2001,Data!$G$2,FALSE))</f>
        <v>0</v>
      </c>
      <c r="E74">
        <f>IF(R74="","",VLOOKUP($R74,Data!$A$5:$X$2001,Data!$H$2,FALSE))</f>
        <v>0</v>
      </c>
      <c r="F74">
        <f>IF(R74="","",VLOOKUP($R74,Data!$A$5:$X$2001,Data!$I$2,FALSE))</f>
        <v>0</v>
      </c>
      <c r="G74">
        <f>IF(R74="","",VLOOKUP($R74,Data!$A$5:$X$2001,Data!$J$2,FALSE))</f>
        <v>0</v>
      </c>
      <c r="H74" t="str">
        <f>IF(R74="","",VLOOKUP($R74,Data!$A$5:$X$2001,Data!$K$2,FALSE))</f>
        <v>2228</v>
      </c>
      <c r="I74" t="str">
        <f>IF(R74="","",VLOOKUP($R74,Data!$A$5:$X$2001,Data!$L$2,FALSE))</f>
        <v>DATA PROCESSING SERVICES</v>
      </c>
      <c r="J74" s="9">
        <f>IF($R74="","",VLOOKUP($R74,Data!$A$5:$AJ$2001,Data!U$2,FALSE))</f>
        <v>25194.75</v>
      </c>
      <c r="K74" s="9">
        <f>IF($R74="","",VLOOKUP($R74,Data!$A$5:$AJ$2001,Data!V$2,FALSE))</f>
        <v>-1842.2700000000041</v>
      </c>
      <c r="L74" s="9">
        <f>IF($R74="","",VLOOKUP($R74,Data!$A$5:$AJ$2001,Data!W$2,FALSE))</f>
        <v>24382.21</v>
      </c>
      <c r="M74" s="9">
        <f>IF($R74="","",VLOOKUP($R74,Data!$A$5:$AJ$2001,Data!X$2,FALSE))</f>
        <v>6294.4000000000015</v>
      </c>
      <c r="N74" s="9">
        <f>IF($R74="","",VLOOKUP($R74,Data!$A$5:$AJ$2001,Data!Y$2,FALSE))</f>
        <v>-16743.210000000006</v>
      </c>
      <c r="O74" s="9">
        <f>IF($R74="","",VLOOKUP($R74,Data!$A$5:$AJ$2001,Data!Z$2,FALSE))</f>
        <v>12000.849999999999</v>
      </c>
      <c r="P74" s="9">
        <f>IF($R74="","",VLOOKUP($R74,Data!$A$5:$AJ$2001,Data!AA$2,FALSE))</f>
        <v>18220.830000000002</v>
      </c>
      <c r="Q74" s="9">
        <f t="shared" si="1"/>
        <v>67507.56</v>
      </c>
      <c r="R74">
        <f>IF((MAX($R$4:R73)+1)&gt;Data!$A$1,"",MAX($R$4:R73)+1)</f>
        <v>70</v>
      </c>
    </row>
    <row r="75" spans="1:18" x14ac:dyDescent="0.2">
      <c r="A75" s="10">
        <f>IF(Q75="","",RANK(Q75,$Q$5:$Q$257)+COUNTIF($Q$3:Q74,Q75))</f>
        <v>212</v>
      </c>
      <c r="B75" t="str">
        <f>IF(R75="","",VLOOKUP($R75,Data!$A$5:$X$2001,Data!$E$2,FALSE))</f>
        <v>A</v>
      </c>
      <c r="C75">
        <f>IF(R75="","",VLOOKUP($R75,Data!$A$5:$X$2001,Data!$F$2,FALSE))</f>
        <v>0</v>
      </c>
      <c r="D75">
        <f>IF(R75="","",VLOOKUP($R75,Data!$A$5:$X$2001,Data!$G$2,FALSE))</f>
        <v>0</v>
      </c>
      <c r="E75">
        <f>IF(R75="","",VLOOKUP($R75,Data!$A$5:$X$2001,Data!$H$2,FALSE))</f>
        <v>0</v>
      </c>
      <c r="F75">
        <f>IF(R75="","",VLOOKUP($R75,Data!$A$5:$X$2001,Data!$I$2,FALSE))</f>
        <v>0</v>
      </c>
      <c r="G75">
        <f>IF(R75="","",VLOOKUP($R75,Data!$A$5:$X$2001,Data!$J$2,FALSE))</f>
        <v>0</v>
      </c>
      <c r="H75" t="str">
        <f>IF(R75="","",VLOOKUP($R75,Data!$A$5:$X$2001,Data!$K$2,FALSE))</f>
        <v>2230</v>
      </c>
      <c r="I75" t="str">
        <f>IF(R75="","",VLOOKUP($R75,Data!$A$5:$X$2001,Data!$L$2,FALSE))</f>
        <v>GENERAL SERVICE/OTHER GOVTS.</v>
      </c>
      <c r="J75" s="9">
        <f>IF($R75="","",VLOOKUP($R75,Data!$A$5:$AJ$2001,Data!U$2,FALSE))</f>
        <v>-7061.27</v>
      </c>
      <c r="K75" s="9">
        <f>IF($R75="","",VLOOKUP($R75,Data!$A$5:$AJ$2001,Data!V$2,FALSE))</f>
        <v>-2913.2700000000004</v>
      </c>
      <c r="L75" s="9">
        <f>IF($R75="","",VLOOKUP($R75,Data!$A$5:$AJ$2001,Data!W$2,FALSE))</f>
        <v>-4071.13</v>
      </c>
      <c r="M75" s="9">
        <f>IF($R75="","",VLOOKUP($R75,Data!$A$5:$AJ$2001,Data!X$2,FALSE))</f>
        <v>-12145.87</v>
      </c>
      <c r="N75" s="9">
        <f>IF($R75="","",VLOOKUP($R75,Data!$A$5:$AJ$2001,Data!Y$2,FALSE))</f>
        <v>-10198.51</v>
      </c>
      <c r="O75" s="9">
        <f>IF($R75="","",VLOOKUP($R75,Data!$A$5:$AJ$2001,Data!Z$2,FALSE))</f>
        <v>-12409.53</v>
      </c>
      <c r="P75" s="9">
        <f>IF($R75="","",VLOOKUP($R75,Data!$A$5:$AJ$2001,Data!AA$2,FALSE))</f>
        <v>-13450.550000000001</v>
      </c>
      <c r="Q75" s="9">
        <f t="shared" si="1"/>
        <v>-62250.130000000005</v>
      </c>
      <c r="R75">
        <f>IF((MAX($R$4:R74)+1)&gt;Data!$A$1,"",MAX($R$4:R74)+1)</f>
        <v>71</v>
      </c>
    </row>
    <row r="76" spans="1:18" x14ac:dyDescent="0.2">
      <c r="A76" s="10">
        <f>IF(Q76="","",RANK(Q76,$Q$5:$Q$257)+COUNTIF($Q$3:Q75,Q76))</f>
        <v>177</v>
      </c>
      <c r="B76" t="str">
        <f>IF(R76="","",VLOOKUP($R76,Data!$A$5:$X$2001,Data!$E$2,FALSE))</f>
        <v>A</v>
      </c>
      <c r="C76">
        <f>IF(R76="","",VLOOKUP($R76,Data!$A$5:$X$2001,Data!$F$2,FALSE))</f>
        <v>0</v>
      </c>
      <c r="D76">
        <f>IF(R76="","",VLOOKUP($R76,Data!$A$5:$X$2001,Data!$G$2,FALSE))</f>
        <v>0</v>
      </c>
      <c r="E76">
        <f>IF(R76="","",VLOOKUP($R76,Data!$A$5:$X$2001,Data!$H$2,FALSE))</f>
        <v>0</v>
      </c>
      <c r="F76">
        <f>IF(R76="","",VLOOKUP($R76,Data!$A$5:$X$2001,Data!$I$2,FALSE))</f>
        <v>0</v>
      </c>
      <c r="G76">
        <f>IF(R76="","",VLOOKUP($R76,Data!$A$5:$X$2001,Data!$J$2,FALSE))</f>
        <v>0</v>
      </c>
      <c r="H76" t="str">
        <f>IF(R76="","",VLOOKUP($R76,Data!$A$5:$X$2001,Data!$K$2,FALSE))</f>
        <v>2260</v>
      </c>
      <c r="I76" t="str">
        <f>IF(R76="","",VLOOKUP($R76,Data!$A$5:$X$2001,Data!$L$2,FALSE))</f>
        <v>TRANSPORTATION OF PRISONERS</v>
      </c>
      <c r="J76" s="9">
        <f>IF($R76="","",VLOOKUP($R76,Data!$A$5:$AJ$2001,Data!U$2,FALSE))</f>
        <v>-1611.37</v>
      </c>
      <c r="K76" s="9">
        <f>IF($R76="","",VLOOKUP($R76,Data!$A$5:$AJ$2001,Data!V$2,FALSE))</f>
        <v>-1074.7199999999998</v>
      </c>
      <c r="L76" s="9">
        <f>IF($R76="","",VLOOKUP($R76,Data!$A$5:$AJ$2001,Data!W$2,FALSE))</f>
        <v>-710.13000000000011</v>
      </c>
      <c r="M76" s="9">
        <f>IF($R76="","",VLOOKUP($R76,Data!$A$5:$AJ$2001,Data!X$2,FALSE))</f>
        <v>86.789999999999964</v>
      </c>
      <c r="N76" s="9">
        <f>IF($R76="","",VLOOKUP($R76,Data!$A$5:$AJ$2001,Data!Y$2,FALSE))</f>
        <v>-1678.4</v>
      </c>
      <c r="O76" s="9">
        <f>IF($R76="","",VLOOKUP($R76,Data!$A$5:$AJ$2001,Data!Z$2,FALSE))</f>
        <v>472.46000000000004</v>
      </c>
      <c r="P76" s="9">
        <f>IF($R76="","",VLOOKUP($R76,Data!$A$5:$AJ$2001,Data!AA$2,FALSE))</f>
        <v>1066</v>
      </c>
      <c r="Q76" s="9">
        <f t="shared" si="1"/>
        <v>-3449.37</v>
      </c>
      <c r="R76">
        <f>IF((MAX($R$4:R75)+1)&gt;Data!$A$1,"",MAX($R$4:R75)+1)</f>
        <v>72</v>
      </c>
    </row>
    <row r="77" spans="1:18" x14ac:dyDescent="0.2">
      <c r="A77" s="10">
        <f>IF(Q77="","",RANK(Q77,$Q$5:$Q$257)+COUNTIF($Q$3:Q76,Q77))</f>
        <v>169</v>
      </c>
      <c r="B77" t="str">
        <f>IF(R77="","",VLOOKUP($R77,Data!$A$5:$X$2001,Data!$E$2,FALSE))</f>
        <v>A</v>
      </c>
      <c r="C77">
        <f>IF(R77="","",VLOOKUP($R77,Data!$A$5:$X$2001,Data!$F$2,FALSE))</f>
        <v>0</v>
      </c>
      <c r="D77">
        <f>IF(R77="","",VLOOKUP($R77,Data!$A$5:$X$2001,Data!$G$2,FALSE))</f>
        <v>0</v>
      </c>
      <c r="E77">
        <f>IF(R77="","",VLOOKUP($R77,Data!$A$5:$X$2001,Data!$H$2,FALSE))</f>
        <v>0</v>
      </c>
      <c r="F77">
        <f>IF(R77="","",VLOOKUP($R77,Data!$A$5:$X$2001,Data!$I$2,FALSE))</f>
        <v>0</v>
      </c>
      <c r="G77">
        <f>IF(R77="","",VLOOKUP($R77,Data!$A$5:$X$2001,Data!$J$2,FALSE))</f>
        <v>0</v>
      </c>
      <c r="H77" t="str">
        <f>IF(R77="","",VLOOKUP($R77,Data!$A$5:$X$2001,Data!$K$2,FALSE))</f>
        <v>2261</v>
      </c>
      <c r="I77" t="str">
        <f>IF(R77="","",VLOOKUP($R77,Data!$A$5:$X$2001,Data!$L$2,FALSE))</f>
        <v>SHERIFF CONTRACTS</v>
      </c>
      <c r="J77" s="9">
        <f>IF($R77="","",VLOOKUP($R77,Data!$A$5:$AJ$2001,Data!U$2,FALSE))</f>
        <v>-1450</v>
      </c>
      <c r="K77" s="9">
        <f>IF($R77="","",VLOOKUP($R77,Data!$A$5:$AJ$2001,Data!V$2,FALSE))</f>
        <v>-165.53999999999996</v>
      </c>
      <c r="L77" s="9">
        <f>IF($R77="","",VLOOKUP($R77,Data!$A$5:$AJ$2001,Data!W$2,FALSE))</f>
        <v>-929.76</v>
      </c>
      <c r="M77" s="9">
        <f>IF($R77="","",VLOOKUP($R77,Data!$A$5:$AJ$2001,Data!X$2,FALSE))</f>
        <v>-435.99</v>
      </c>
      <c r="N77" s="9">
        <f>IF($R77="","",VLOOKUP($R77,Data!$A$5:$AJ$2001,Data!Y$2,FALSE))</f>
        <v>0</v>
      </c>
      <c r="O77" s="9">
        <f>IF($R77="","",VLOOKUP($R77,Data!$A$5:$AJ$2001,Data!Z$2,FALSE))</f>
        <v>1775.19</v>
      </c>
      <c r="P77" s="9">
        <f>IF($R77="","",VLOOKUP($R77,Data!$A$5:$AJ$2001,Data!AA$2,FALSE))</f>
        <v>-532.16</v>
      </c>
      <c r="Q77" s="9">
        <f t="shared" si="1"/>
        <v>-1738.2599999999998</v>
      </c>
      <c r="R77">
        <f>IF((MAX($R$4:R76)+1)&gt;Data!$A$1,"",MAX($R$4:R76)+1)</f>
        <v>73</v>
      </c>
    </row>
    <row r="78" spans="1:18" x14ac:dyDescent="0.2">
      <c r="A78" s="10">
        <f>IF(Q78="","",RANK(Q78,$Q$5:$Q$257)+COUNTIF($Q$3:Q77,Q78))</f>
        <v>163</v>
      </c>
      <c r="B78" t="str">
        <f>IF(R78="","",VLOOKUP($R78,Data!$A$5:$X$2001,Data!$E$2,FALSE))</f>
        <v>A</v>
      </c>
      <c r="C78">
        <f>IF(R78="","",VLOOKUP($R78,Data!$A$5:$X$2001,Data!$F$2,FALSE))</f>
        <v>0</v>
      </c>
      <c r="D78">
        <f>IF(R78="","",VLOOKUP($R78,Data!$A$5:$X$2001,Data!$G$2,FALSE))</f>
        <v>0</v>
      </c>
      <c r="E78">
        <f>IF(R78="","",VLOOKUP($R78,Data!$A$5:$X$2001,Data!$H$2,FALSE))</f>
        <v>0</v>
      </c>
      <c r="F78">
        <f>IF(R78="","",VLOOKUP($R78,Data!$A$5:$X$2001,Data!$I$2,FALSE))</f>
        <v>0</v>
      </c>
      <c r="G78">
        <f>IF(R78="","",VLOOKUP($R78,Data!$A$5:$X$2001,Data!$J$2,FALSE))</f>
        <v>0</v>
      </c>
      <c r="H78" t="str">
        <f>IF(R78="","",VLOOKUP($R78,Data!$A$5:$X$2001,Data!$K$2,FALSE))</f>
        <v>2262</v>
      </c>
      <c r="I78" t="str">
        <f>IF(R78="","",VLOOKUP($R78,Data!$A$5:$X$2001,Data!$L$2,FALSE))</f>
        <v>SHER. INVESTIGATIONS DSS</v>
      </c>
      <c r="J78" s="9">
        <f>IF($R78="","",VLOOKUP($R78,Data!$A$5:$AJ$2001,Data!U$2,FALSE))</f>
        <v>1948</v>
      </c>
      <c r="K78" s="9">
        <f>IF($R78="","",VLOOKUP($R78,Data!$A$5:$AJ$2001,Data!V$2,FALSE))</f>
        <v>1948</v>
      </c>
      <c r="L78" s="9">
        <f>IF($R78="","",VLOOKUP($R78,Data!$A$5:$AJ$2001,Data!W$2,FALSE))</f>
        <v>46.75</v>
      </c>
      <c r="M78" s="9">
        <f>IF($R78="","",VLOOKUP($R78,Data!$A$5:$AJ$2001,Data!X$2,FALSE))</f>
        <v>0</v>
      </c>
      <c r="N78" s="9">
        <f>IF($R78="","",VLOOKUP($R78,Data!$A$5:$AJ$2001,Data!Y$2,FALSE))</f>
        <v>-204.75</v>
      </c>
      <c r="O78" s="9">
        <f>IF($R78="","",VLOOKUP($R78,Data!$A$5:$AJ$2001,Data!Z$2,FALSE))</f>
        <v>-814</v>
      </c>
      <c r="P78" s="9">
        <f>IF($R78="","",VLOOKUP($R78,Data!$A$5:$AJ$2001,Data!AA$2,FALSE))</f>
        <v>-3750</v>
      </c>
      <c r="Q78" s="9">
        <f t="shared" si="1"/>
        <v>-826</v>
      </c>
      <c r="R78">
        <f>IF((MAX($R$4:R77)+1)&gt;Data!$A$1,"",MAX($R$4:R77)+1)</f>
        <v>74</v>
      </c>
    </row>
    <row r="79" spans="1:18" x14ac:dyDescent="0.2">
      <c r="A79" s="10">
        <f>IF(Q79="","",RANK(Q79,$Q$5:$Q$257)+COUNTIF($Q$3:Q78,Q79))</f>
        <v>191</v>
      </c>
      <c r="B79" t="str">
        <f>IF(R79="","",VLOOKUP($R79,Data!$A$5:$X$2001,Data!$E$2,FALSE))</f>
        <v>A</v>
      </c>
      <c r="C79">
        <f>IF(R79="","",VLOOKUP($R79,Data!$A$5:$X$2001,Data!$F$2,FALSE))</f>
        <v>0</v>
      </c>
      <c r="D79">
        <f>IF(R79="","",VLOOKUP($R79,Data!$A$5:$X$2001,Data!$G$2,FALSE))</f>
        <v>0</v>
      </c>
      <c r="E79">
        <f>IF(R79="","",VLOOKUP($R79,Data!$A$5:$X$2001,Data!$H$2,FALSE))</f>
        <v>0</v>
      </c>
      <c r="F79">
        <f>IF(R79="","",VLOOKUP($R79,Data!$A$5:$X$2001,Data!$I$2,FALSE))</f>
        <v>0</v>
      </c>
      <c r="G79">
        <f>IF(R79="","",VLOOKUP($R79,Data!$A$5:$X$2001,Data!$J$2,FALSE))</f>
        <v>0</v>
      </c>
      <c r="H79" t="str">
        <f>IF(R79="","",VLOOKUP($R79,Data!$A$5:$X$2001,Data!$K$2,FALSE))</f>
        <v>2264</v>
      </c>
      <c r="I79" t="str">
        <f>IF(R79="","",VLOOKUP($R79,Data!$A$5:$X$2001,Data!$L$2,FALSE))</f>
        <v>JAIL FACILITIES</v>
      </c>
      <c r="J79" s="9">
        <f>IF($R79="","",VLOOKUP($R79,Data!$A$5:$AJ$2001,Data!U$2,FALSE))</f>
        <v>0</v>
      </c>
      <c r="K79" s="9">
        <f>IF($R79="","",VLOOKUP($R79,Data!$A$5:$AJ$2001,Data!V$2,FALSE))</f>
        <v>0</v>
      </c>
      <c r="L79" s="9">
        <f>IF($R79="","",VLOOKUP($R79,Data!$A$5:$AJ$2001,Data!W$2,FALSE))</f>
        <v>0</v>
      </c>
      <c r="M79" s="9">
        <f>IF($R79="","",VLOOKUP($R79,Data!$A$5:$AJ$2001,Data!X$2,FALSE))</f>
        <v>0</v>
      </c>
      <c r="N79" s="9">
        <f>IF($R79="","",VLOOKUP($R79,Data!$A$5:$AJ$2001,Data!Y$2,FALSE))</f>
        <v>0</v>
      </c>
      <c r="O79" s="9">
        <f>IF($R79="","",VLOOKUP($R79,Data!$A$5:$AJ$2001,Data!Z$2,FALSE))</f>
        <v>-12100</v>
      </c>
      <c r="P79" s="9">
        <f>IF($R79="","",VLOOKUP($R79,Data!$A$5:$AJ$2001,Data!AA$2,FALSE))</f>
        <v>0</v>
      </c>
      <c r="Q79" s="9">
        <f t="shared" si="1"/>
        <v>-12100</v>
      </c>
      <c r="R79">
        <f>IF((MAX($R$4:R78)+1)&gt;Data!$A$1,"",MAX($R$4:R78)+1)</f>
        <v>75</v>
      </c>
    </row>
    <row r="80" spans="1:18" x14ac:dyDescent="0.2">
      <c r="A80" s="10">
        <f>IF(Q80="","",RANK(Q80,$Q$5:$Q$257)+COUNTIF($Q$3:Q79,Q80))</f>
        <v>121</v>
      </c>
      <c r="B80" t="str">
        <f>IF(R80="","",VLOOKUP($R80,Data!$A$5:$X$2001,Data!$E$2,FALSE))</f>
        <v>A</v>
      </c>
      <c r="C80">
        <f>IF(R80="","",VLOOKUP($R80,Data!$A$5:$X$2001,Data!$F$2,FALSE))</f>
        <v>0</v>
      </c>
      <c r="D80">
        <f>IF(R80="","",VLOOKUP($R80,Data!$A$5:$X$2001,Data!$G$2,FALSE))</f>
        <v>0</v>
      </c>
      <c r="E80">
        <f>IF(R80="","",VLOOKUP($R80,Data!$A$5:$X$2001,Data!$H$2,FALSE))</f>
        <v>0</v>
      </c>
      <c r="F80">
        <f>IF(R80="","",VLOOKUP($R80,Data!$A$5:$X$2001,Data!$I$2,FALSE))</f>
        <v>0</v>
      </c>
      <c r="G80">
        <f>IF(R80="","",VLOOKUP($R80,Data!$A$5:$X$2001,Data!$J$2,FALSE))</f>
        <v>0</v>
      </c>
      <c r="H80" t="str">
        <f>IF(R80="","",VLOOKUP($R80,Data!$A$5:$X$2001,Data!$K$2,FALSE))</f>
        <v>2300</v>
      </c>
      <c r="I80" t="str">
        <f>IF(R80="","",VLOOKUP($R80,Data!$A$5:$X$2001,Data!$L$2,FALSE))</f>
        <v>TRANS.SERVICE/OTHER GOVTS.</v>
      </c>
      <c r="J80" s="9">
        <f>IF($R80="","",VLOOKUP($R80,Data!$A$5:$AJ$2001,Data!U$2,FALSE))</f>
        <v>0</v>
      </c>
      <c r="K80" s="9">
        <f>IF($R80="","",VLOOKUP($R80,Data!$A$5:$AJ$2001,Data!V$2,FALSE))</f>
        <v>0</v>
      </c>
      <c r="L80" s="9">
        <f>IF($R80="","",VLOOKUP($R80,Data!$A$5:$AJ$2001,Data!W$2,FALSE))</f>
        <v>0</v>
      </c>
      <c r="M80" s="9">
        <f>IF($R80="","",VLOOKUP($R80,Data!$A$5:$AJ$2001,Data!X$2,FALSE))</f>
        <v>0</v>
      </c>
      <c r="N80" s="9">
        <f>IF($R80="","",VLOOKUP($R80,Data!$A$5:$AJ$2001,Data!Y$2,FALSE))</f>
        <v>0</v>
      </c>
      <c r="O80" s="9">
        <f>IF($R80="","",VLOOKUP($R80,Data!$A$5:$AJ$2001,Data!Z$2,FALSE))</f>
        <v>0</v>
      </c>
      <c r="P80" s="9">
        <f>IF($R80="","",VLOOKUP($R80,Data!$A$5:$AJ$2001,Data!AA$2,FALSE))</f>
        <v>0</v>
      </c>
      <c r="Q80" s="9">
        <f t="shared" si="1"/>
        <v>0</v>
      </c>
      <c r="R80">
        <f>IF((MAX($R$4:R79)+1)&gt;Data!$A$1,"",MAX($R$4:R79)+1)</f>
        <v>76</v>
      </c>
    </row>
    <row r="81" spans="1:18" x14ac:dyDescent="0.2">
      <c r="A81" s="10">
        <f>IF(Q81="","",RANK(Q81,$Q$5:$Q$257)+COUNTIF($Q$3:Q80,Q81))</f>
        <v>95</v>
      </c>
      <c r="B81" t="str">
        <f>IF(R81="","",VLOOKUP($R81,Data!$A$5:$X$2001,Data!$E$2,FALSE))</f>
        <v>A</v>
      </c>
      <c r="C81">
        <f>IF(R81="","",VLOOKUP($R81,Data!$A$5:$X$2001,Data!$F$2,FALSE))</f>
        <v>0</v>
      </c>
      <c r="D81">
        <f>IF(R81="","",VLOOKUP($R81,Data!$A$5:$X$2001,Data!$G$2,FALSE))</f>
        <v>0</v>
      </c>
      <c r="E81">
        <f>IF(R81="","",VLOOKUP($R81,Data!$A$5:$X$2001,Data!$H$2,FALSE))</f>
        <v>0</v>
      </c>
      <c r="F81">
        <f>IF(R81="","",VLOOKUP($R81,Data!$A$5:$X$2001,Data!$I$2,FALSE))</f>
        <v>0</v>
      </c>
      <c r="G81">
        <f>IF(R81="","",VLOOKUP($R81,Data!$A$5:$X$2001,Data!$J$2,FALSE))</f>
        <v>0</v>
      </c>
      <c r="H81" t="str">
        <f>IF(R81="","",VLOOKUP($R81,Data!$A$5:$X$2001,Data!$K$2,FALSE))</f>
        <v>2303</v>
      </c>
      <c r="I81" t="str">
        <f>IF(R81="","",VLOOKUP($R81,Data!$A$5:$X$2001,Data!$L$2,FALSE))</f>
        <v>CHARGES TO NYC DEP- ADMIN.</v>
      </c>
      <c r="J81" s="9">
        <f>IF($R81="","",VLOOKUP($R81,Data!$A$5:$AJ$2001,Data!U$2,FALSE))</f>
        <v>2499.4699999999998</v>
      </c>
      <c r="K81" s="9">
        <f>IF($R81="","",VLOOKUP($R81,Data!$A$5:$AJ$2001,Data!V$2,FALSE))</f>
        <v>-3379.0200000000004</v>
      </c>
      <c r="L81" s="9">
        <f>IF($R81="","",VLOOKUP($R81,Data!$A$5:$AJ$2001,Data!W$2,FALSE))</f>
        <v>1907.12</v>
      </c>
      <c r="M81" s="9">
        <f>IF($R81="","",VLOOKUP($R81,Data!$A$5:$AJ$2001,Data!X$2,FALSE))</f>
        <v>222.19999999999982</v>
      </c>
      <c r="N81" s="9">
        <f>IF($R81="","",VLOOKUP($R81,Data!$A$5:$AJ$2001,Data!Y$2,FALSE))</f>
        <v>749.80000000000018</v>
      </c>
      <c r="O81" s="9">
        <f>IF($R81="","",VLOOKUP($R81,Data!$A$5:$AJ$2001,Data!Z$2,FALSE))</f>
        <v>-797.86999999999989</v>
      </c>
      <c r="P81" s="9">
        <f>IF($R81="","",VLOOKUP($R81,Data!$A$5:$AJ$2001,Data!AA$2,FALSE))</f>
        <v>1564</v>
      </c>
      <c r="Q81" s="9">
        <f t="shared" si="1"/>
        <v>2765.6999999999994</v>
      </c>
      <c r="R81">
        <f>IF((MAX($R$4:R80)+1)&gt;Data!$A$1,"",MAX($R$4:R80)+1)</f>
        <v>77</v>
      </c>
    </row>
    <row r="82" spans="1:18" x14ac:dyDescent="0.2">
      <c r="A82" s="10">
        <f>IF(Q82="","",RANK(Q82,$Q$5:$Q$257)+COUNTIF($Q$3:Q81,Q82))</f>
        <v>122</v>
      </c>
      <c r="B82" t="str">
        <f>IF(R82="","",VLOOKUP($R82,Data!$A$5:$X$2001,Data!$E$2,FALSE))</f>
        <v>A</v>
      </c>
      <c r="C82">
        <f>IF(R82="","",VLOOKUP($R82,Data!$A$5:$X$2001,Data!$F$2,FALSE))</f>
        <v>0</v>
      </c>
      <c r="D82">
        <f>IF(R82="","",VLOOKUP($R82,Data!$A$5:$X$2001,Data!$G$2,FALSE))</f>
        <v>0</v>
      </c>
      <c r="E82">
        <f>IF(R82="","",VLOOKUP($R82,Data!$A$5:$X$2001,Data!$H$2,FALSE))</f>
        <v>0</v>
      </c>
      <c r="F82">
        <f>IF(R82="","",VLOOKUP($R82,Data!$A$5:$X$2001,Data!$I$2,FALSE))</f>
        <v>0</v>
      </c>
      <c r="G82">
        <f>IF(R82="","",VLOOKUP($R82,Data!$A$5:$X$2001,Data!$J$2,FALSE))</f>
        <v>0</v>
      </c>
      <c r="H82" t="str">
        <f>IF(R82="","",VLOOKUP($R82,Data!$A$5:$X$2001,Data!$K$2,FALSE))</f>
        <v>2356</v>
      </c>
      <c r="I82" t="str">
        <f>IF(R82="","",VLOOKUP($R82,Data!$A$5:$X$2001,Data!$L$2,FALSE))</f>
        <v>REPAIRS DSS MEDICAID CARS</v>
      </c>
      <c r="J82" s="9">
        <f>IF($R82="","",VLOOKUP($R82,Data!$A$5:$AJ$2001,Data!U$2,FALSE))</f>
        <v>0</v>
      </c>
      <c r="K82" s="9">
        <f>IF($R82="","",VLOOKUP($R82,Data!$A$5:$AJ$2001,Data!V$2,FALSE))</f>
        <v>0</v>
      </c>
      <c r="L82" s="9">
        <f>IF($R82="","",VLOOKUP($R82,Data!$A$5:$AJ$2001,Data!W$2,FALSE))</f>
        <v>0</v>
      </c>
      <c r="M82" s="9">
        <f>IF($R82="","",VLOOKUP($R82,Data!$A$5:$AJ$2001,Data!X$2,FALSE))</f>
        <v>0</v>
      </c>
      <c r="N82" s="9">
        <f>IF($R82="","",VLOOKUP($R82,Data!$A$5:$AJ$2001,Data!Y$2,FALSE))</f>
        <v>0</v>
      </c>
      <c r="O82" s="9">
        <f>IF($R82="","",VLOOKUP($R82,Data!$A$5:$AJ$2001,Data!Z$2,FALSE))</f>
        <v>0</v>
      </c>
      <c r="P82" s="9">
        <f>IF($R82="","",VLOOKUP($R82,Data!$A$5:$AJ$2001,Data!AA$2,FALSE))</f>
        <v>0</v>
      </c>
      <c r="Q82" s="9">
        <f t="shared" si="1"/>
        <v>0</v>
      </c>
      <c r="R82">
        <f>IF((MAX($R$4:R81)+1)&gt;Data!$A$1,"",MAX($R$4:R81)+1)</f>
        <v>78</v>
      </c>
    </row>
    <row r="83" spans="1:18" x14ac:dyDescent="0.2">
      <c r="A83" s="10">
        <f>IF(Q83="","",RANK(Q83,$Q$5:$Q$257)+COUNTIF($Q$3:Q82,Q83))</f>
        <v>59</v>
      </c>
      <c r="B83" t="str">
        <f>IF(R83="","",VLOOKUP($R83,Data!$A$5:$X$2001,Data!$E$2,FALSE))</f>
        <v>A</v>
      </c>
      <c r="C83">
        <f>IF(R83="","",VLOOKUP($R83,Data!$A$5:$X$2001,Data!$F$2,FALSE))</f>
        <v>0</v>
      </c>
      <c r="D83">
        <f>IF(R83="","",VLOOKUP($R83,Data!$A$5:$X$2001,Data!$G$2,FALSE))</f>
        <v>0</v>
      </c>
      <c r="E83">
        <f>IF(R83="","",VLOOKUP($R83,Data!$A$5:$X$2001,Data!$H$2,FALSE))</f>
        <v>0</v>
      </c>
      <c r="F83">
        <f>IF(R83="","",VLOOKUP($R83,Data!$A$5:$X$2001,Data!$I$2,FALSE))</f>
        <v>0</v>
      </c>
      <c r="G83">
        <f>IF(R83="","",VLOOKUP($R83,Data!$A$5:$X$2001,Data!$J$2,FALSE))</f>
        <v>0</v>
      </c>
      <c r="H83" t="str">
        <f>IF(R83="","",VLOOKUP($R83,Data!$A$5:$X$2001,Data!$K$2,FALSE))</f>
        <v>2372</v>
      </c>
      <c r="I83" t="str">
        <f>IF(R83="","",VLOOKUP($R83,Data!$A$5:$X$2001,Data!$L$2,FALSE))</f>
        <v>PLANNING SERVICES</v>
      </c>
      <c r="J83" s="9">
        <f>IF($R83="","",VLOOKUP($R83,Data!$A$5:$AJ$2001,Data!U$2,FALSE))</f>
        <v>0</v>
      </c>
      <c r="K83" s="9">
        <f>IF($R83="","",VLOOKUP($R83,Data!$A$5:$AJ$2001,Data!V$2,FALSE))</f>
        <v>0</v>
      </c>
      <c r="L83" s="9">
        <f>IF($R83="","",VLOOKUP($R83,Data!$A$5:$AJ$2001,Data!W$2,FALSE))</f>
        <v>0</v>
      </c>
      <c r="M83" s="9">
        <f>IF($R83="","",VLOOKUP($R83,Data!$A$5:$AJ$2001,Data!X$2,FALSE))</f>
        <v>-80</v>
      </c>
      <c r="N83" s="9">
        <f>IF($R83="","",VLOOKUP($R83,Data!$A$5:$AJ$2001,Data!Y$2,FALSE))</f>
        <v>-2675.09</v>
      </c>
      <c r="O83" s="9">
        <f>IF($R83="","",VLOOKUP($R83,Data!$A$5:$AJ$2001,Data!Z$2,FALSE))</f>
        <v>34000</v>
      </c>
      <c r="P83" s="9">
        <f>IF($R83="","",VLOOKUP($R83,Data!$A$5:$AJ$2001,Data!AA$2,FALSE))</f>
        <v>0</v>
      </c>
      <c r="Q83" s="9">
        <f t="shared" si="1"/>
        <v>31244.91</v>
      </c>
      <c r="R83">
        <f>IF((MAX($R$4:R82)+1)&gt;Data!$A$1,"",MAX($R$4:R82)+1)</f>
        <v>79</v>
      </c>
    </row>
    <row r="84" spans="1:18" x14ac:dyDescent="0.2">
      <c r="A84" s="10">
        <f>IF(Q84="","",RANK(Q84,$Q$5:$Q$257)+COUNTIF($Q$3:Q83,Q84))</f>
        <v>224</v>
      </c>
      <c r="B84" t="str">
        <f>IF(R84="","",VLOOKUP($R84,Data!$A$5:$X$2001,Data!$E$2,FALSE))</f>
        <v>A</v>
      </c>
      <c r="C84">
        <f>IF(R84="","",VLOOKUP($R84,Data!$A$5:$X$2001,Data!$F$2,FALSE))</f>
        <v>0</v>
      </c>
      <c r="D84">
        <f>IF(R84="","",VLOOKUP($R84,Data!$A$5:$X$2001,Data!$G$2,FALSE))</f>
        <v>0</v>
      </c>
      <c r="E84">
        <f>IF(R84="","",VLOOKUP($R84,Data!$A$5:$X$2001,Data!$H$2,FALSE))</f>
        <v>0</v>
      </c>
      <c r="F84">
        <f>IF(R84="","",VLOOKUP($R84,Data!$A$5:$X$2001,Data!$I$2,FALSE))</f>
        <v>0</v>
      </c>
      <c r="G84">
        <f>IF(R84="","",VLOOKUP($R84,Data!$A$5:$X$2001,Data!$J$2,FALSE))</f>
        <v>0</v>
      </c>
      <c r="H84" t="str">
        <f>IF(R84="","",VLOOKUP($R84,Data!$A$5:$X$2001,Data!$K$2,FALSE))</f>
        <v>2390</v>
      </c>
      <c r="I84" t="str">
        <f>IF(R84="","",VLOOKUP($R84,Data!$A$5:$X$2001,Data!$L$2,FALSE))</f>
        <v>SHARE OF JOINT ACT/OTHER GV</v>
      </c>
      <c r="J84" s="9">
        <f>IF($R84="","",VLOOKUP($R84,Data!$A$5:$AJ$2001,Data!U$2,FALSE))</f>
        <v>0</v>
      </c>
      <c r="K84" s="9">
        <f>IF($R84="","",VLOOKUP($R84,Data!$A$5:$AJ$2001,Data!V$2,FALSE))</f>
        <v>0</v>
      </c>
      <c r="L84" s="9">
        <f>IF($R84="","",VLOOKUP($R84,Data!$A$5:$AJ$2001,Data!W$2,FALSE))</f>
        <v>-138488.4</v>
      </c>
      <c r="M84" s="9">
        <f>IF($R84="","",VLOOKUP($R84,Data!$A$5:$AJ$2001,Data!X$2,FALSE))</f>
        <v>0</v>
      </c>
      <c r="N84" s="9">
        <f>IF($R84="","",VLOOKUP($R84,Data!$A$5:$AJ$2001,Data!Y$2,FALSE))</f>
        <v>0</v>
      </c>
      <c r="O84" s="9">
        <f>IF($R84="","",VLOOKUP($R84,Data!$A$5:$AJ$2001,Data!Z$2,FALSE))</f>
        <v>0</v>
      </c>
      <c r="P84" s="9">
        <f>IF($R84="","",VLOOKUP($R84,Data!$A$5:$AJ$2001,Data!AA$2,FALSE))</f>
        <v>-911.4</v>
      </c>
      <c r="Q84" s="9">
        <f t="shared" si="1"/>
        <v>-139399.79999999999</v>
      </c>
      <c r="R84">
        <f>IF((MAX($R$4:R83)+1)&gt;Data!$A$1,"",MAX($R$4:R83)+1)</f>
        <v>80</v>
      </c>
    </row>
    <row r="85" spans="1:18" x14ac:dyDescent="0.2">
      <c r="A85" s="10">
        <f>IF(Q85="","",RANK(Q85,$Q$5:$Q$257)+COUNTIF($Q$3:Q84,Q85))</f>
        <v>123</v>
      </c>
      <c r="B85" t="str">
        <f>IF(R85="","",VLOOKUP($R85,Data!$A$5:$X$2001,Data!$E$2,FALSE))</f>
        <v>A</v>
      </c>
      <c r="C85">
        <f>IF(R85="","",VLOOKUP($R85,Data!$A$5:$X$2001,Data!$F$2,FALSE))</f>
        <v>0</v>
      </c>
      <c r="D85">
        <f>IF(R85="","",VLOOKUP($R85,Data!$A$5:$X$2001,Data!$G$2,FALSE))</f>
        <v>0</v>
      </c>
      <c r="E85">
        <f>IF(R85="","",VLOOKUP($R85,Data!$A$5:$X$2001,Data!$H$2,FALSE))</f>
        <v>0</v>
      </c>
      <c r="F85">
        <f>IF(R85="","",VLOOKUP($R85,Data!$A$5:$X$2001,Data!$I$2,FALSE))</f>
        <v>0</v>
      </c>
      <c r="G85">
        <f>IF(R85="","",VLOOKUP($R85,Data!$A$5:$X$2001,Data!$J$2,FALSE))</f>
        <v>0</v>
      </c>
      <c r="H85" t="str">
        <f>IF(R85="","",VLOOKUP($R85,Data!$A$5:$X$2001,Data!$K$2,FALSE))</f>
        <v>2397</v>
      </c>
      <c r="I85" t="str">
        <f>IF(R85="","",VLOOKUP($R85,Data!$A$5:$X$2001,Data!$L$2,FALSE))</f>
        <v>FLOOD WARN SYSTEM/OTHER GOVT</v>
      </c>
      <c r="J85" s="9">
        <f>IF($R85="","",VLOOKUP($R85,Data!$A$5:$AJ$2001,Data!U$2,FALSE))</f>
        <v>0</v>
      </c>
      <c r="K85" s="9">
        <f>IF($R85="","",VLOOKUP($R85,Data!$A$5:$AJ$2001,Data!V$2,FALSE))</f>
        <v>0</v>
      </c>
      <c r="L85" s="9">
        <f>IF($R85="","",VLOOKUP($R85,Data!$A$5:$AJ$2001,Data!W$2,FALSE))</f>
        <v>0</v>
      </c>
      <c r="M85" s="9">
        <f>IF($R85="","",VLOOKUP($R85,Data!$A$5:$AJ$2001,Data!X$2,FALSE))</f>
        <v>0</v>
      </c>
      <c r="N85" s="9">
        <f>IF($R85="","",VLOOKUP($R85,Data!$A$5:$AJ$2001,Data!Y$2,FALSE))</f>
        <v>0</v>
      </c>
      <c r="O85" s="9">
        <f>IF($R85="","",VLOOKUP($R85,Data!$A$5:$AJ$2001,Data!Z$2,FALSE))</f>
        <v>0</v>
      </c>
      <c r="P85" s="9">
        <f>IF($R85="","",VLOOKUP($R85,Data!$A$5:$AJ$2001,Data!AA$2,FALSE))</f>
        <v>0</v>
      </c>
      <c r="Q85" s="9">
        <f t="shared" si="1"/>
        <v>0</v>
      </c>
      <c r="R85">
        <f>IF((MAX($R$4:R84)+1)&gt;Data!$A$1,"",MAX($R$4:R84)+1)</f>
        <v>81</v>
      </c>
    </row>
    <row r="86" spans="1:18" x14ac:dyDescent="0.2">
      <c r="A86" s="10">
        <f>IF(Q86="","",RANK(Q86,$Q$5:$Q$257)+COUNTIF($Q$3:Q85,Q86))</f>
        <v>237</v>
      </c>
      <c r="B86" t="str">
        <f>IF(R86="","",VLOOKUP($R86,Data!$A$5:$X$2001,Data!$E$2,FALSE))</f>
        <v>A</v>
      </c>
      <c r="C86">
        <f>IF(R86="","",VLOOKUP($R86,Data!$A$5:$X$2001,Data!$F$2,FALSE))</f>
        <v>0</v>
      </c>
      <c r="D86">
        <f>IF(R86="","",VLOOKUP($R86,Data!$A$5:$X$2001,Data!$G$2,FALSE))</f>
        <v>0</v>
      </c>
      <c r="E86">
        <f>IF(R86="","",VLOOKUP($R86,Data!$A$5:$X$2001,Data!$H$2,FALSE))</f>
        <v>0</v>
      </c>
      <c r="F86">
        <f>IF(R86="","",VLOOKUP($R86,Data!$A$5:$X$2001,Data!$I$2,FALSE))</f>
        <v>0</v>
      </c>
      <c r="G86">
        <f>IF(R86="","",VLOOKUP($R86,Data!$A$5:$X$2001,Data!$J$2,FALSE))</f>
        <v>0</v>
      </c>
      <c r="H86" t="str">
        <f>IF(R86="","",VLOOKUP($R86,Data!$A$5:$X$2001,Data!$K$2,FALSE))</f>
        <v>2401</v>
      </c>
      <c r="I86" t="str">
        <f>IF(R86="","",VLOOKUP($R86,Data!$A$5:$X$2001,Data!$L$2,FALSE))</f>
        <v>INTEREST ON DEPOSITS</v>
      </c>
      <c r="J86" s="9">
        <f>IF($R86="","",VLOOKUP($R86,Data!$A$5:$AJ$2001,Data!U$2,FALSE))</f>
        <v>5246.14</v>
      </c>
      <c r="K86" s="9">
        <f>IF($R86="","",VLOOKUP($R86,Data!$A$5:$AJ$2001,Data!V$2,FALSE))</f>
        <v>-6807.1100000000006</v>
      </c>
      <c r="L86" s="9">
        <f>IF($R86="","",VLOOKUP($R86,Data!$A$5:$AJ$2001,Data!W$2,FALSE))</f>
        <v>-23923.68</v>
      </c>
      <c r="M86" s="9">
        <f>IF($R86="","",VLOOKUP($R86,Data!$A$5:$AJ$2001,Data!X$2,FALSE))</f>
        <v>-174128.22</v>
      </c>
      <c r="N86" s="9">
        <f>IF($R86="","",VLOOKUP($R86,Data!$A$5:$AJ$2001,Data!Y$2,FALSE))</f>
        <v>-274473.13</v>
      </c>
      <c r="O86" s="9">
        <f>IF($R86="","",VLOOKUP($R86,Data!$A$5:$AJ$2001,Data!Z$2,FALSE))</f>
        <v>117881.41</v>
      </c>
      <c r="P86" s="9">
        <f>IF($R86="","",VLOOKUP($R86,Data!$A$5:$AJ$2001,Data!AA$2,FALSE))</f>
        <v>52688.29</v>
      </c>
      <c r="Q86" s="9">
        <f t="shared" si="1"/>
        <v>-303516.3</v>
      </c>
      <c r="R86">
        <f>IF((MAX($R$4:R85)+1)&gt;Data!$A$1,"",MAX($R$4:R85)+1)</f>
        <v>82</v>
      </c>
    </row>
    <row r="87" spans="1:18" x14ac:dyDescent="0.2">
      <c r="A87" s="10">
        <f>IF(Q87="","",RANK(Q87,$Q$5:$Q$257)+COUNTIF($Q$3:Q86,Q87))</f>
        <v>156</v>
      </c>
      <c r="B87" t="str">
        <f>IF(R87="","",VLOOKUP($R87,Data!$A$5:$X$2001,Data!$E$2,FALSE))</f>
        <v>A</v>
      </c>
      <c r="C87">
        <f>IF(R87="","",VLOOKUP($R87,Data!$A$5:$X$2001,Data!$F$2,FALSE))</f>
        <v>0</v>
      </c>
      <c r="D87">
        <f>IF(R87="","",VLOOKUP($R87,Data!$A$5:$X$2001,Data!$G$2,FALSE))</f>
        <v>0</v>
      </c>
      <c r="E87">
        <f>IF(R87="","",VLOOKUP($R87,Data!$A$5:$X$2001,Data!$H$2,FALSE))</f>
        <v>0</v>
      </c>
      <c r="F87">
        <f>IF(R87="","",VLOOKUP($R87,Data!$A$5:$X$2001,Data!$I$2,FALSE))</f>
        <v>0</v>
      </c>
      <c r="G87">
        <f>IF(R87="","",VLOOKUP($R87,Data!$A$5:$X$2001,Data!$J$2,FALSE))</f>
        <v>0</v>
      </c>
      <c r="H87" t="str">
        <f>IF(R87="","",VLOOKUP($R87,Data!$A$5:$X$2001,Data!$K$2,FALSE))</f>
        <v>2402</v>
      </c>
      <c r="I87" t="str">
        <f>IF(R87="","",VLOOKUP($R87,Data!$A$5:$X$2001,Data!$L$2,FALSE))</f>
        <v>EARNINGS ON DEPOSITS-BLEN BR</v>
      </c>
      <c r="J87" s="9">
        <f>IF($R87="","",VLOOKUP($R87,Data!$A$5:$AJ$2001,Data!U$2,FALSE))</f>
        <v>-0.59</v>
      </c>
      <c r="K87" s="9">
        <f>IF($R87="","",VLOOKUP($R87,Data!$A$5:$AJ$2001,Data!V$2,FALSE))</f>
        <v>-0.6</v>
      </c>
      <c r="L87" s="9">
        <f>IF($R87="","",VLOOKUP($R87,Data!$A$5:$AJ$2001,Data!W$2,FALSE))</f>
        <v>-0.59</v>
      </c>
      <c r="M87" s="9">
        <f>IF($R87="","",VLOOKUP($R87,Data!$A$5:$AJ$2001,Data!X$2,FALSE))</f>
        <v>-0.59</v>
      </c>
      <c r="N87" s="9">
        <f>IF($R87="","",VLOOKUP($R87,Data!$A$5:$AJ$2001,Data!Y$2,FALSE))</f>
        <v>-0.59</v>
      </c>
      <c r="O87" s="9">
        <f>IF($R87="","",VLOOKUP($R87,Data!$A$5:$AJ$2001,Data!Z$2,FALSE))</f>
        <v>-0.6</v>
      </c>
      <c r="P87" s="9">
        <f>IF($R87="","",VLOOKUP($R87,Data!$A$5:$AJ$2001,Data!AA$2,FALSE))</f>
        <v>-0.59</v>
      </c>
      <c r="Q87" s="9">
        <f t="shared" si="1"/>
        <v>-4.1499999999999995</v>
      </c>
      <c r="R87">
        <f>IF((MAX($R$4:R86)+1)&gt;Data!$A$1,"",MAX($R$4:R86)+1)</f>
        <v>83</v>
      </c>
    </row>
    <row r="88" spans="1:18" x14ac:dyDescent="0.2">
      <c r="A88" s="10">
        <f>IF(Q88="","",RANK(Q88,$Q$5:$Q$257)+COUNTIF($Q$3:Q87,Q88))</f>
        <v>167</v>
      </c>
      <c r="B88" t="str">
        <f>IF(R88="","",VLOOKUP($R88,Data!$A$5:$X$2001,Data!$E$2,FALSE))</f>
        <v>A</v>
      </c>
      <c r="C88">
        <f>IF(R88="","",VLOOKUP($R88,Data!$A$5:$X$2001,Data!$F$2,FALSE))</f>
        <v>0</v>
      </c>
      <c r="D88">
        <f>IF(R88="","",VLOOKUP($R88,Data!$A$5:$X$2001,Data!$G$2,FALSE))</f>
        <v>0</v>
      </c>
      <c r="E88">
        <f>IF(R88="","",VLOOKUP($R88,Data!$A$5:$X$2001,Data!$H$2,FALSE))</f>
        <v>0</v>
      </c>
      <c r="F88">
        <f>IF(R88="","",VLOOKUP($R88,Data!$A$5:$X$2001,Data!$I$2,FALSE))</f>
        <v>0</v>
      </c>
      <c r="G88">
        <f>IF(R88="","",VLOOKUP($R88,Data!$A$5:$X$2001,Data!$J$2,FALSE))</f>
        <v>0</v>
      </c>
      <c r="H88" t="str">
        <f>IF(R88="","",VLOOKUP($R88,Data!$A$5:$X$2001,Data!$K$2,FALSE))</f>
        <v>2403</v>
      </c>
      <c r="I88" t="str">
        <f>IF(R88="","",VLOOKUP($R88,Data!$A$5:$X$2001,Data!$L$2,FALSE))</f>
        <v>INTEREST ON A.R.P.A. FUNDS</v>
      </c>
      <c r="J88" s="9">
        <f>IF($R88="","",VLOOKUP($R88,Data!$A$5:$AJ$2001,Data!U$2,FALSE))</f>
        <v>0</v>
      </c>
      <c r="K88" s="9">
        <f>IF($R88="","",VLOOKUP($R88,Data!$A$5:$AJ$2001,Data!V$2,FALSE))</f>
        <v>0</v>
      </c>
      <c r="L88" s="9">
        <f>IF($R88="","",VLOOKUP($R88,Data!$A$5:$AJ$2001,Data!W$2,FALSE))</f>
        <v>0</v>
      </c>
      <c r="M88" s="9">
        <f>IF($R88="","",VLOOKUP($R88,Data!$A$5:$AJ$2001,Data!X$2,FALSE))</f>
        <v>0</v>
      </c>
      <c r="N88" s="9">
        <f>IF($R88="","",VLOOKUP($R88,Data!$A$5:$AJ$2001,Data!Y$2,FALSE))</f>
        <v>0</v>
      </c>
      <c r="O88" s="9">
        <f>IF($R88="","",VLOOKUP($R88,Data!$A$5:$AJ$2001,Data!Z$2,FALSE))</f>
        <v>0</v>
      </c>
      <c r="P88" s="9">
        <f>IF($R88="","",VLOOKUP($R88,Data!$A$5:$AJ$2001,Data!AA$2,FALSE))</f>
        <v>-1492.11</v>
      </c>
      <c r="Q88" s="9">
        <f t="shared" si="1"/>
        <v>-1492.11</v>
      </c>
      <c r="R88">
        <f>IF((MAX($R$4:R87)+1)&gt;Data!$A$1,"",MAX($R$4:R87)+1)</f>
        <v>84</v>
      </c>
    </row>
    <row r="89" spans="1:18" x14ac:dyDescent="0.2">
      <c r="A89" s="10">
        <f>IF(Q89="","",RANK(Q89,$Q$5:$Q$257)+COUNTIF($Q$3:Q88,Q89))</f>
        <v>158</v>
      </c>
      <c r="B89" t="str">
        <f>IF(R89="","",VLOOKUP($R89,Data!$A$5:$X$2001,Data!$E$2,FALSE))</f>
        <v>A</v>
      </c>
      <c r="C89">
        <f>IF(R89="","",VLOOKUP($R89,Data!$A$5:$X$2001,Data!$F$2,FALSE))</f>
        <v>0</v>
      </c>
      <c r="D89">
        <f>IF(R89="","",VLOOKUP($R89,Data!$A$5:$X$2001,Data!$G$2,FALSE))</f>
        <v>0</v>
      </c>
      <c r="E89">
        <f>IF(R89="","",VLOOKUP($R89,Data!$A$5:$X$2001,Data!$H$2,FALSE))</f>
        <v>0</v>
      </c>
      <c r="F89">
        <f>IF(R89="","",VLOOKUP($R89,Data!$A$5:$X$2001,Data!$I$2,FALSE))</f>
        <v>0</v>
      </c>
      <c r="G89">
        <f>IF(R89="","",VLOOKUP($R89,Data!$A$5:$X$2001,Data!$J$2,FALSE))</f>
        <v>0</v>
      </c>
      <c r="H89" t="str">
        <f>IF(R89="","",VLOOKUP($R89,Data!$A$5:$X$2001,Data!$K$2,FALSE))</f>
        <v>2404</v>
      </c>
      <c r="I89" t="str">
        <f>IF(R89="","",VLOOKUP($R89,Data!$A$5:$X$2001,Data!$L$2,FALSE))</f>
        <v>EARNINGS ON DEPOSITS-EQUIP.</v>
      </c>
      <c r="J89" s="9">
        <f>IF($R89="","",VLOOKUP($R89,Data!$A$5:$AJ$2001,Data!U$2,FALSE))</f>
        <v>-10</v>
      </c>
      <c r="K89" s="9">
        <f>IF($R89="","",VLOOKUP($R89,Data!$A$5:$AJ$2001,Data!V$2,FALSE))</f>
        <v>-10.029999999999999</v>
      </c>
      <c r="L89" s="9">
        <f>IF($R89="","",VLOOKUP($R89,Data!$A$5:$AJ$2001,Data!W$2,FALSE))</f>
        <v>-12.5</v>
      </c>
      <c r="M89" s="9">
        <f>IF($R89="","",VLOOKUP($R89,Data!$A$5:$AJ$2001,Data!X$2,FALSE))</f>
        <v>-15.07</v>
      </c>
      <c r="N89" s="9">
        <f>IF($R89="","",VLOOKUP($R89,Data!$A$5:$AJ$2001,Data!Y$2,FALSE))</f>
        <v>-118.63</v>
      </c>
      <c r="O89" s="9">
        <f>IF($R89="","",VLOOKUP($R89,Data!$A$5:$AJ$2001,Data!Z$2,FALSE))</f>
        <v>-47.85</v>
      </c>
      <c r="P89" s="9">
        <f>IF($R89="","",VLOOKUP($R89,Data!$A$5:$AJ$2001,Data!AA$2,FALSE))</f>
        <v>-25.19</v>
      </c>
      <c r="Q89" s="9">
        <f t="shared" si="1"/>
        <v>-239.26999999999998</v>
      </c>
      <c r="R89">
        <f>IF((MAX($R$4:R88)+1)&gt;Data!$A$1,"",MAX($R$4:R88)+1)</f>
        <v>85</v>
      </c>
    </row>
    <row r="90" spans="1:18" x14ac:dyDescent="0.2">
      <c r="A90" s="10">
        <f>IF(Q90="","",RANK(Q90,$Q$5:$Q$257)+COUNTIF($Q$3:Q89,Q90))</f>
        <v>124</v>
      </c>
      <c r="B90" t="str">
        <f>IF(R90="","",VLOOKUP($R90,Data!$A$5:$X$2001,Data!$E$2,FALSE))</f>
        <v>A</v>
      </c>
      <c r="C90">
        <f>IF(R90="","",VLOOKUP($R90,Data!$A$5:$X$2001,Data!$F$2,FALSE))</f>
        <v>0</v>
      </c>
      <c r="D90">
        <f>IF(R90="","",VLOOKUP($R90,Data!$A$5:$X$2001,Data!$G$2,FALSE))</f>
        <v>0</v>
      </c>
      <c r="E90">
        <f>IF(R90="","",VLOOKUP($R90,Data!$A$5:$X$2001,Data!$H$2,FALSE))</f>
        <v>0</v>
      </c>
      <c r="F90">
        <f>IF(R90="","",VLOOKUP($R90,Data!$A$5:$X$2001,Data!$I$2,FALSE))</f>
        <v>0</v>
      </c>
      <c r="G90">
        <f>IF(R90="","",VLOOKUP($R90,Data!$A$5:$X$2001,Data!$J$2,FALSE))</f>
        <v>0</v>
      </c>
      <c r="H90" t="str">
        <f>IF(R90="","",VLOOKUP($R90,Data!$A$5:$X$2001,Data!$K$2,FALSE))</f>
        <v>2405</v>
      </c>
      <c r="I90" t="str">
        <f>IF(R90="","",VLOOKUP($R90,Data!$A$5:$X$2001,Data!$L$2,FALSE))</f>
        <v>EARNINGS ON DEPOSIT-SHER RES</v>
      </c>
      <c r="J90" s="9">
        <f>IF($R90="","",VLOOKUP($R90,Data!$A$5:$AJ$2001,Data!U$2,FALSE))</f>
        <v>0</v>
      </c>
      <c r="K90" s="9">
        <f>IF($R90="","",VLOOKUP($R90,Data!$A$5:$AJ$2001,Data!V$2,FALSE))</f>
        <v>0</v>
      </c>
      <c r="L90" s="9">
        <f>IF($R90="","",VLOOKUP($R90,Data!$A$5:$AJ$2001,Data!W$2,FALSE))</f>
        <v>0</v>
      </c>
      <c r="M90" s="9">
        <f>IF($R90="","",VLOOKUP($R90,Data!$A$5:$AJ$2001,Data!X$2,FALSE))</f>
        <v>0</v>
      </c>
      <c r="N90" s="9">
        <f>IF($R90="","",VLOOKUP($R90,Data!$A$5:$AJ$2001,Data!Y$2,FALSE))</f>
        <v>0</v>
      </c>
      <c r="O90" s="9">
        <f>IF($R90="","",VLOOKUP($R90,Data!$A$5:$AJ$2001,Data!Z$2,FALSE))</f>
        <v>0</v>
      </c>
      <c r="P90" s="9">
        <f>IF($R90="","",VLOOKUP($R90,Data!$A$5:$AJ$2001,Data!AA$2,FALSE))</f>
        <v>0</v>
      </c>
      <c r="Q90" s="9">
        <f t="shared" si="1"/>
        <v>0</v>
      </c>
      <c r="R90">
        <f>IF((MAX($R$4:R89)+1)&gt;Data!$A$1,"",MAX($R$4:R89)+1)</f>
        <v>86</v>
      </c>
    </row>
    <row r="91" spans="1:18" x14ac:dyDescent="0.2">
      <c r="A91" s="10">
        <f>IF(Q91="","",RANK(Q91,$Q$5:$Q$257)+COUNTIF($Q$3:Q90,Q91))</f>
        <v>197</v>
      </c>
      <c r="B91" t="str">
        <f>IF(R91="","",VLOOKUP($R91,Data!$A$5:$X$2001,Data!$E$2,FALSE))</f>
        <v>A</v>
      </c>
      <c r="C91">
        <f>IF(R91="","",VLOOKUP($R91,Data!$A$5:$X$2001,Data!$F$2,FALSE))</f>
        <v>0</v>
      </c>
      <c r="D91">
        <f>IF(R91="","",VLOOKUP($R91,Data!$A$5:$X$2001,Data!$G$2,FALSE))</f>
        <v>0</v>
      </c>
      <c r="E91">
        <f>IF(R91="","",VLOOKUP($R91,Data!$A$5:$X$2001,Data!$H$2,FALSE))</f>
        <v>0</v>
      </c>
      <c r="F91">
        <f>IF(R91="","",VLOOKUP($R91,Data!$A$5:$X$2001,Data!$I$2,FALSE))</f>
        <v>0</v>
      </c>
      <c r="G91">
        <f>IF(R91="","",VLOOKUP($R91,Data!$A$5:$X$2001,Data!$J$2,FALSE))</f>
        <v>0</v>
      </c>
      <c r="H91" t="str">
        <f>IF(R91="","",VLOOKUP($R91,Data!$A$5:$X$2001,Data!$K$2,FALSE))</f>
        <v>2410</v>
      </c>
      <c r="I91" t="str">
        <f>IF(R91="","",VLOOKUP($R91,Data!$A$5:$X$2001,Data!$L$2,FALSE))</f>
        <v>RENTAL OF REAL PROPERTY</v>
      </c>
      <c r="J91" s="9">
        <f>IF($R91="","",VLOOKUP($R91,Data!$A$5:$AJ$2001,Data!U$2,FALSE))</f>
        <v>-2350.9100000000035</v>
      </c>
      <c r="K91" s="9">
        <f>IF($R91="","",VLOOKUP($R91,Data!$A$5:$AJ$2001,Data!V$2,FALSE))</f>
        <v>-1215</v>
      </c>
      <c r="L91" s="9">
        <f>IF($R91="","",VLOOKUP($R91,Data!$A$5:$AJ$2001,Data!W$2,FALSE))</f>
        <v>-138.91000000000349</v>
      </c>
      <c r="M91" s="9">
        <f>IF($R91="","",VLOOKUP($R91,Data!$A$5:$AJ$2001,Data!X$2,FALSE))</f>
        <v>-768.13999999999942</v>
      </c>
      <c r="N91" s="9">
        <f>IF($R91="","",VLOOKUP($R91,Data!$A$5:$AJ$2001,Data!Y$2,FALSE))</f>
        <v>-2268.1399999999994</v>
      </c>
      <c r="O91" s="9">
        <f>IF($R91="","",VLOOKUP($R91,Data!$A$5:$AJ$2001,Data!Z$2,FALSE))</f>
        <v>-3226.2799999999988</v>
      </c>
      <c r="P91" s="9">
        <f>IF($R91="","",VLOOKUP($R91,Data!$A$5:$AJ$2001,Data!AA$2,FALSE))</f>
        <v>-6100.6999999999971</v>
      </c>
      <c r="Q91" s="9">
        <f t="shared" si="1"/>
        <v>-16068.080000000002</v>
      </c>
      <c r="R91">
        <f>IF((MAX($R$4:R90)+1)&gt;Data!$A$1,"",MAX($R$4:R90)+1)</f>
        <v>87</v>
      </c>
    </row>
    <row r="92" spans="1:18" x14ac:dyDescent="0.2">
      <c r="A92" s="10">
        <f>IF(Q92="","",RANK(Q92,$Q$5:$Q$257)+COUNTIF($Q$3:Q91,Q92))</f>
        <v>97</v>
      </c>
      <c r="B92" t="str">
        <f>IF(R92="","",VLOOKUP($R92,Data!$A$5:$X$2001,Data!$E$2,FALSE))</f>
        <v>A</v>
      </c>
      <c r="C92">
        <f>IF(R92="","",VLOOKUP($R92,Data!$A$5:$X$2001,Data!$F$2,FALSE))</f>
        <v>0</v>
      </c>
      <c r="D92">
        <f>IF(R92="","",VLOOKUP($R92,Data!$A$5:$X$2001,Data!$G$2,FALSE))</f>
        <v>0</v>
      </c>
      <c r="E92">
        <f>IF(R92="","",VLOOKUP($R92,Data!$A$5:$X$2001,Data!$H$2,FALSE))</f>
        <v>0</v>
      </c>
      <c r="F92">
        <f>IF(R92="","",VLOOKUP($R92,Data!$A$5:$X$2001,Data!$I$2,FALSE))</f>
        <v>0</v>
      </c>
      <c r="G92">
        <f>IF(R92="","",VLOOKUP($R92,Data!$A$5:$X$2001,Data!$J$2,FALSE))</f>
        <v>0</v>
      </c>
      <c r="H92" t="str">
        <f>IF(R92="","",VLOOKUP($R92,Data!$A$5:$X$2001,Data!$K$2,FALSE))</f>
        <v>2414</v>
      </c>
      <c r="I92" t="str">
        <f>IF(R92="","",VLOOKUP($R92,Data!$A$5:$X$2001,Data!$L$2,FALSE))</f>
        <v>BUS ADVERTISING REVENUE</v>
      </c>
      <c r="J92" s="9">
        <f>IF($R92="","",VLOOKUP($R92,Data!$A$5:$AJ$2001,Data!U$2,FALSE))</f>
        <v>970</v>
      </c>
      <c r="K92" s="9">
        <f>IF($R92="","",VLOOKUP($R92,Data!$A$5:$AJ$2001,Data!V$2,FALSE))</f>
        <v>527</v>
      </c>
      <c r="L92" s="9">
        <f>IF($R92="","",VLOOKUP($R92,Data!$A$5:$AJ$2001,Data!W$2,FALSE))</f>
        <v>-172</v>
      </c>
      <c r="M92" s="9">
        <f>IF($R92="","",VLOOKUP($R92,Data!$A$5:$AJ$2001,Data!X$2,FALSE))</f>
        <v>1037</v>
      </c>
      <c r="N92" s="9">
        <f>IF($R92="","",VLOOKUP($R92,Data!$A$5:$AJ$2001,Data!Y$2,FALSE))</f>
        <v>-3046.67</v>
      </c>
      <c r="O92" s="9">
        <f>IF($R92="","",VLOOKUP($R92,Data!$A$5:$AJ$2001,Data!Z$2,FALSE))</f>
        <v>-2415</v>
      </c>
      <c r="P92" s="9">
        <f>IF($R92="","",VLOOKUP($R92,Data!$A$5:$AJ$2001,Data!AA$2,FALSE))</f>
        <v>5000</v>
      </c>
      <c r="Q92" s="9">
        <f t="shared" si="1"/>
        <v>1900.33</v>
      </c>
      <c r="R92">
        <f>IF((MAX($R$4:R91)+1)&gt;Data!$A$1,"",MAX($R$4:R91)+1)</f>
        <v>88</v>
      </c>
    </row>
    <row r="93" spans="1:18" x14ac:dyDescent="0.2">
      <c r="A93" s="10">
        <f>IF(Q93="","",RANK(Q93,$Q$5:$Q$257)+COUNTIF($Q$3:Q92,Q93))</f>
        <v>171</v>
      </c>
      <c r="B93" t="str">
        <f>IF(R93="","",VLOOKUP($R93,Data!$A$5:$X$2001,Data!$E$2,FALSE))</f>
        <v>A</v>
      </c>
      <c r="C93">
        <f>IF(R93="","",VLOOKUP($R93,Data!$A$5:$X$2001,Data!$F$2,FALSE))</f>
        <v>0</v>
      </c>
      <c r="D93">
        <f>IF(R93="","",VLOOKUP($R93,Data!$A$5:$X$2001,Data!$G$2,FALSE))</f>
        <v>0</v>
      </c>
      <c r="E93">
        <f>IF(R93="","",VLOOKUP($R93,Data!$A$5:$X$2001,Data!$H$2,FALSE))</f>
        <v>0</v>
      </c>
      <c r="F93">
        <f>IF(R93="","",VLOOKUP($R93,Data!$A$5:$X$2001,Data!$I$2,FALSE))</f>
        <v>0</v>
      </c>
      <c r="G93">
        <f>IF(R93="","",VLOOKUP($R93,Data!$A$5:$X$2001,Data!$J$2,FALSE))</f>
        <v>0</v>
      </c>
      <c r="H93" t="str">
        <f>IF(R93="","",VLOOKUP($R93,Data!$A$5:$X$2001,Data!$K$2,FALSE))</f>
        <v>2415</v>
      </c>
      <c r="I93" t="str">
        <f>IF(R93="","",VLOOKUP($R93,Data!$A$5:$X$2001,Data!$L$2,FALSE))</f>
        <v>COPY MACHINE FEES</v>
      </c>
      <c r="J93" s="9">
        <f>IF($R93="","",VLOOKUP($R93,Data!$A$5:$AJ$2001,Data!U$2,FALSE))</f>
        <v>-1107</v>
      </c>
      <c r="K93" s="9">
        <f>IF($R93="","",VLOOKUP($R93,Data!$A$5:$AJ$2001,Data!V$2,FALSE))</f>
        <v>-600.75</v>
      </c>
      <c r="L93" s="9">
        <f>IF($R93="","",VLOOKUP($R93,Data!$A$5:$AJ$2001,Data!W$2,FALSE))</f>
        <v>0</v>
      </c>
      <c r="M93" s="9">
        <f>IF($R93="","",VLOOKUP($R93,Data!$A$5:$AJ$2001,Data!X$2,FALSE))</f>
        <v>0</v>
      </c>
      <c r="N93" s="9">
        <f>IF($R93="","",VLOOKUP($R93,Data!$A$5:$AJ$2001,Data!Y$2,FALSE))</f>
        <v>-1</v>
      </c>
      <c r="O93" s="9">
        <f>IF($R93="","",VLOOKUP($R93,Data!$A$5:$AJ$2001,Data!Z$2,FALSE))</f>
        <v>0</v>
      </c>
      <c r="P93" s="9">
        <f>IF($R93="","",VLOOKUP($R93,Data!$A$5:$AJ$2001,Data!AA$2,FALSE))</f>
        <v>-68.75</v>
      </c>
      <c r="Q93" s="9">
        <f t="shared" si="1"/>
        <v>-1777.5</v>
      </c>
      <c r="R93">
        <f>IF((MAX($R$4:R92)+1)&gt;Data!$A$1,"",MAX($R$4:R92)+1)</f>
        <v>89</v>
      </c>
    </row>
    <row r="94" spans="1:18" x14ac:dyDescent="0.2">
      <c r="A94" s="10">
        <f>IF(Q94="","",RANK(Q94,$Q$5:$Q$257)+COUNTIF($Q$3:Q93,Q94))</f>
        <v>125</v>
      </c>
      <c r="B94" t="str">
        <f>IF(R94="","",VLOOKUP($R94,Data!$A$5:$X$2001,Data!$E$2,FALSE))</f>
        <v>A</v>
      </c>
      <c r="C94">
        <f>IF(R94="","",VLOOKUP($R94,Data!$A$5:$X$2001,Data!$F$2,FALSE))</f>
        <v>0</v>
      </c>
      <c r="D94">
        <f>IF(R94="","",VLOOKUP($R94,Data!$A$5:$X$2001,Data!$G$2,FALSE))</f>
        <v>0</v>
      </c>
      <c r="E94">
        <f>IF(R94="","",VLOOKUP($R94,Data!$A$5:$X$2001,Data!$H$2,FALSE))</f>
        <v>0</v>
      </c>
      <c r="F94">
        <f>IF(R94="","",VLOOKUP($R94,Data!$A$5:$X$2001,Data!$I$2,FALSE))</f>
        <v>0</v>
      </c>
      <c r="G94">
        <f>IF(R94="","",VLOOKUP($R94,Data!$A$5:$X$2001,Data!$J$2,FALSE))</f>
        <v>0</v>
      </c>
      <c r="H94" t="str">
        <f>IF(R94="","",VLOOKUP($R94,Data!$A$5:$X$2001,Data!$K$2,FALSE))</f>
        <v>2450</v>
      </c>
      <c r="I94" t="str">
        <f>IF(R94="","",VLOOKUP($R94,Data!$A$5:$X$2001,Data!$L$2,FALSE))</f>
        <v>COMMISSIONS</v>
      </c>
      <c r="J94" s="9">
        <f>IF($R94="","",VLOOKUP($R94,Data!$A$5:$AJ$2001,Data!U$2,FALSE))</f>
        <v>0</v>
      </c>
      <c r="K94" s="9">
        <f>IF($R94="","",VLOOKUP($R94,Data!$A$5:$AJ$2001,Data!V$2,FALSE))</f>
        <v>0</v>
      </c>
      <c r="L94" s="9">
        <f>IF($R94="","",VLOOKUP($R94,Data!$A$5:$AJ$2001,Data!W$2,FALSE))</f>
        <v>0</v>
      </c>
      <c r="M94" s="9">
        <f>IF($R94="","",VLOOKUP($R94,Data!$A$5:$AJ$2001,Data!X$2,FALSE))</f>
        <v>0</v>
      </c>
      <c r="N94" s="9">
        <f>IF($R94="","",VLOOKUP($R94,Data!$A$5:$AJ$2001,Data!Y$2,FALSE))</f>
        <v>0</v>
      </c>
      <c r="O94" s="9">
        <f>IF($R94="","",VLOOKUP($R94,Data!$A$5:$AJ$2001,Data!Z$2,FALSE))</f>
        <v>0</v>
      </c>
      <c r="P94" s="9">
        <f>IF($R94="","",VLOOKUP($R94,Data!$A$5:$AJ$2001,Data!AA$2,FALSE))</f>
        <v>0</v>
      </c>
      <c r="Q94" s="9">
        <f t="shared" si="1"/>
        <v>0</v>
      </c>
      <c r="R94">
        <f>IF((MAX($R$4:R93)+1)&gt;Data!$A$1,"",MAX($R$4:R93)+1)</f>
        <v>90</v>
      </c>
    </row>
    <row r="95" spans="1:18" x14ac:dyDescent="0.2">
      <c r="A95" s="10">
        <f>IF(Q95="","",RANK(Q95,$Q$5:$Q$257)+COUNTIF($Q$3:Q94,Q95))</f>
        <v>100</v>
      </c>
      <c r="B95" t="str">
        <f>IF(R95="","",VLOOKUP($R95,Data!$A$5:$X$2001,Data!$E$2,FALSE))</f>
        <v>A</v>
      </c>
      <c r="C95">
        <f>IF(R95="","",VLOOKUP($R95,Data!$A$5:$X$2001,Data!$F$2,FALSE))</f>
        <v>0</v>
      </c>
      <c r="D95">
        <f>IF(R95="","",VLOOKUP($R95,Data!$A$5:$X$2001,Data!$G$2,FALSE))</f>
        <v>0</v>
      </c>
      <c r="E95">
        <f>IF(R95="","",VLOOKUP($R95,Data!$A$5:$X$2001,Data!$H$2,FALSE))</f>
        <v>0</v>
      </c>
      <c r="F95">
        <f>IF(R95="","",VLOOKUP($R95,Data!$A$5:$X$2001,Data!$I$2,FALSE))</f>
        <v>0</v>
      </c>
      <c r="G95">
        <f>IF(R95="","",VLOOKUP($R95,Data!$A$5:$X$2001,Data!$J$2,FALSE))</f>
        <v>0</v>
      </c>
      <c r="H95" t="str">
        <f>IF(R95="","",VLOOKUP($R95,Data!$A$5:$X$2001,Data!$K$2,FALSE))</f>
        <v>2480</v>
      </c>
      <c r="I95" t="str">
        <f>IF(R95="","",VLOOKUP($R95,Data!$A$5:$X$2001,Data!$L$2,FALSE))</f>
        <v>RABIES</v>
      </c>
      <c r="J95" s="9">
        <f>IF($R95="","",VLOOKUP($R95,Data!$A$5:$AJ$2001,Data!U$2,FALSE))</f>
        <v>-384.23999999999978</v>
      </c>
      <c r="K95" s="9">
        <f>IF($R95="","",VLOOKUP($R95,Data!$A$5:$AJ$2001,Data!V$2,FALSE))</f>
        <v>321.11999999999989</v>
      </c>
      <c r="L95" s="9">
        <f>IF($R95="","",VLOOKUP($R95,Data!$A$5:$AJ$2001,Data!W$2,FALSE))</f>
        <v>-338.25</v>
      </c>
      <c r="M95" s="9">
        <f>IF($R95="","",VLOOKUP($R95,Data!$A$5:$AJ$2001,Data!X$2,FALSE))</f>
        <v>-57</v>
      </c>
      <c r="N95" s="9">
        <f>IF($R95="","",VLOOKUP($R95,Data!$A$5:$AJ$2001,Data!Y$2,FALSE))</f>
        <v>-304.55000000000018</v>
      </c>
      <c r="O95" s="9">
        <f>IF($R95="","",VLOOKUP($R95,Data!$A$5:$AJ$2001,Data!Z$2,FALSE))</f>
        <v>728.90000000000009</v>
      </c>
      <c r="P95" s="9">
        <f>IF($R95="","",VLOOKUP($R95,Data!$A$5:$AJ$2001,Data!AA$2,FALSE))</f>
        <v>1398.46</v>
      </c>
      <c r="Q95" s="9">
        <f t="shared" si="1"/>
        <v>1364.44</v>
      </c>
      <c r="R95">
        <f>IF((MAX($R$4:R94)+1)&gt;Data!$A$1,"",MAX($R$4:R94)+1)</f>
        <v>91</v>
      </c>
    </row>
    <row r="96" spans="1:18" x14ac:dyDescent="0.2">
      <c r="A96" s="10">
        <f>IF(Q96="","",RANK(Q96,$Q$5:$Q$257)+COUNTIF($Q$3:Q95,Q96))</f>
        <v>126</v>
      </c>
      <c r="B96" t="str">
        <f>IF(R96="","",VLOOKUP($R96,Data!$A$5:$X$2001,Data!$E$2,FALSE))</f>
        <v>A</v>
      </c>
      <c r="C96">
        <f>IF(R96="","",VLOOKUP($R96,Data!$A$5:$X$2001,Data!$F$2,FALSE))</f>
        <v>0</v>
      </c>
      <c r="D96">
        <f>IF(R96="","",VLOOKUP($R96,Data!$A$5:$X$2001,Data!$G$2,FALSE))</f>
        <v>0</v>
      </c>
      <c r="E96">
        <f>IF(R96="","",VLOOKUP($R96,Data!$A$5:$X$2001,Data!$H$2,FALSE))</f>
        <v>0</v>
      </c>
      <c r="F96">
        <f>IF(R96="","",VLOOKUP($R96,Data!$A$5:$X$2001,Data!$I$2,FALSE))</f>
        <v>0</v>
      </c>
      <c r="G96">
        <f>IF(R96="","",VLOOKUP($R96,Data!$A$5:$X$2001,Data!$J$2,FALSE))</f>
        <v>0</v>
      </c>
      <c r="H96" t="str">
        <f>IF(R96="","",VLOOKUP($R96,Data!$A$5:$X$2001,Data!$K$2,FALSE))</f>
        <v>2530</v>
      </c>
      <c r="I96" t="str">
        <f>IF(R96="","",VLOOKUP($R96,Data!$A$5:$X$2001,Data!$L$2,FALSE))</f>
        <v>CASINO REVENUE</v>
      </c>
      <c r="J96" s="9">
        <f>IF($R96="","",VLOOKUP($R96,Data!$A$5:$AJ$2001,Data!U$2,FALSE))</f>
        <v>0</v>
      </c>
      <c r="K96" s="9">
        <f>IF($R96="","",VLOOKUP($R96,Data!$A$5:$AJ$2001,Data!V$2,FALSE))</f>
        <v>0</v>
      </c>
      <c r="L96" s="9">
        <f>IF($R96="","",VLOOKUP($R96,Data!$A$5:$AJ$2001,Data!W$2,FALSE))</f>
        <v>0</v>
      </c>
      <c r="M96" s="9">
        <f>IF($R96="","",VLOOKUP($R96,Data!$A$5:$AJ$2001,Data!X$2,FALSE))</f>
        <v>0</v>
      </c>
      <c r="N96" s="9">
        <f>IF($R96="","",VLOOKUP($R96,Data!$A$5:$AJ$2001,Data!Y$2,FALSE))</f>
        <v>0</v>
      </c>
      <c r="O96" s="9">
        <f>IF($R96="","",VLOOKUP($R96,Data!$A$5:$AJ$2001,Data!Z$2,FALSE))</f>
        <v>0</v>
      </c>
      <c r="P96" s="9">
        <f>IF($R96="","",VLOOKUP($R96,Data!$A$5:$AJ$2001,Data!AA$2,FALSE))</f>
        <v>0</v>
      </c>
      <c r="Q96" s="9">
        <f t="shared" si="1"/>
        <v>0</v>
      </c>
      <c r="R96">
        <f>IF((MAX($R$4:R95)+1)&gt;Data!$A$1,"",MAX($R$4:R95)+1)</f>
        <v>92</v>
      </c>
    </row>
    <row r="97" spans="1:18" x14ac:dyDescent="0.2">
      <c r="A97" s="10">
        <f>IF(Q97="","",RANK(Q97,$Q$5:$Q$257)+COUNTIF($Q$3:Q96,Q97))</f>
        <v>189</v>
      </c>
      <c r="B97" t="str">
        <f>IF(R97="","",VLOOKUP($R97,Data!$A$5:$X$2001,Data!$E$2,FALSE))</f>
        <v>A</v>
      </c>
      <c r="C97">
        <f>IF(R97="","",VLOOKUP($R97,Data!$A$5:$X$2001,Data!$F$2,FALSE))</f>
        <v>0</v>
      </c>
      <c r="D97">
        <f>IF(R97="","",VLOOKUP($R97,Data!$A$5:$X$2001,Data!$G$2,FALSE))</f>
        <v>0</v>
      </c>
      <c r="E97">
        <f>IF(R97="","",VLOOKUP($R97,Data!$A$5:$X$2001,Data!$H$2,FALSE))</f>
        <v>0</v>
      </c>
      <c r="F97">
        <f>IF(R97="","",VLOOKUP($R97,Data!$A$5:$X$2001,Data!$I$2,FALSE))</f>
        <v>0</v>
      </c>
      <c r="G97">
        <f>IF(R97="","",VLOOKUP($R97,Data!$A$5:$X$2001,Data!$J$2,FALSE))</f>
        <v>0</v>
      </c>
      <c r="H97" t="str">
        <f>IF(R97="","",VLOOKUP($R97,Data!$A$5:$X$2001,Data!$K$2,FALSE))</f>
        <v>2545</v>
      </c>
      <c r="I97" t="str">
        <f>IF(R97="","",VLOOKUP($R97,Data!$A$5:$X$2001,Data!$L$2,FALSE))</f>
        <v>LICENSES / PISTOL &amp; REVOLVER</v>
      </c>
      <c r="J97" s="9">
        <f>IF($R97="","",VLOOKUP($R97,Data!$A$5:$AJ$2001,Data!U$2,FALSE))</f>
        <v>-1578</v>
      </c>
      <c r="K97" s="9">
        <f>IF($R97="","",VLOOKUP($R97,Data!$A$5:$AJ$2001,Data!V$2,FALSE))</f>
        <v>-1577</v>
      </c>
      <c r="L97" s="9">
        <f>IF($R97="","",VLOOKUP($R97,Data!$A$5:$AJ$2001,Data!W$2,FALSE))</f>
        <v>-2729</v>
      </c>
      <c r="M97" s="9">
        <f>IF($R97="","",VLOOKUP($R97,Data!$A$5:$AJ$2001,Data!X$2,FALSE))</f>
        <v>-2323</v>
      </c>
      <c r="N97" s="9">
        <f>IF($R97="","",VLOOKUP($R97,Data!$A$5:$AJ$2001,Data!Y$2,FALSE))</f>
        <v>-1227</v>
      </c>
      <c r="O97" s="9">
        <f>IF($R97="","",VLOOKUP($R97,Data!$A$5:$AJ$2001,Data!Z$2,FALSE))</f>
        <v>-257</v>
      </c>
      <c r="P97" s="9">
        <f>IF($R97="","",VLOOKUP($R97,Data!$A$5:$AJ$2001,Data!AA$2,FALSE))</f>
        <v>-1290</v>
      </c>
      <c r="Q97" s="9">
        <f t="shared" si="1"/>
        <v>-10981</v>
      </c>
      <c r="R97">
        <f>IF((MAX($R$4:R96)+1)&gt;Data!$A$1,"",MAX($R$4:R96)+1)</f>
        <v>93</v>
      </c>
    </row>
    <row r="98" spans="1:18" x14ac:dyDescent="0.2">
      <c r="A98" s="10">
        <f>IF(Q98="","",RANK(Q98,$Q$5:$Q$257)+COUNTIF($Q$3:Q97,Q98))</f>
        <v>176</v>
      </c>
      <c r="B98" t="str">
        <f>IF(R98="","",VLOOKUP($R98,Data!$A$5:$X$2001,Data!$E$2,FALSE))</f>
        <v>A</v>
      </c>
      <c r="C98">
        <f>IF(R98="","",VLOOKUP($R98,Data!$A$5:$X$2001,Data!$F$2,FALSE))</f>
        <v>0</v>
      </c>
      <c r="D98">
        <f>IF(R98="","",VLOOKUP($R98,Data!$A$5:$X$2001,Data!$G$2,FALSE))</f>
        <v>0</v>
      </c>
      <c r="E98">
        <f>IF(R98="","",VLOOKUP($R98,Data!$A$5:$X$2001,Data!$H$2,FALSE))</f>
        <v>0</v>
      </c>
      <c r="F98">
        <f>IF(R98="","",VLOOKUP($R98,Data!$A$5:$X$2001,Data!$I$2,FALSE))</f>
        <v>0</v>
      </c>
      <c r="G98">
        <f>IF(R98="","",VLOOKUP($R98,Data!$A$5:$X$2001,Data!$J$2,FALSE))</f>
        <v>0</v>
      </c>
      <c r="H98" t="str">
        <f>IF(R98="","",VLOOKUP($R98,Data!$A$5:$X$2001,Data!$K$2,FALSE))</f>
        <v>2590</v>
      </c>
      <c r="I98" t="str">
        <f>IF(R98="","",VLOOKUP($R98,Data!$A$5:$X$2001,Data!$L$2,FALSE))</f>
        <v>ENVIRONMENTAL FEES</v>
      </c>
      <c r="J98" s="9">
        <f>IF($R98="","",VLOOKUP($R98,Data!$A$5:$AJ$2001,Data!U$2,FALSE))</f>
        <v>17075</v>
      </c>
      <c r="K98" s="9">
        <f>IF($R98="","",VLOOKUP($R98,Data!$A$5:$AJ$2001,Data!V$2,FALSE))</f>
        <v>-15325</v>
      </c>
      <c r="L98" s="9">
        <f>IF($R98="","",VLOOKUP($R98,Data!$A$5:$AJ$2001,Data!W$2,FALSE))</f>
        <v>-4035</v>
      </c>
      <c r="M98" s="9">
        <f>IF($R98="","",VLOOKUP($R98,Data!$A$5:$AJ$2001,Data!X$2,FALSE))</f>
        <v>-5735</v>
      </c>
      <c r="N98" s="9">
        <f>IF($R98="","",VLOOKUP($R98,Data!$A$5:$AJ$2001,Data!Y$2,FALSE))</f>
        <v>-335</v>
      </c>
      <c r="O98" s="9">
        <f>IF($R98="","",VLOOKUP($R98,Data!$A$5:$AJ$2001,Data!Z$2,FALSE))</f>
        <v>6540</v>
      </c>
      <c r="P98" s="9">
        <f>IF($R98="","",VLOOKUP($R98,Data!$A$5:$AJ$2001,Data!AA$2,FALSE))</f>
        <v>-1360</v>
      </c>
      <c r="Q98" s="9">
        <f t="shared" si="1"/>
        <v>-3175</v>
      </c>
      <c r="R98">
        <f>IF((MAX($R$4:R97)+1)&gt;Data!$A$1,"",MAX($R$4:R97)+1)</f>
        <v>94</v>
      </c>
    </row>
    <row r="99" spans="1:18" x14ac:dyDescent="0.2">
      <c r="A99" s="10">
        <f>IF(Q99="","",RANK(Q99,$Q$5:$Q$257)+COUNTIF($Q$3:Q98,Q99))</f>
        <v>86</v>
      </c>
      <c r="B99" t="str">
        <f>IF(R99="","",VLOOKUP($R99,Data!$A$5:$X$2001,Data!$E$2,FALSE))</f>
        <v>A</v>
      </c>
      <c r="C99">
        <f>IF(R99="","",VLOOKUP($R99,Data!$A$5:$X$2001,Data!$F$2,FALSE))</f>
        <v>0</v>
      </c>
      <c r="D99">
        <f>IF(R99="","",VLOOKUP($R99,Data!$A$5:$X$2001,Data!$G$2,FALSE))</f>
        <v>0</v>
      </c>
      <c r="E99">
        <f>IF(R99="","",VLOOKUP($R99,Data!$A$5:$X$2001,Data!$H$2,FALSE))</f>
        <v>0</v>
      </c>
      <c r="F99">
        <f>IF(R99="","",VLOOKUP($R99,Data!$A$5:$X$2001,Data!$I$2,FALSE))</f>
        <v>0</v>
      </c>
      <c r="G99">
        <f>IF(R99="","",VLOOKUP($R99,Data!$A$5:$X$2001,Data!$J$2,FALSE))</f>
        <v>0</v>
      </c>
      <c r="H99" t="str">
        <f>IF(R99="","",VLOOKUP($R99,Data!$A$5:$X$2001,Data!$K$2,FALSE))</f>
        <v>2605</v>
      </c>
      <c r="I99" t="str">
        <f>IF(R99="","",VLOOKUP($R99,Data!$A$5:$X$2001,Data!$L$2,FALSE))</f>
        <v>FINES &amp; PENALTIES / HEALTH</v>
      </c>
      <c r="J99" s="9">
        <f>IF($R99="","",VLOOKUP($R99,Data!$A$5:$AJ$2001,Data!U$2,FALSE))</f>
        <v>1462.5</v>
      </c>
      <c r="K99" s="9">
        <f>IF($R99="","",VLOOKUP($R99,Data!$A$5:$AJ$2001,Data!V$2,FALSE))</f>
        <v>-2550</v>
      </c>
      <c r="L99" s="9">
        <f>IF($R99="","",VLOOKUP($R99,Data!$A$5:$AJ$2001,Data!W$2,FALSE))</f>
        <v>2000</v>
      </c>
      <c r="M99" s="9">
        <f>IF($R99="","",VLOOKUP($R99,Data!$A$5:$AJ$2001,Data!X$2,FALSE))</f>
        <v>2800</v>
      </c>
      <c r="N99" s="9">
        <f>IF($R99="","",VLOOKUP($R99,Data!$A$5:$AJ$2001,Data!Y$2,FALSE))</f>
        <v>4000</v>
      </c>
      <c r="O99" s="9">
        <f>IF($R99="","",VLOOKUP($R99,Data!$A$5:$AJ$2001,Data!Z$2,FALSE))</f>
        <v>37.5</v>
      </c>
      <c r="P99" s="9">
        <f>IF($R99="","",VLOOKUP($R99,Data!$A$5:$AJ$2001,Data!AA$2,FALSE))</f>
        <v>-600</v>
      </c>
      <c r="Q99" s="9">
        <f t="shared" si="1"/>
        <v>7150</v>
      </c>
      <c r="R99">
        <f>IF((MAX($R$4:R98)+1)&gt;Data!$A$1,"",MAX($R$4:R98)+1)</f>
        <v>95</v>
      </c>
    </row>
    <row r="100" spans="1:18" x14ac:dyDescent="0.2">
      <c r="A100" s="10">
        <f>IF(Q100="","",RANK(Q100,$Q$5:$Q$257)+COUNTIF($Q$3:Q99,Q100))</f>
        <v>127</v>
      </c>
      <c r="B100" t="str">
        <f>IF(R100="","",VLOOKUP($R100,Data!$A$5:$X$2001,Data!$E$2,FALSE))</f>
        <v>A</v>
      </c>
      <c r="C100">
        <f>IF(R100="","",VLOOKUP($R100,Data!$A$5:$X$2001,Data!$F$2,FALSE))</f>
        <v>0</v>
      </c>
      <c r="D100">
        <f>IF(R100="","",VLOOKUP($R100,Data!$A$5:$X$2001,Data!$G$2,FALSE))</f>
        <v>0</v>
      </c>
      <c r="E100">
        <f>IF(R100="","",VLOOKUP($R100,Data!$A$5:$X$2001,Data!$H$2,FALSE))</f>
        <v>0</v>
      </c>
      <c r="F100">
        <f>IF(R100="","",VLOOKUP($R100,Data!$A$5:$X$2001,Data!$I$2,FALSE))</f>
        <v>0</v>
      </c>
      <c r="G100">
        <f>IF(R100="","",VLOOKUP($R100,Data!$A$5:$X$2001,Data!$J$2,FALSE))</f>
        <v>0</v>
      </c>
      <c r="H100" t="str">
        <f>IF(R100="","",VLOOKUP($R100,Data!$A$5:$X$2001,Data!$K$2,FALSE))</f>
        <v>2610</v>
      </c>
      <c r="I100" t="str">
        <f>IF(R100="","",VLOOKUP($R100,Data!$A$5:$X$2001,Data!$L$2,FALSE))</f>
        <v>FINES/PENALTIES/FORFEIT BAIL</v>
      </c>
      <c r="J100" s="9">
        <f>IF($R100="","",VLOOKUP($R100,Data!$A$5:$AJ$2001,Data!U$2,FALSE))</f>
        <v>0</v>
      </c>
      <c r="K100" s="9">
        <f>IF($R100="","",VLOOKUP($R100,Data!$A$5:$AJ$2001,Data!V$2,FALSE))</f>
        <v>0</v>
      </c>
      <c r="L100" s="9">
        <f>IF($R100="","",VLOOKUP($R100,Data!$A$5:$AJ$2001,Data!W$2,FALSE))</f>
        <v>0</v>
      </c>
      <c r="M100" s="9">
        <f>IF($R100="","",VLOOKUP($R100,Data!$A$5:$AJ$2001,Data!X$2,FALSE))</f>
        <v>0</v>
      </c>
      <c r="N100" s="9">
        <f>IF($R100="","",VLOOKUP($R100,Data!$A$5:$AJ$2001,Data!Y$2,FALSE))</f>
        <v>0</v>
      </c>
      <c r="O100" s="9">
        <f>IF($R100="","",VLOOKUP($R100,Data!$A$5:$AJ$2001,Data!Z$2,FALSE))</f>
        <v>0</v>
      </c>
      <c r="P100" s="9">
        <f>IF($R100="","",VLOOKUP($R100,Data!$A$5:$AJ$2001,Data!AA$2,FALSE))</f>
        <v>0</v>
      </c>
      <c r="Q100" s="9">
        <f t="shared" si="1"/>
        <v>0</v>
      </c>
      <c r="R100">
        <f>IF((MAX($R$4:R99)+1)&gt;Data!$A$1,"",MAX($R$4:R99)+1)</f>
        <v>96</v>
      </c>
    </row>
    <row r="101" spans="1:18" x14ac:dyDescent="0.2">
      <c r="A101" s="10">
        <f>IF(Q101="","",RANK(Q101,$Q$5:$Q$257)+COUNTIF($Q$3:Q100,Q101))</f>
        <v>81</v>
      </c>
      <c r="B101" t="str">
        <f>IF(R101="","",VLOOKUP($R101,Data!$A$5:$X$2001,Data!$E$2,FALSE))</f>
        <v>A</v>
      </c>
      <c r="C101">
        <f>IF(R101="","",VLOOKUP($R101,Data!$A$5:$X$2001,Data!$F$2,FALSE))</f>
        <v>0</v>
      </c>
      <c r="D101">
        <f>IF(R101="","",VLOOKUP($R101,Data!$A$5:$X$2001,Data!$G$2,FALSE))</f>
        <v>0</v>
      </c>
      <c r="E101">
        <f>IF(R101="","",VLOOKUP($R101,Data!$A$5:$X$2001,Data!$H$2,FALSE))</f>
        <v>0</v>
      </c>
      <c r="F101">
        <f>IF(R101="","",VLOOKUP($R101,Data!$A$5:$X$2001,Data!$I$2,FALSE))</f>
        <v>0</v>
      </c>
      <c r="G101">
        <f>IF(R101="","",VLOOKUP($R101,Data!$A$5:$X$2001,Data!$J$2,FALSE))</f>
        <v>0</v>
      </c>
      <c r="H101" t="str">
        <f>IF(R101="","",VLOOKUP($R101,Data!$A$5:$X$2001,Data!$K$2,FALSE))</f>
        <v>2615</v>
      </c>
      <c r="I101" t="str">
        <f>IF(R101="","",VLOOKUP($R101,Data!$A$5:$X$2001,Data!$L$2,FALSE))</f>
        <v>STOP DWI FINES</v>
      </c>
      <c r="J101" s="9">
        <f>IF($R101="","",VLOOKUP($R101,Data!$A$5:$AJ$2001,Data!U$2,FALSE))</f>
        <v>24526</v>
      </c>
      <c r="K101" s="9">
        <f>IF($R101="","",VLOOKUP($R101,Data!$A$5:$AJ$2001,Data!V$2,FALSE))</f>
        <v>-26822</v>
      </c>
      <c r="L101" s="9">
        <f>IF($R101="","",VLOOKUP($R101,Data!$A$5:$AJ$2001,Data!W$2,FALSE))</f>
        <v>-3654</v>
      </c>
      <c r="M101" s="9">
        <f>IF($R101="","",VLOOKUP($R101,Data!$A$5:$AJ$2001,Data!X$2,FALSE))</f>
        <v>-13084</v>
      </c>
      <c r="N101" s="9">
        <f>IF($R101="","",VLOOKUP($R101,Data!$A$5:$AJ$2001,Data!Y$2,FALSE))</f>
        <v>-4563</v>
      </c>
      <c r="O101" s="9">
        <f>IF($R101="","",VLOOKUP($R101,Data!$A$5:$AJ$2001,Data!Z$2,FALSE))</f>
        <v>18969</v>
      </c>
      <c r="P101" s="9">
        <f>IF($R101="","",VLOOKUP($R101,Data!$A$5:$AJ$2001,Data!AA$2,FALSE))</f>
        <v>15300</v>
      </c>
      <c r="Q101" s="9">
        <f t="shared" si="1"/>
        <v>10672</v>
      </c>
      <c r="R101">
        <f>IF((MAX($R$4:R100)+1)&gt;Data!$A$1,"",MAX($R$4:R100)+1)</f>
        <v>97</v>
      </c>
    </row>
    <row r="102" spans="1:18" x14ac:dyDescent="0.2">
      <c r="A102" s="10">
        <f>IF(Q102="","",RANK(Q102,$Q$5:$Q$257)+COUNTIF($Q$3:Q101,Q102))</f>
        <v>128</v>
      </c>
      <c r="B102" t="str">
        <f>IF(R102="","",VLOOKUP($R102,Data!$A$5:$X$2001,Data!$E$2,FALSE))</f>
        <v>A</v>
      </c>
      <c r="C102">
        <f>IF(R102="","",VLOOKUP($R102,Data!$A$5:$X$2001,Data!$F$2,FALSE))</f>
        <v>0</v>
      </c>
      <c r="D102">
        <f>IF(R102="","",VLOOKUP($R102,Data!$A$5:$X$2001,Data!$G$2,FALSE))</f>
        <v>0</v>
      </c>
      <c r="E102">
        <f>IF(R102="","",VLOOKUP($R102,Data!$A$5:$X$2001,Data!$H$2,FALSE))</f>
        <v>0</v>
      </c>
      <c r="F102">
        <f>IF(R102="","",VLOOKUP($R102,Data!$A$5:$X$2001,Data!$I$2,FALSE))</f>
        <v>0</v>
      </c>
      <c r="G102">
        <f>IF(R102="","",VLOOKUP($R102,Data!$A$5:$X$2001,Data!$J$2,FALSE))</f>
        <v>0</v>
      </c>
      <c r="H102" t="str">
        <f>IF(R102="","",VLOOKUP($R102,Data!$A$5:$X$2001,Data!$K$2,FALSE))</f>
        <v>2620</v>
      </c>
      <c r="I102" t="str">
        <f>IF(R102="","",VLOOKUP($R102,Data!$A$5:$X$2001,Data!$L$2,FALSE))</f>
        <v>FORFEITURE OF DEPOSITS</v>
      </c>
      <c r="J102" s="9">
        <f>IF($R102="","",VLOOKUP($R102,Data!$A$5:$AJ$2001,Data!U$2,FALSE))</f>
        <v>0</v>
      </c>
      <c r="K102" s="9">
        <f>IF($R102="","",VLOOKUP($R102,Data!$A$5:$AJ$2001,Data!V$2,FALSE))</f>
        <v>0</v>
      </c>
      <c r="L102" s="9">
        <f>IF($R102="","",VLOOKUP($R102,Data!$A$5:$AJ$2001,Data!W$2,FALSE))</f>
        <v>0</v>
      </c>
      <c r="M102" s="9">
        <f>IF($R102="","",VLOOKUP($R102,Data!$A$5:$AJ$2001,Data!X$2,FALSE))</f>
        <v>0</v>
      </c>
      <c r="N102" s="9">
        <f>IF($R102="","",VLOOKUP($R102,Data!$A$5:$AJ$2001,Data!Y$2,FALSE))</f>
        <v>0</v>
      </c>
      <c r="O102" s="9">
        <f>IF($R102="","",VLOOKUP($R102,Data!$A$5:$AJ$2001,Data!Z$2,FALSE))</f>
        <v>0</v>
      </c>
      <c r="P102" s="9">
        <f>IF($R102="","",VLOOKUP($R102,Data!$A$5:$AJ$2001,Data!AA$2,FALSE))</f>
        <v>0</v>
      </c>
      <c r="Q102" s="9">
        <f t="shared" si="1"/>
        <v>0</v>
      </c>
      <c r="R102">
        <f>IF((MAX($R$4:R101)+1)&gt;Data!$A$1,"",MAX($R$4:R101)+1)</f>
        <v>98</v>
      </c>
    </row>
    <row r="103" spans="1:18" x14ac:dyDescent="0.2">
      <c r="A103" s="10">
        <f>IF(Q103="","",RANK(Q103,$Q$5:$Q$257)+COUNTIF($Q$3:Q102,Q103))</f>
        <v>207</v>
      </c>
      <c r="B103" t="str">
        <f>IF(R103="","",VLOOKUP($R103,Data!$A$5:$X$2001,Data!$E$2,FALSE))</f>
        <v>A</v>
      </c>
      <c r="C103">
        <f>IF(R103="","",VLOOKUP($R103,Data!$A$5:$X$2001,Data!$F$2,FALSE))</f>
        <v>0</v>
      </c>
      <c r="D103">
        <f>IF(R103="","",VLOOKUP($R103,Data!$A$5:$X$2001,Data!$G$2,FALSE))</f>
        <v>0</v>
      </c>
      <c r="E103">
        <f>IF(R103="","",VLOOKUP($R103,Data!$A$5:$X$2001,Data!$H$2,FALSE))</f>
        <v>0</v>
      </c>
      <c r="F103">
        <f>IF(R103="","",VLOOKUP($R103,Data!$A$5:$X$2001,Data!$I$2,FALSE))</f>
        <v>0</v>
      </c>
      <c r="G103">
        <f>IF(R103="","",VLOOKUP($R103,Data!$A$5:$X$2001,Data!$J$2,FALSE))</f>
        <v>0</v>
      </c>
      <c r="H103" t="str">
        <f>IF(R103="","",VLOOKUP($R103,Data!$A$5:$X$2001,Data!$K$2,FALSE))</f>
        <v>2626</v>
      </c>
      <c r="I103" t="str">
        <f>IF(R103="","",VLOOKUP($R103,Data!$A$5:$X$2001,Data!$L$2,FALSE))</f>
        <v>SEIZED ASSETS</v>
      </c>
      <c r="J103" s="9">
        <f>IF($R103="","",VLOOKUP($R103,Data!$A$5:$AJ$2001,Data!U$2,FALSE))</f>
        <v>0</v>
      </c>
      <c r="K103" s="9">
        <f>IF($R103="","",VLOOKUP($R103,Data!$A$5:$AJ$2001,Data!V$2,FALSE))</f>
        <v>-18028.77</v>
      </c>
      <c r="L103" s="9">
        <f>IF($R103="","",VLOOKUP($R103,Data!$A$5:$AJ$2001,Data!W$2,FALSE))</f>
        <v>0</v>
      </c>
      <c r="M103" s="9">
        <f>IF($R103="","",VLOOKUP($R103,Data!$A$5:$AJ$2001,Data!X$2,FALSE))</f>
        <v>0</v>
      </c>
      <c r="N103" s="9">
        <f>IF($R103="","",VLOOKUP($R103,Data!$A$5:$AJ$2001,Data!Y$2,FALSE))</f>
        <v>-7518.5</v>
      </c>
      <c r="O103" s="9">
        <f>IF($R103="","",VLOOKUP($R103,Data!$A$5:$AJ$2001,Data!Z$2,FALSE))</f>
        <v>-4958</v>
      </c>
      <c r="P103" s="9">
        <f>IF($R103="","",VLOOKUP($R103,Data!$A$5:$AJ$2001,Data!AA$2,FALSE))</f>
        <v>0</v>
      </c>
      <c r="Q103" s="9">
        <f t="shared" si="1"/>
        <v>-30505.27</v>
      </c>
      <c r="R103">
        <f>IF((MAX($R$4:R102)+1)&gt;Data!$A$1,"",MAX($R$4:R102)+1)</f>
        <v>99</v>
      </c>
    </row>
    <row r="104" spans="1:18" x14ac:dyDescent="0.2">
      <c r="A104" s="10">
        <f>IF(Q104="","",RANK(Q104,$Q$5:$Q$257)+COUNTIF($Q$3:Q103,Q104))</f>
        <v>129</v>
      </c>
      <c r="B104" t="str">
        <f>IF(R104="","",VLOOKUP($R104,Data!$A$5:$X$2001,Data!$E$2,FALSE))</f>
        <v>A</v>
      </c>
      <c r="C104">
        <f>IF(R104="","",VLOOKUP($R104,Data!$A$5:$X$2001,Data!$F$2,FALSE))</f>
        <v>0</v>
      </c>
      <c r="D104">
        <f>IF(R104="","",VLOOKUP($R104,Data!$A$5:$X$2001,Data!$G$2,FALSE))</f>
        <v>0</v>
      </c>
      <c r="E104">
        <f>IF(R104="","",VLOOKUP($R104,Data!$A$5:$X$2001,Data!$H$2,FALSE))</f>
        <v>0</v>
      </c>
      <c r="F104">
        <f>IF(R104="","",VLOOKUP($R104,Data!$A$5:$X$2001,Data!$I$2,FALSE))</f>
        <v>0</v>
      </c>
      <c r="G104">
        <f>IF(R104="","",VLOOKUP($R104,Data!$A$5:$X$2001,Data!$J$2,FALSE))</f>
        <v>0</v>
      </c>
      <c r="H104" t="str">
        <f>IF(R104="","",VLOOKUP($R104,Data!$A$5:$X$2001,Data!$K$2,FALSE))</f>
        <v>2627</v>
      </c>
      <c r="I104" t="str">
        <f>IF(R104="","",VLOOKUP($R104,Data!$A$5:$X$2001,Data!$L$2,FALSE))</f>
        <v>FORFEITURE OF CRIME PROCEEDS</v>
      </c>
      <c r="J104" s="9">
        <f>IF($R104="","",VLOOKUP($R104,Data!$A$5:$AJ$2001,Data!U$2,FALSE))</f>
        <v>0</v>
      </c>
      <c r="K104" s="9">
        <f>IF($R104="","",VLOOKUP($R104,Data!$A$5:$AJ$2001,Data!V$2,FALSE))</f>
        <v>0</v>
      </c>
      <c r="L104" s="9">
        <f>IF($R104="","",VLOOKUP($R104,Data!$A$5:$AJ$2001,Data!W$2,FALSE))</f>
        <v>-686.61</v>
      </c>
      <c r="M104" s="9">
        <f>IF($R104="","",VLOOKUP($R104,Data!$A$5:$AJ$2001,Data!X$2,FALSE))</f>
        <v>686.61</v>
      </c>
      <c r="N104" s="9">
        <f>IF($R104="","",VLOOKUP($R104,Data!$A$5:$AJ$2001,Data!Y$2,FALSE))</f>
        <v>0</v>
      </c>
      <c r="O104" s="9">
        <f>IF($R104="","",VLOOKUP($R104,Data!$A$5:$AJ$2001,Data!Z$2,FALSE))</f>
        <v>0</v>
      </c>
      <c r="P104" s="9">
        <f>IF($R104="","",VLOOKUP($R104,Data!$A$5:$AJ$2001,Data!AA$2,FALSE))</f>
        <v>0</v>
      </c>
      <c r="Q104" s="9">
        <f t="shared" si="1"/>
        <v>0</v>
      </c>
      <c r="R104">
        <f>IF((MAX($R$4:R103)+1)&gt;Data!$A$1,"",MAX($R$4:R103)+1)</f>
        <v>100</v>
      </c>
    </row>
    <row r="105" spans="1:18" x14ac:dyDescent="0.2">
      <c r="A105" s="10">
        <f>IF(Q105="","",RANK(Q105,$Q$5:$Q$257)+COUNTIF($Q$3:Q104,Q105))</f>
        <v>91</v>
      </c>
      <c r="B105" t="str">
        <f>IF(R105="","",VLOOKUP($R105,Data!$A$5:$X$2001,Data!$E$2,FALSE))</f>
        <v>A</v>
      </c>
      <c r="C105">
        <f>IF(R105="","",VLOOKUP($R105,Data!$A$5:$X$2001,Data!$F$2,FALSE))</f>
        <v>0</v>
      </c>
      <c r="D105">
        <f>IF(R105="","",VLOOKUP($R105,Data!$A$5:$X$2001,Data!$G$2,FALSE))</f>
        <v>0</v>
      </c>
      <c r="E105">
        <f>IF(R105="","",VLOOKUP($R105,Data!$A$5:$X$2001,Data!$H$2,FALSE))</f>
        <v>0</v>
      </c>
      <c r="F105">
        <f>IF(R105="","",VLOOKUP($R105,Data!$A$5:$X$2001,Data!$I$2,FALSE))</f>
        <v>0</v>
      </c>
      <c r="G105">
        <f>IF(R105="","",VLOOKUP($R105,Data!$A$5:$X$2001,Data!$J$2,FALSE))</f>
        <v>0</v>
      </c>
      <c r="H105" t="str">
        <f>IF(R105="","",VLOOKUP($R105,Data!$A$5:$X$2001,Data!$K$2,FALSE))</f>
        <v>2651</v>
      </c>
      <c r="I105" t="str">
        <f>IF(R105="","",VLOOKUP($R105,Data!$A$5:$X$2001,Data!$L$2,FALSE))</f>
        <v>SALE OF REFUSE FOR RECYCLING</v>
      </c>
      <c r="J105" s="9">
        <f>IF($R105="","",VLOOKUP($R105,Data!$A$5:$AJ$2001,Data!U$2,FALSE))</f>
        <v>906.25</v>
      </c>
      <c r="K105" s="9">
        <f>IF($R105="","",VLOOKUP($R105,Data!$A$5:$AJ$2001,Data!V$2,FALSE))</f>
        <v>4000</v>
      </c>
      <c r="L105" s="9">
        <f>IF($R105="","",VLOOKUP($R105,Data!$A$5:$AJ$2001,Data!W$2,FALSE))</f>
        <v>0</v>
      </c>
      <c r="M105" s="9">
        <f>IF($R105="","",VLOOKUP($R105,Data!$A$5:$AJ$2001,Data!X$2,FALSE))</f>
        <v>0</v>
      </c>
      <c r="N105" s="9">
        <f>IF($R105="","",VLOOKUP($R105,Data!$A$5:$AJ$2001,Data!Y$2,FALSE))</f>
        <v>0</v>
      </c>
      <c r="O105" s="9">
        <f>IF($R105="","",VLOOKUP($R105,Data!$A$5:$AJ$2001,Data!Z$2,FALSE))</f>
        <v>0</v>
      </c>
      <c r="P105" s="9">
        <f>IF($R105="","",VLOOKUP($R105,Data!$A$5:$AJ$2001,Data!AA$2,FALSE))</f>
        <v>0</v>
      </c>
      <c r="Q105" s="9">
        <f t="shared" si="1"/>
        <v>4906.25</v>
      </c>
      <c r="R105">
        <f>IF((MAX($R$4:R104)+1)&gt;Data!$A$1,"",MAX($R$4:R104)+1)</f>
        <v>101</v>
      </c>
    </row>
    <row r="106" spans="1:18" x14ac:dyDescent="0.2">
      <c r="A106" s="10">
        <f>IF(Q106="","",RANK(Q106,$Q$5:$Q$257)+COUNTIF($Q$3:Q105,Q106))</f>
        <v>217</v>
      </c>
      <c r="B106" t="str">
        <f>IF(R106="","",VLOOKUP($R106,Data!$A$5:$X$2001,Data!$E$2,FALSE))</f>
        <v>A</v>
      </c>
      <c r="C106">
        <f>IF(R106="","",VLOOKUP($R106,Data!$A$5:$X$2001,Data!$F$2,FALSE))</f>
        <v>0</v>
      </c>
      <c r="D106">
        <f>IF(R106="","",VLOOKUP($R106,Data!$A$5:$X$2001,Data!$G$2,FALSE))</f>
        <v>0</v>
      </c>
      <c r="E106">
        <f>IF(R106="","",VLOOKUP($R106,Data!$A$5:$X$2001,Data!$H$2,FALSE))</f>
        <v>0</v>
      </c>
      <c r="F106">
        <f>IF(R106="","",VLOOKUP($R106,Data!$A$5:$X$2001,Data!$I$2,FALSE))</f>
        <v>0</v>
      </c>
      <c r="G106">
        <f>IF(R106="","",VLOOKUP($R106,Data!$A$5:$X$2001,Data!$J$2,FALSE))</f>
        <v>0</v>
      </c>
      <c r="H106" t="str">
        <f>IF(R106="","",VLOOKUP($R106,Data!$A$5:$X$2001,Data!$K$2,FALSE))</f>
        <v>2652</v>
      </c>
      <c r="I106" t="str">
        <f>IF(R106="","",VLOOKUP($R106,Data!$A$5:$X$2001,Data!$L$2,FALSE))</f>
        <v>SALE OF TIMBER PRODUCTS</v>
      </c>
      <c r="J106" s="9">
        <f>IF($R106="","",VLOOKUP($R106,Data!$A$5:$AJ$2001,Data!U$2,FALSE))</f>
        <v>-3026.74</v>
      </c>
      <c r="K106" s="9">
        <f>IF($R106="","",VLOOKUP($R106,Data!$A$5:$AJ$2001,Data!V$2,FALSE))</f>
        <v>-14055.49</v>
      </c>
      <c r="L106" s="9">
        <f>IF($R106="","",VLOOKUP($R106,Data!$A$5:$AJ$2001,Data!W$2,FALSE))</f>
        <v>-8497.61</v>
      </c>
      <c r="M106" s="9">
        <f>IF($R106="","",VLOOKUP($R106,Data!$A$5:$AJ$2001,Data!X$2,FALSE))</f>
        <v>-13013.199999999997</v>
      </c>
      <c r="N106" s="9">
        <f>IF($R106="","",VLOOKUP($R106,Data!$A$5:$AJ$2001,Data!Y$2,FALSE))</f>
        <v>-38834.339999999997</v>
      </c>
      <c r="O106" s="9">
        <f>IF($R106="","",VLOOKUP($R106,Data!$A$5:$AJ$2001,Data!Z$2,FALSE))</f>
        <v>-3450.98</v>
      </c>
      <c r="P106" s="9">
        <f>IF($R106="","",VLOOKUP($R106,Data!$A$5:$AJ$2001,Data!AA$2,FALSE))</f>
        <v>-4084.82</v>
      </c>
      <c r="Q106" s="9">
        <f t="shared" si="1"/>
        <v>-84963.18</v>
      </c>
      <c r="R106">
        <f>IF((MAX($R$4:R105)+1)&gt;Data!$A$1,"",MAX($R$4:R105)+1)</f>
        <v>102</v>
      </c>
    </row>
    <row r="107" spans="1:18" x14ac:dyDescent="0.2">
      <c r="A107" s="10">
        <f>IF(Q107="","",RANK(Q107,$Q$5:$Q$257)+COUNTIF($Q$3:Q106,Q107))</f>
        <v>107</v>
      </c>
      <c r="B107" t="str">
        <f>IF(R107="","",VLOOKUP($R107,Data!$A$5:$X$2001,Data!$E$2,FALSE))</f>
        <v>A</v>
      </c>
      <c r="C107">
        <f>IF(R107="","",VLOOKUP($R107,Data!$A$5:$X$2001,Data!$F$2,FALSE))</f>
        <v>0</v>
      </c>
      <c r="D107">
        <f>IF(R107="","",VLOOKUP($R107,Data!$A$5:$X$2001,Data!$G$2,FALSE))</f>
        <v>0</v>
      </c>
      <c r="E107">
        <f>IF(R107="","",VLOOKUP($R107,Data!$A$5:$X$2001,Data!$H$2,FALSE))</f>
        <v>0</v>
      </c>
      <c r="F107">
        <f>IF(R107="","",VLOOKUP($R107,Data!$A$5:$X$2001,Data!$I$2,FALSE))</f>
        <v>0</v>
      </c>
      <c r="G107">
        <f>IF(R107="","",VLOOKUP($R107,Data!$A$5:$X$2001,Data!$J$2,FALSE))</f>
        <v>0</v>
      </c>
      <c r="H107" t="str">
        <f>IF(R107="","",VLOOKUP($R107,Data!$A$5:$X$2001,Data!$K$2,FALSE))</f>
        <v>2654</v>
      </c>
      <c r="I107" t="str">
        <f>IF(R107="","",VLOOKUP($R107,Data!$A$5:$X$2001,Data!$L$2,FALSE))</f>
        <v>SALES OF PAPER</v>
      </c>
      <c r="J107" s="9">
        <f>IF($R107="","",VLOOKUP($R107,Data!$A$5:$AJ$2001,Data!U$2,FALSE))</f>
        <v>936.05000000000018</v>
      </c>
      <c r="K107" s="9">
        <f>IF($R107="","",VLOOKUP($R107,Data!$A$5:$AJ$2001,Data!V$2,FALSE))</f>
        <v>1112.4899999999998</v>
      </c>
      <c r="L107" s="9">
        <f>IF($R107="","",VLOOKUP($R107,Data!$A$5:$AJ$2001,Data!W$2,FALSE))</f>
        <v>-1334.3100000000004</v>
      </c>
      <c r="M107" s="9">
        <f>IF($R107="","",VLOOKUP($R107,Data!$A$5:$AJ$2001,Data!X$2,FALSE))</f>
        <v>200.63999999999987</v>
      </c>
      <c r="N107" s="9">
        <f>IF($R107="","",VLOOKUP($R107,Data!$A$5:$AJ$2001,Data!Y$2,FALSE))</f>
        <v>1680.44</v>
      </c>
      <c r="O107" s="9">
        <f>IF($R107="","",VLOOKUP($R107,Data!$A$5:$AJ$2001,Data!Z$2,FALSE))</f>
        <v>2.2899999999999636</v>
      </c>
      <c r="P107" s="9">
        <f>IF($R107="","",VLOOKUP($R107,Data!$A$5:$AJ$2001,Data!AA$2,FALSE))</f>
        <v>-2247.16</v>
      </c>
      <c r="Q107" s="9">
        <f t="shared" si="1"/>
        <v>350.4399999999996</v>
      </c>
      <c r="R107">
        <f>IF((MAX($R$4:R106)+1)&gt;Data!$A$1,"",MAX($R$4:R106)+1)</f>
        <v>103</v>
      </c>
    </row>
    <row r="108" spans="1:18" x14ac:dyDescent="0.2">
      <c r="A108" s="10">
        <f>IF(Q108="","",RANK(Q108,$Q$5:$Q$257)+COUNTIF($Q$3:Q107,Q108))</f>
        <v>205</v>
      </c>
      <c r="B108" t="str">
        <f>IF(R108="","",VLOOKUP($R108,Data!$A$5:$X$2001,Data!$E$2,FALSE))</f>
        <v>A</v>
      </c>
      <c r="C108">
        <f>IF(R108="","",VLOOKUP($R108,Data!$A$5:$X$2001,Data!$F$2,FALSE))</f>
        <v>0</v>
      </c>
      <c r="D108">
        <f>IF(R108="","",VLOOKUP($R108,Data!$A$5:$X$2001,Data!$G$2,FALSE))</f>
        <v>0</v>
      </c>
      <c r="E108">
        <f>IF(R108="","",VLOOKUP($R108,Data!$A$5:$X$2001,Data!$H$2,FALSE))</f>
        <v>0</v>
      </c>
      <c r="F108">
        <f>IF(R108="","",VLOOKUP($R108,Data!$A$5:$X$2001,Data!$I$2,FALSE))</f>
        <v>0</v>
      </c>
      <c r="G108">
        <f>IF(R108="","",VLOOKUP($R108,Data!$A$5:$X$2001,Data!$J$2,FALSE))</f>
        <v>0</v>
      </c>
      <c r="H108" t="str">
        <f>IF(R108="","",VLOOKUP($R108,Data!$A$5:$X$2001,Data!$K$2,FALSE))</f>
        <v>2655</v>
      </c>
      <c r="I108" t="str">
        <f>IF(R108="","",VLOOKUP($R108,Data!$A$5:$X$2001,Data!$L$2,FALSE))</f>
        <v>MINOR SALES</v>
      </c>
      <c r="J108" s="9">
        <f>IF($R108="","",VLOOKUP($R108,Data!$A$5:$AJ$2001,Data!U$2,FALSE))</f>
        <v>-8217.5</v>
      </c>
      <c r="K108" s="9">
        <f>IF($R108="","",VLOOKUP($R108,Data!$A$5:$AJ$2001,Data!V$2,FALSE))</f>
        <v>-7863.5</v>
      </c>
      <c r="L108" s="9">
        <f>IF($R108="","",VLOOKUP($R108,Data!$A$5:$AJ$2001,Data!W$2,FALSE))</f>
        <v>5960.63</v>
      </c>
      <c r="M108" s="9">
        <f>IF($R108="","",VLOOKUP($R108,Data!$A$5:$AJ$2001,Data!X$2,FALSE))</f>
        <v>-2208.75</v>
      </c>
      <c r="N108" s="9">
        <f>IF($R108="","",VLOOKUP($R108,Data!$A$5:$AJ$2001,Data!Y$2,FALSE))</f>
        <v>-4723.25</v>
      </c>
      <c r="O108" s="9">
        <f>IF($R108="","",VLOOKUP($R108,Data!$A$5:$AJ$2001,Data!Z$2,FALSE))</f>
        <v>-8953.75</v>
      </c>
      <c r="P108" s="9">
        <f>IF($R108="","",VLOOKUP($R108,Data!$A$5:$AJ$2001,Data!AA$2,FALSE))</f>
        <v>-3230</v>
      </c>
      <c r="Q108" s="9">
        <f t="shared" si="1"/>
        <v>-29236.12</v>
      </c>
      <c r="R108">
        <f>IF((MAX($R$4:R107)+1)&gt;Data!$A$1,"",MAX($R$4:R107)+1)</f>
        <v>104</v>
      </c>
    </row>
    <row r="109" spans="1:18" x14ac:dyDescent="0.2">
      <c r="A109" s="10">
        <f>IF(Q109="","",RANK(Q109,$Q$5:$Q$257)+COUNTIF($Q$3:Q108,Q109))</f>
        <v>190</v>
      </c>
      <c r="B109" t="str">
        <f>IF(R109="","",VLOOKUP($R109,Data!$A$5:$X$2001,Data!$E$2,FALSE))</f>
        <v>A</v>
      </c>
      <c r="C109">
        <f>IF(R109="","",VLOOKUP($R109,Data!$A$5:$X$2001,Data!$F$2,FALSE))</f>
        <v>0</v>
      </c>
      <c r="D109">
        <f>IF(R109="","",VLOOKUP($R109,Data!$A$5:$X$2001,Data!$G$2,FALSE))</f>
        <v>0</v>
      </c>
      <c r="E109">
        <f>IF(R109="","",VLOOKUP($R109,Data!$A$5:$X$2001,Data!$H$2,FALSE))</f>
        <v>0</v>
      </c>
      <c r="F109">
        <f>IF(R109="","",VLOOKUP($R109,Data!$A$5:$X$2001,Data!$I$2,FALSE))</f>
        <v>0</v>
      </c>
      <c r="G109">
        <f>IF(R109="","",VLOOKUP($R109,Data!$A$5:$X$2001,Data!$J$2,FALSE))</f>
        <v>0</v>
      </c>
      <c r="H109" t="str">
        <f>IF(R109="","",VLOOKUP($R109,Data!$A$5:$X$2001,Data!$K$2,FALSE))</f>
        <v>2660</v>
      </c>
      <c r="I109" t="str">
        <f>IF(R109="","",VLOOKUP($R109,Data!$A$5:$X$2001,Data!$L$2,FALSE))</f>
        <v>SALES OF REAL PROPERTY</v>
      </c>
      <c r="J109" s="9">
        <f>IF($R109="","",VLOOKUP($R109,Data!$A$5:$AJ$2001,Data!U$2,FALSE))</f>
        <v>0</v>
      </c>
      <c r="K109" s="9">
        <f>IF($R109="","",VLOOKUP($R109,Data!$A$5:$AJ$2001,Data!V$2,FALSE))</f>
        <v>0</v>
      </c>
      <c r="L109" s="9">
        <f>IF($R109="","",VLOOKUP($R109,Data!$A$5:$AJ$2001,Data!W$2,FALSE))</f>
        <v>-400</v>
      </c>
      <c r="M109" s="9">
        <f>IF($R109="","",VLOOKUP($R109,Data!$A$5:$AJ$2001,Data!X$2,FALSE))</f>
        <v>-11647</v>
      </c>
      <c r="N109" s="9">
        <f>IF($R109="","",VLOOKUP($R109,Data!$A$5:$AJ$2001,Data!Y$2,FALSE))</f>
        <v>0</v>
      </c>
      <c r="O109" s="9">
        <f>IF($R109="","",VLOOKUP($R109,Data!$A$5:$AJ$2001,Data!Z$2,FALSE))</f>
        <v>0</v>
      </c>
      <c r="P109" s="9">
        <f>IF($R109="","",VLOOKUP($R109,Data!$A$5:$AJ$2001,Data!AA$2,FALSE))</f>
        <v>0</v>
      </c>
      <c r="Q109" s="9">
        <f t="shared" si="1"/>
        <v>-12047</v>
      </c>
      <c r="R109">
        <f>IF((MAX($R$4:R108)+1)&gt;Data!$A$1,"",MAX($R$4:R108)+1)</f>
        <v>105</v>
      </c>
    </row>
    <row r="110" spans="1:18" x14ac:dyDescent="0.2">
      <c r="A110" s="10">
        <f>IF(Q110="","",RANK(Q110,$Q$5:$Q$257)+COUNTIF($Q$3:Q109,Q110))</f>
        <v>36</v>
      </c>
      <c r="B110" t="str">
        <f>IF(R110="","",VLOOKUP($R110,Data!$A$5:$X$2001,Data!$E$2,FALSE))</f>
        <v>A</v>
      </c>
      <c r="C110">
        <f>IF(R110="","",VLOOKUP($R110,Data!$A$5:$X$2001,Data!$F$2,FALSE))</f>
        <v>0</v>
      </c>
      <c r="D110">
        <f>IF(R110="","",VLOOKUP($R110,Data!$A$5:$X$2001,Data!$G$2,FALSE))</f>
        <v>0</v>
      </c>
      <c r="E110">
        <f>IF(R110="","",VLOOKUP($R110,Data!$A$5:$X$2001,Data!$H$2,FALSE))</f>
        <v>0</v>
      </c>
      <c r="F110">
        <f>IF(R110="","",VLOOKUP($R110,Data!$A$5:$X$2001,Data!$I$2,FALSE))</f>
        <v>0</v>
      </c>
      <c r="G110">
        <f>IF(R110="","",VLOOKUP($R110,Data!$A$5:$X$2001,Data!$J$2,FALSE))</f>
        <v>0</v>
      </c>
      <c r="H110" t="str">
        <f>IF(R110="","",VLOOKUP($R110,Data!$A$5:$X$2001,Data!$K$2,FALSE))</f>
        <v>2675</v>
      </c>
      <c r="I110" t="str">
        <f>IF(R110="","",VLOOKUP($R110,Data!$A$5:$X$2001,Data!$L$2,FALSE))</f>
        <v>GAIN ON DISPOSITION OF ASSET</v>
      </c>
      <c r="J110" s="9">
        <f>IF($R110="","",VLOOKUP($R110,Data!$A$5:$AJ$2001,Data!U$2,FALSE))</f>
        <v>0</v>
      </c>
      <c r="K110" s="9">
        <f>IF($R110="","",VLOOKUP($R110,Data!$A$5:$AJ$2001,Data!V$2,FALSE))</f>
        <v>125000</v>
      </c>
      <c r="L110" s="9">
        <f>IF($R110="","",VLOOKUP($R110,Data!$A$5:$AJ$2001,Data!W$2,FALSE))</f>
        <v>0</v>
      </c>
      <c r="M110" s="9">
        <f>IF($R110="","",VLOOKUP($R110,Data!$A$5:$AJ$2001,Data!X$2,FALSE))</f>
        <v>0</v>
      </c>
      <c r="N110" s="9">
        <f>IF($R110="","",VLOOKUP($R110,Data!$A$5:$AJ$2001,Data!Y$2,FALSE))</f>
        <v>0</v>
      </c>
      <c r="O110" s="9">
        <f>IF($R110="","",VLOOKUP($R110,Data!$A$5:$AJ$2001,Data!Z$2,FALSE))</f>
        <v>0</v>
      </c>
      <c r="P110" s="9">
        <f>IF($R110="","",VLOOKUP($R110,Data!$A$5:$AJ$2001,Data!AA$2,FALSE))</f>
        <v>0</v>
      </c>
      <c r="Q110" s="9">
        <f t="shared" si="1"/>
        <v>125000</v>
      </c>
      <c r="R110">
        <f>IF((MAX($R$4:R109)+1)&gt;Data!$A$1,"",MAX($R$4:R109)+1)</f>
        <v>106</v>
      </c>
    </row>
    <row r="111" spans="1:18" x14ac:dyDescent="0.2">
      <c r="A111" s="10">
        <f>IF(Q111="","",RANK(Q111,$Q$5:$Q$257)+COUNTIF($Q$3:Q110,Q111))</f>
        <v>211</v>
      </c>
      <c r="B111" t="str">
        <f>IF(R111="","",VLOOKUP($R111,Data!$A$5:$X$2001,Data!$E$2,FALSE))</f>
        <v>A</v>
      </c>
      <c r="C111">
        <f>IF(R111="","",VLOOKUP($R111,Data!$A$5:$X$2001,Data!$F$2,FALSE))</f>
        <v>0</v>
      </c>
      <c r="D111">
        <f>IF(R111="","",VLOOKUP($R111,Data!$A$5:$X$2001,Data!$G$2,FALSE))</f>
        <v>0</v>
      </c>
      <c r="E111">
        <f>IF(R111="","",VLOOKUP($R111,Data!$A$5:$X$2001,Data!$H$2,FALSE))</f>
        <v>0</v>
      </c>
      <c r="F111">
        <f>IF(R111="","",VLOOKUP($R111,Data!$A$5:$X$2001,Data!$I$2,FALSE))</f>
        <v>0</v>
      </c>
      <c r="G111">
        <f>IF(R111="","",VLOOKUP($R111,Data!$A$5:$X$2001,Data!$J$2,FALSE))</f>
        <v>0</v>
      </c>
      <c r="H111" t="str">
        <f>IF(R111="","",VLOOKUP($R111,Data!$A$5:$X$2001,Data!$K$2,FALSE))</f>
        <v>2680</v>
      </c>
      <c r="I111" t="str">
        <f>IF(R111="","",VLOOKUP($R111,Data!$A$5:$X$2001,Data!$L$2,FALSE))</f>
        <v>INSURANCE RECOVERIES</v>
      </c>
      <c r="J111" s="9">
        <f>IF($R111="","",VLOOKUP($R111,Data!$A$5:$AJ$2001,Data!U$2,FALSE))</f>
        <v>41184.979999999996</v>
      </c>
      <c r="K111" s="9">
        <f>IF($R111="","",VLOOKUP($R111,Data!$A$5:$AJ$2001,Data!V$2,FALSE))</f>
        <v>-2378.1800000000003</v>
      </c>
      <c r="L111" s="9">
        <f>IF($R111="","",VLOOKUP($R111,Data!$A$5:$AJ$2001,Data!W$2,FALSE))</f>
        <v>23296.69</v>
      </c>
      <c r="M111" s="9">
        <f>IF($R111="","",VLOOKUP($R111,Data!$A$5:$AJ$2001,Data!X$2,FALSE))</f>
        <v>-30524.29</v>
      </c>
      <c r="N111" s="9">
        <f>IF($R111="","",VLOOKUP($R111,Data!$A$5:$AJ$2001,Data!Y$2,FALSE))</f>
        <v>-20777.12</v>
      </c>
      <c r="O111" s="9">
        <f>IF($R111="","",VLOOKUP($R111,Data!$A$5:$AJ$2001,Data!Z$2,FALSE))</f>
        <v>-58103.32</v>
      </c>
      <c r="P111" s="9">
        <f>IF($R111="","",VLOOKUP($R111,Data!$A$5:$AJ$2001,Data!AA$2,FALSE))</f>
        <v>-8808.0799999999981</v>
      </c>
      <c r="Q111" s="9">
        <f t="shared" si="1"/>
        <v>-56109.320000000007</v>
      </c>
      <c r="R111">
        <f>IF((MAX($R$4:R110)+1)&gt;Data!$A$1,"",MAX($R$4:R110)+1)</f>
        <v>107</v>
      </c>
    </row>
    <row r="112" spans="1:18" x14ac:dyDescent="0.2">
      <c r="A112" s="10">
        <f>IF(Q112="","",RANK(Q112,$Q$5:$Q$257)+COUNTIF($Q$3:Q111,Q112))</f>
        <v>240</v>
      </c>
      <c r="B112" t="str">
        <f>IF(R112="","",VLOOKUP($R112,Data!$A$5:$X$2001,Data!$E$2,FALSE))</f>
        <v>A</v>
      </c>
      <c r="C112">
        <f>IF(R112="","",VLOOKUP($R112,Data!$A$5:$X$2001,Data!$F$2,FALSE))</f>
        <v>0</v>
      </c>
      <c r="D112">
        <f>IF(R112="","",VLOOKUP($R112,Data!$A$5:$X$2001,Data!$G$2,FALSE))</f>
        <v>0</v>
      </c>
      <c r="E112">
        <f>IF(R112="","",VLOOKUP($R112,Data!$A$5:$X$2001,Data!$H$2,FALSE))</f>
        <v>0</v>
      </c>
      <c r="F112">
        <f>IF(R112="","",VLOOKUP($R112,Data!$A$5:$X$2001,Data!$I$2,FALSE))</f>
        <v>0</v>
      </c>
      <c r="G112">
        <f>IF(R112="","",VLOOKUP($R112,Data!$A$5:$X$2001,Data!$J$2,FALSE))</f>
        <v>0</v>
      </c>
      <c r="H112" t="str">
        <f>IF(R112="","",VLOOKUP($R112,Data!$A$5:$X$2001,Data!$K$2,FALSE))</f>
        <v>2690</v>
      </c>
      <c r="I112" t="str">
        <f>IF(R112="","",VLOOKUP($R112,Data!$A$5:$X$2001,Data!$L$2,FALSE))</f>
        <v>TOBACCO SETTLEMENT</v>
      </c>
      <c r="J112" s="9">
        <f>IF($R112="","",VLOOKUP($R112,Data!$A$5:$AJ$2001,Data!U$2,FALSE))</f>
        <v>67220.159999999974</v>
      </c>
      <c r="K112" s="9">
        <f>IF($R112="","",VLOOKUP($R112,Data!$A$5:$AJ$2001,Data!V$2,FALSE))</f>
        <v>-229054</v>
      </c>
      <c r="L112" s="9">
        <f>IF($R112="","",VLOOKUP($R112,Data!$A$5:$AJ$2001,Data!W$2,FALSE))</f>
        <v>46666.150000000023</v>
      </c>
      <c r="M112" s="9">
        <f>IF($R112="","",VLOOKUP($R112,Data!$A$5:$AJ$2001,Data!X$2,FALSE))</f>
        <v>-34693.719999999972</v>
      </c>
      <c r="N112" s="9">
        <f>IF($R112="","",VLOOKUP($R112,Data!$A$5:$AJ$2001,Data!Y$2,FALSE))</f>
        <v>-13174.469999999972</v>
      </c>
      <c r="O112" s="9">
        <f>IF($R112="","",VLOOKUP($R112,Data!$A$5:$AJ$2001,Data!Z$2,FALSE))</f>
        <v>-55312.229999999981</v>
      </c>
      <c r="P112" s="9">
        <f>IF($R112="","",VLOOKUP($R112,Data!$A$5:$AJ$2001,Data!AA$2,FALSE))</f>
        <v>-91580.659999999974</v>
      </c>
      <c r="Q112" s="9">
        <f t="shared" si="1"/>
        <v>-309928.7699999999</v>
      </c>
      <c r="R112">
        <f>IF((MAX($R$4:R111)+1)&gt;Data!$A$1,"",MAX($R$4:R111)+1)</f>
        <v>108</v>
      </c>
    </row>
    <row r="113" spans="1:18" x14ac:dyDescent="0.2">
      <c r="A113" s="10">
        <f>IF(Q113="","",RANK(Q113,$Q$5:$Q$257)+COUNTIF($Q$3:Q112,Q113))</f>
        <v>130</v>
      </c>
      <c r="B113" t="str">
        <f>IF(R113="","",VLOOKUP($R113,Data!$A$5:$X$2001,Data!$E$2,FALSE))</f>
        <v>A</v>
      </c>
      <c r="C113">
        <f>IF(R113="","",VLOOKUP($R113,Data!$A$5:$X$2001,Data!$F$2,FALSE))</f>
        <v>0</v>
      </c>
      <c r="D113">
        <f>IF(R113="","",VLOOKUP($R113,Data!$A$5:$X$2001,Data!$G$2,FALSE))</f>
        <v>0</v>
      </c>
      <c r="E113">
        <f>IF(R113="","",VLOOKUP($R113,Data!$A$5:$X$2001,Data!$H$2,FALSE))</f>
        <v>0</v>
      </c>
      <c r="F113">
        <f>IF(R113="","",VLOOKUP($R113,Data!$A$5:$X$2001,Data!$I$2,FALSE))</f>
        <v>0</v>
      </c>
      <c r="G113">
        <f>IF(R113="","",VLOOKUP($R113,Data!$A$5:$X$2001,Data!$J$2,FALSE))</f>
        <v>0</v>
      </c>
      <c r="H113" t="str">
        <f>IF(R113="","",VLOOKUP($R113,Data!$A$5:$X$2001,Data!$K$2,FALSE))</f>
        <v>2691</v>
      </c>
      <c r="I113" t="str">
        <f>IF(R113="","",VLOOKUP($R113,Data!$A$5:$X$2001,Data!$L$2,FALSE))</f>
        <v>OTHER COMPENSATION FOR LOSS</v>
      </c>
      <c r="J113" s="9">
        <f>IF($R113="","",VLOOKUP($R113,Data!$A$5:$AJ$2001,Data!U$2,FALSE))</f>
        <v>0</v>
      </c>
      <c r="K113" s="9">
        <f>IF($R113="","",VLOOKUP($R113,Data!$A$5:$AJ$2001,Data!V$2,FALSE))</f>
        <v>0</v>
      </c>
      <c r="L113" s="9">
        <f>IF($R113="","",VLOOKUP($R113,Data!$A$5:$AJ$2001,Data!W$2,FALSE))</f>
        <v>0</v>
      </c>
      <c r="M113" s="9">
        <f>IF($R113="","",VLOOKUP($R113,Data!$A$5:$AJ$2001,Data!X$2,FALSE))</f>
        <v>0</v>
      </c>
      <c r="N113" s="9">
        <f>IF($R113="","",VLOOKUP($R113,Data!$A$5:$AJ$2001,Data!Y$2,FALSE))</f>
        <v>0</v>
      </c>
      <c r="O113" s="9">
        <f>IF($R113="","",VLOOKUP($R113,Data!$A$5:$AJ$2001,Data!Z$2,FALSE))</f>
        <v>0</v>
      </c>
      <c r="P113" s="9">
        <f>IF($R113="","",VLOOKUP($R113,Data!$A$5:$AJ$2001,Data!AA$2,FALSE))</f>
        <v>0</v>
      </c>
      <c r="Q113" s="9">
        <f t="shared" si="1"/>
        <v>0</v>
      </c>
      <c r="R113">
        <f>IF((MAX($R$4:R112)+1)&gt;Data!$A$1,"",MAX($R$4:R112)+1)</f>
        <v>109</v>
      </c>
    </row>
    <row r="114" spans="1:18" x14ac:dyDescent="0.2">
      <c r="A114" s="10">
        <f>IF(Q114="","",RANK(Q114,$Q$5:$Q$257)+COUNTIF($Q$3:Q113,Q114))</f>
        <v>247</v>
      </c>
      <c r="B114" t="str">
        <f>IF(R114="","",VLOOKUP($R114,Data!$A$5:$X$2001,Data!$E$2,FALSE))</f>
        <v>A</v>
      </c>
      <c r="C114">
        <f>IF(R114="","",VLOOKUP($R114,Data!$A$5:$X$2001,Data!$F$2,FALSE))</f>
        <v>0</v>
      </c>
      <c r="D114">
        <f>IF(R114="","",VLOOKUP($R114,Data!$A$5:$X$2001,Data!$G$2,FALSE))</f>
        <v>0</v>
      </c>
      <c r="E114">
        <f>IF(R114="","",VLOOKUP($R114,Data!$A$5:$X$2001,Data!$H$2,FALSE))</f>
        <v>0</v>
      </c>
      <c r="F114">
        <f>IF(R114="","",VLOOKUP($R114,Data!$A$5:$X$2001,Data!$I$2,FALSE))</f>
        <v>0</v>
      </c>
      <c r="G114">
        <f>IF(R114="","",VLOOKUP($R114,Data!$A$5:$X$2001,Data!$J$2,FALSE))</f>
        <v>0</v>
      </c>
      <c r="H114" t="str">
        <f>IF(R114="","",VLOOKUP($R114,Data!$A$5:$X$2001,Data!$K$2,FALSE))</f>
        <v>2701</v>
      </c>
      <c r="I114" t="str">
        <f>IF(R114="","",VLOOKUP($R114,Data!$A$5:$X$2001,Data!$L$2,FALSE))</f>
        <v>REFUNDS OF PRIOR YEARS EXPEN</v>
      </c>
      <c r="J114" s="9">
        <f>IF($R114="","",VLOOKUP($R114,Data!$A$5:$AJ$2001,Data!U$2,FALSE))</f>
        <v>-29967.210000000021</v>
      </c>
      <c r="K114" s="9">
        <f>IF($R114="","",VLOOKUP($R114,Data!$A$5:$AJ$2001,Data!V$2,FALSE))</f>
        <v>-79574.929999999993</v>
      </c>
      <c r="L114" s="9">
        <f>IF($R114="","",VLOOKUP($R114,Data!$A$5:$AJ$2001,Data!W$2,FALSE))</f>
        <v>-170122.21</v>
      </c>
      <c r="M114" s="9">
        <f>IF($R114="","",VLOOKUP($R114,Data!$A$5:$AJ$2001,Data!X$2,FALSE))</f>
        <v>-60664.240000000005</v>
      </c>
      <c r="N114" s="9">
        <f>IF($R114="","",VLOOKUP($R114,Data!$A$5:$AJ$2001,Data!Y$2,FALSE))</f>
        <v>-271602.83</v>
      </c>
      <c r="O114" s="9">
        <f>IF($R114="","",VLOOKUP($R114,Data!$A$5:$AJ$2001,Data!Z$2,FALSE))</f>
        <v>177692.89</v>
      </c>
      <c r="P114" s="9">
        <f>IF($R114="","",VLOOKUP($R114,Data!$A$5:$AJ$2001,Data!AA$2,FALSE))</f>
        <v>-156790.46000000002</v>
      </c>
      <c r="Q114" s="9">
        <f t="shared" si="1"/>
        <v>-591028.99</v>
      </c>
      <c r="R114">
        <f>IF((MAX($R$4:R113)+1)&gt;Data!$A$1,"",MAX($R$4:R113)+1)</f>
        <v>110</v>
      </c>
    </row>
    <row r="115" spans="1:18" x14ac:dyDescent="0.2">
      <c r="A115" s="10">
        <f>IF(Q115="","",RANK(Q115,$Q$5:$Q$257)+COUNTIF($Q$3:Q114,Q115))</f>
        <v>131</v>
      </c>
      <c r="B115" t="str">
        <f>IF(R115="","",VLOOKUP($R115,Data!$A$5:$X$2001,Data!$E$2,FALSE))</f>
        <v>A</v>
      </c>
      <c r="C115">
        <f>IF(R115="","",VLOOKUP($R115,Data!$A$5:$X$2001,Data!$F$2,FALSE))</f>
        <v>0</v>
      </c>
      <c r="D115">
        <f>IF(R115="","",VLOOKUP($R115,Data!$A$5:$X$2001,Data!$G$2,FALSE))</f>
        <v>0</v>
      </c>
      <c r="E115">
        <f>IF(R115="","",VLOOKUP($R115,Data!$A$5:$X$2001,Data!$H$2,FALSE))</f>
        <v>0</v>
      </c>
      <c r="F115">
        <f>IF(R115="","",VLOOKUP($R115,Data!$A$5:$X$2001,Data!$I$2,FALSE))</f>
        <v>0</v>
      </c>
      <c r="G115">
        <f>IF(R115="","",VLOOKUP($R115,Data!$A$5:$X$2001,Data!$J$2,FALSE))</f>
        <v>0</v>
      </c>
      <c r="H115" t="str">
        <f>IF(R115="","",VLOOKUP($R115,Data!$A$5:$X$2001,Data!$K$2,FALSE))</f>
        <v>2702</v>
      </c>
      <c r="I115" t="str">
        <f>IF(R115="","",VLOOKUP($R115,Data!$A$5:$X$2001,Data!$L$2,FALSE))</f>
        <v>DONATIONS-PUBLIC TRANSPORT.</v>
      </c>
      <c r="J115" s="9">
        <f>IF($R115="","",VLOOKUP($R115,Data!$A$5:$AJ$2001,Data!U$2,FALSE))</f>
        <v>0</v>
      </c>
      <c r="K115" s="9">
        <f>IF($R115="","",VLOOKUP($R115,Data!$A$5:$AJ$2001,Data!V$2,FALSE))</f>
        <v>0</v>
      </c>
      <c r="L115" s="9">
        <f>IF($R115="","",VLOOKUP($R115,Data!$A$5:$AJ$2001,Data!W$2,FALSE))</f>
        <v>0</v>
      </c>
      <c r="M115" s="9">
        <f>IF($R115="","",VLOOKUP($R115,Data!$A$5:$AJ$2001,Data!X$2,FALSE))</f>
        <v>0</v>
      </c>
      <c r="N115" s="9">
        <f>IF($R115="","",VLOOKUP($R115,Data!$A$5:$AJ$2001,Data!Y$2,FALSE))</f>
        <v>0</v>
      </c>
      <c r="O115" s="9">
        <f>IF($R115="","",VLOOKUP($R115,Data!$A$5:$AJ$2001,Data!Z$2,FALSE))</f>
        <v>0</v>
      </c>
      <c r="P115" s="9">
        <f>IF($R115="","",VLOOKUP($R115,Data!$A$5:$AJ$2001,Data!AA$2,FALSE))</f>
        <v>0</v>
      </c>
      <c r="Q115" s="9">
        <f t="shared" si="1"/>
        <v>0</v>
      </c>
      <c r="R115">
        <f>IF((MAX($R$4:R114)+1)&gt;Data!$A$1,"",MAX($R$4:R114)+1)</f>
        <v>111</v>
      </c>
    </row>
    <row r="116" spans="1:18" x14ac:dyDescent="0.2">
      <c r="A116" s="10">
        <f>IF(Q116="","",RANK(Q116,$Q$5:$Q$257)+COUNTIF($Q$3:Q115,Q116))</f>
        <v>132</v>
      </c>
      <c r="B116" t="str">
        <f>IF(R116="","",VLOOKUP($R116,Data!$A$5:$X$2001,Data!$E$2,FALSE))</f>
        <v>A</v>
      </c>
      <c r="C116">
        <f>IF(R116="","",VLOOKUP($R116,Data!$A$5:$X$2001,Data!$F$2,FALSE))</f>
        <v>0</v>
      </c>
      <c r="D116">
        <f>IF(R116="","",VLOOKUP($R116,Data!$A$5:$X$2001,Data!$G$2,FALSE))</f>
        <v>0</v>
      </c>
      <c r="E116">
        <f>IF(R116="","",VLOOKUP($R116,Data!$A$5:$X$2001,Data!$H$2,FALSE))</f>
        <v>0</v>
      </c>
      <c r="F116">
        <f>IF(R116="","",VLOOKUP($R116,Data!$A$5:$X$2001,Data!$I$2,FALSE))</f>
        <v>0</v>
      </c>
      <c r="G116">
        <f>IF(R116="","",VLOOKUP($R116,Data!$A$5:$X$2001,Data!$J$2,FALSE))</f>
        <v>0</v>
      </c>
      <c r="H116" t="str">
        <f>IF(R116="","",VLOOKUP($R116,Data!$A$5:$X$2001,Data!$K$2,FALSE))</f>
        <v>2703</v>
      </c>
      <c r="I116" t="str">
        <f>IF(R116="","",VLOOKUP($R116,Data!$A$5:$X$2001,Data!$L$2,FALSE))</f>
        <v>NATIONAL GRID FLOOD DONATION</v>
      </c>
      <c r="J116" s="9">
        <f>IF($R116="","",VLOOKUP($R116,Data!$A$5:$AJ$2001,Data!U$2,FALSE))</f>
        <v>0</v>
      </c>
      <c r="K116" s="9">
        <f>IF($R116="","",VLOOKUP($R116,Data!$A$5:$AJ$2001,Data!V$2,FALSE))</f>
        <v>0</v>
      </c>
      <c r="L116" s="9">
        <f>IF($R116="","",VLOOKUP($R116,Data!$A$5:$AJ$2001,Data!W$2,FALSE))</f>
        <v>0</v>
      </c>
      <c r="M116" s="9">
        <f>IF($R116="","",VLOOKUP($R116,Data!$A$5:$AJ$2001,Data!X$2,FALSE))</f>
        <v>0</v>
      </c>
      <c r="N116" s="9">
        <f>IF($R116="","",VLOOKUP($R116,Data!$A$5:$AJ$2001,Data!Y$2,FALSE))</f>
        <v>0</v>
      </c>
      <c r="O116" s="9">
        <f>IF($R116="","",VLOOKUP($R116,Data!$A$5:$AJ$2001,Data!Z$2,FALSE))</f>
        <v>0</v>
      </c>
      <c r="P116" s="9">
        <f>IF($R116="","",VLOOKUP($R116,Data!$A$5:$AJ$2001,Data!AA$2,FALSE))</f>
        <v>0</v>
      </c>
      <c r="Q116" s="9">
        <f t="shared" si="1"/>
        <v>0</v>
      </c>
      <c r="R116">
        <f>IF((MAX($R$4:R115)+1)&gt;Data!$A$1,"",MAX($R$4:R115)+1)</f>
        <v>112</v>
      </c>
    </row>
    <row r="117" spans="1:18" x14ac:dyDescent="0.2">
      <c r="A117" s="10">
        <f>IF(Q117="","",RANK(Q117,$Q$5:$Q$257)+COUNTIF($Q$3:Q116,Q117))</f>
        <v>233</v>
      </c>
      <c r="B117" t="str">
        <f>IF(R117="","",VLOOKUP($R117,Data!$A$5:$X$2001,Data!$E$2,FALSE))</f>
        <v>A</v>
      </c>
      <c r="C117">
        <f>IF(R117="","",VLOOKUP($R117,Data!$A$5:$X$2001,Data!$F$2,FALSE))</f>
        <v>0</v>
      </c>
      <c r="D117">
        <f>IF(R117="","",VLOOKUP($R117,Data!$A$5:$X$2001,Data!$G$2,FALSE))</f>
        <v>0</v>
      </c>
      <c r="E117">
        <f>IF(R117="","",VLOOKUP($R117,Data!$A$5:$X$2001,Data!$H$2,FALSE))</f>
        <v>0</v>
      </c>
      <c r="F117">
        <f>IF(R117="","",VLOOKUP($R117,Data!$A$5:$X$2001,Data!$I$2,FALSE))</f>
        <v>0</v>
      </c>
      <c r="G117">
        <f>IF(R117="","",VLOOKUP($R117,Data!$A$5:$X$2001,Data!$J$2,FALSE))</f>
        <v>0</v>
      </c>
      <c r="H117" t="str">
        <f>IF(R117="","",VLOOKUP($R117,Data!$A$5:$X$2001,Data!$K$2,FALSE))</f>
        <v>2704</v>
      </c>
      <c r="I117" t="str">
        <f>IF(R117="","",VLOOKUP($R117,Data!$A$5:$X$2001,Data!$L$2,FALSE))</f>
        <v>NYPA SUPPORT</v>
      </c>
      <c r="J117" s="9">
        <f>IF($R117="","",VLOOKUP($R117,Data!$A$5:$AJ$2001,Data!U$2,FALSE))</f>
        <v>0</v>
      </c>
      <c r="K117" s="9">
        <f>IF($R117="","",VLOOKUP($R117,Data!$A$5:$AJ$2001,Data!V$2,FALSE))</f>
        <v>0</v>
      </c>
      <c r="L117" s="9">
        <f>IF($R117="","",VLOOKUP($R117,Data!$A$5:$AJ$2001,Data!W$2,FALSE))</f>
        <v>0</v>
      </c>
      <c r="M117" s="9">
        <f>IF($R117="","",VLOOKUP($R117,Data!$A$5:$AJ$2001,Data!X$2,FALSE))</f>
        <v>0</v>
      </c>
      <c r="N117" s="9">
        <f>IF($R117="","",VLOOKUP($R117,Data!$A$5:$AJ$2001,Data!Y$2,FALSE))</f>
        <v>0</v>
      </c>
      <c r="O117" s="9">
        <f>IF($R117="","",VLOOKUP($R117,Data!$A$5:$AJ$2001,Data!Z$2,FALSE))</f>
        <v>0</v>
      </c>
      <c r="P117" s="9">
        <f>IF($R117="","",VLOOKUP($R117,Data!$A$5:$AJ$2001,Data!AA$2,FALSE))</f>
        <v>-200000</v>
      </c>
      <c r="Q117" s="9">
        <f t="shared" si="1"/>
        <v>-200000</v>
      </c>
      <c r="R117">
        <f>IF((MAX($R$4:R116)+1)&gt;Data!$A$1,"",MAX($R$4:R116)+1)</f>
        <v>113</v>
      </c>
    </row>
    <row r="118" spans="1:18" x14ac:dyDescent="0.2">
      <c r="A118" s="10">
        <f>IF(Q118="","",RANK(Q118,$Q$5:$Q$257)+COUNTIF($Q$3:Q117,Q118))</f>
        <v>192</v>
      </c>
      <c r="B118" t="str">
        <f>IF(R118="","",VLOOKUP($R118,Data!$A$5:$X$2001,Data!$E$2,FALSE))</f>
        <v>A</v>
      </c>
      <c r="C118">
        <f>IF(R118="","",VLOOKUP($R118,Data!$A$5:$X$2001,Data!$F$2,FALSE))</f>
        <v>0</v>
      </c>
      <c r="D118">
        <f>IF(R118="","",VLOOKUP($R118,Data!$A$5:$X$2001,Data!$G$2,FALSE))</f>
        <v>0</v>
      </c>
      <c r="E118">
        <f>IF(R118="","",VLOOKUP($R118,Data!$A$5:$X$2001,Data!$H$2,FALSE))</f>
        <v>0</v>
      </c>
      <c r="F118">
        <f>IF(R118="","",VLOOKUP($R118,Data!$A$5:$X$2001,Data!$I$2,FALSE))</f>
        <v>0</v>
      </c>
      <c r="G118">
        <f>IF(R118="","",VLOOKUP($R118,Data!$A$5:$X$2001,Data!$J$2,FALSE))</f>
        <v>0</v>
      </c>
      <c r="H118" t="str">
        <f>IF(R118="","",VLOOKUP($R118,Data!$A$5:$X$2001,Data!$K$2,FALSE))</f>
        <v>2705</v>
      </c>
      <c r="I118" t="str">
        <f>IF(R118="","",VLOOKUP($R118,Data!$A$5:$X$2001,Data!$L$2,FALSE))</f>
        <v>DONATIONS TO "STOP DWI" PROG</v>
      </c>
      <c r="J118" s="9">
        <f>IF($R118="","",VLOOKUP($R118,Data!$A$5:$AJ$2001,Data!U$2,FALSE))</f>
        <v>0</v>
      </c>
      <c r="K118" s="9">
        <f>IF($R118="","",VLOOKUP($R118,Data!$A$5:$AJ$2001,Data!V$2,FALSE))</f>
        <v>-3500</v>
      </c>
      <c r="L118" s="9">
        <f>IF($R118="","",VLOOKUP($R118,Data!$A$5:$AJ$2001,Data!W$2,FALSE))</f>
        <v>-2300</v>
      </c>
      <c r="M118" s="9">
        <f>IF($R118="","",VLOOKUP($R118,Data!$A$5:$AJ$2001,Data!X$2,FALSE))</f>
        <v>-2150</v>
      </c>
      <c r="N118" s="9">
        <f>IF($R118="","",VLOOKUP($R118,Data!$A$5:$AJ$2001,Data!Y$2,FALSE))</f>
        <v>-2500</v>
      </c>
      <c r="O118" s="9">
        <f>IF($R118="","",VLOOKUP($R118,Data!$A$5:$AJ$2001,Data!Z$2,FALSE))</f>
        <v>-4000</v>
      </c>
      <c r="P118" s="9">
        <f>IF($R118="","",VLOOKUP($R118,Data!$A$5:$AJ$2001,Data!AA$2,FALSE))</f>
        <v>1500</v>
      </c>
      <c r="Q118" s="9">
        <f t="shared" si="1"/>
        <v>-12950</v>
      </c>
      <c r="R118">
        <f>IF((MAX($R$4:R117)+1)&gt;Data!$A$1,"",MAX($R$4:R117)+1)</f>
        <v>114</v>
      </c>
    </row>
    <row r="119" spans="1:18" x14ac:dyDescent="0.2">
      <c r="A119" s="10">
        <f>IF(Q119="","",RANK(Q119,$Q$5:$Q$257)+COUNTIF($Q$3:Q118,Q119))</f>
        <v>204</v>
      </c>
      <c r="B119" t="str">
        <f>IF(R119="","",VLOOKUP($R119,Data!$A$5:$X$2001,Data!$E$2,FALSE))</f>
        <v>A</v>
      </c>
      <c r="C119">
        <f>IF(R119="","",VLOOKUP($R119,Data!$A$5:$X$2001,Data!$F$2,FALSE))</f>
        <v>0</v>
      </c>
      <c r="D119">
        <f>IF(R119="","",VLOOKUP($R119,Data!$A$5:$X$2001,Data!$G$2,FALSE))</f>
        <v>0</v>
      </c>
      <c r="E119">
        <f>IF(R119="","",VLOOKUP($R119,Data!$A$5:$X$2001,Data!$H$2,FALSE))</f>
        <v>0</v>
      </c>
      <c r="F119">
        <f>IF(R119="","",VLOOKUP($R119,Data!$A$5:$X$2001,Data!$I$2,FALSE))</f>
        <v>0</v>
      </c>
      <c r="G119">
        <f>IF(R119="","",VLOOKUP($R119,Data!$A$5:$X$2001,Data!$J$2,FALSE))</f>
        <v>0</v>
      </c>
      <c r="H119" t="str">
        <f>IF(R119="","",VLOOKUP($R119,Data!$A$5:$X$2001,Data!$K$2,FALSE))</f>
        <v>2706</v>
      </c>
      <c r="I119" t="str">
        <f>IF(R119="","",VLOOKUP($R119,Data!$A$5:$X$2001,Data!$L$2,FALSE))</f>
        <v>OFA / GIFTS AND DONATIONS</v>
      </c>
      <c r="J119" s="9">
        <f>IF($R119="","",VLOOKUP($R119,Data!$A$5:$AJ$2001,Data!U$2,FALSE))</f>
        <v>-1000</v>
      </c>
      <c r="K119" s="9">
        <f>IF($R119="","",VLOOKUP($R119,Data!$A$5:$AJ$2001,Data!V$2,FALSE))</f>
        <v>0</v>
      </c>
      <c r="L119" s="9">
        <f>IF($R119="","",VLOOKUP($R119,Data!$A$5:$AJ$2001,Data!W$2,FALSE))</f>
        <v>-1000</v>
      </c>
      <c r="M119" s="9">
        <f>IF($R119="","",VLOOKUP($R119,Data!$A$5:$AJ$2001,Data!X$2,FALSE))</f>
        <v>-1000.6599999999999</v>
      </c>
      <c r="N119" s="9">
        <f>IF($R119="","",VLOOKUP($R119,Data!$A$5:$AJ$2001,Data!Y$2,FALSE))</f>
        <v>-2100</v>
      </c>
      <c r="O119" s="9">
        <f>IF($R119="","",VLOOKUP($R119,Data!$A$5:$AJ$2001,Data!Z$2,FALSE))</f>
        <v>-2750</v>
      </c>
      <c r="P119" s="9">
        <f>IF($R119="","",VLOOKUP($R119,Data!$A$5:$AJ$2001,Data!AA$2,FALSE))</f>
        <v>-20306.939999999999</v>
      </c>
      <c r="Q119" s="9">
        <f t="shared" si="1"/>
        <v>-28157.599999999999</v>
      </c>
      <c r="R119">
        <f>IF((MAX($R$4:R118)+1)&gt;Data!$A$1,"",MAX($R$4:R118)+1)</f>
        <v>115</v>
      </c>
    </row>
    <row r="120" spans="1:18" x14ac:dyDescent="0.2">
      <c r="A120" s="10">
        <f>IF(Q120="","",RANK(Q120,$Q$5:$Q$257)+COUNTIF($Q$3:Q119,Q120))</f>
        <v>78</v>
      </c>
      <c r="B120" t="str">
        <f>IF(R120="","",VLOOKUP($R120,Data!$A$5:$X$2001,Data!$E$2,FALSE))</f>
        <v>A</v>
      </c>
      <c r="C120">
        <f>IF(R120="","",VLOOKUP($R120,Data!$A$5:$X$2001,Data!$F$2,FALSE))</f>
        <v>0</v>
      </c>
      <c r="D120">
        <f>IF(R120="","",VLOOKUP($R120,Data!$A$5:$X$2001,Data!$G$2,FALSE))</f>
        <v>0</v>
      </c>
      <c r="E120">
        <f>IF(R120="","",VLOOKUP($R120,Data!$A$5:$X$2001,Data!$H$2,FALSE))</f>
        <v>0</v>
      </c>
      <c r="F120">
        <f>IF(R120="","",VLOOKUP($R120,Data!$A$5:$X$2001,Data!$I$2,FALSE))</f>
        <v>0</v>
      </c>
      <c r="G120">
        <f>IF(R120="","",VLOOKUP($R120,Data!$A$5:$X$2001,Data!$J$2,FALSE))</f>
        <v>0</v>
      </c>
      <c r="H120" t="str">
        <f>IF(R120="","",VLOOKUP($R120,Data!$A$5:$X$2001,Data!$K$2,FALSE))</f>
        <v>2707</v>
      </c>
      <c r="I120" t="str">
        <f>IF(R120="","",VLOOKUP($R120,Data!$A$5:$X$2001,Data!$L$2,FALSE))</f>
        <v>DONATIONS FOR YOUTH PROGRAMS</v>
      </c>
      <c r="J120" s="9">
        <f>IF($R120="","",VLOOKUP($R120,Data!$A$5:$AJ$2001,Data!U$2,FALSE))</f>
        <v>1376.1999999999998</v>
      </c>
      <c r="K120" s="9">
        <f>IF($R120="","",VLOOKUP($R120,Data!$A$5:$AJ$2001,Data!V$2,FALSE))</f>
        <v>1343.0900000000001</v>
      </c>
      <c r="L120" s="9">
        <f>IF($R120="","",VLOOKUP($R120,Data!$A$5:$AJ$2001,Data!W$2,FALSE))</f>
        <v>1553</v>
      </c>
      <c r="M120" s="9">
        <f>IF($R120="","",VLOOKUP($R120,Data!$A$5:$AJ$2001,Data!X$2,FALSE))</f>
        <v>1372</v>
      </c>
      <c r="N120" s="9">
        <f>IF($R120="","",VLOOKUP($R120,Data!$A$5:$AJ$2001,Data!Y$2,FALSE))</f>
        <v>1599</v>
      </c>
      <c r="O120" s="9">
        <f>IF($R120="","",VLOOKUP($R120,Data!$A$5:$AJ$2001,Data!Z$2,FALSE))</f>
        <v>5000</v>
      </c>
      <c r="P120" s="9">
        <f>IF($R120="","",VLOOKUP($R120,Data!$A$5:$AJ$2001,Data!AA$2,FALSE))</f>
        <v>1490</v>
      </c>
      <c r="Q120" s="9">
        <f t="shared" si="1"/>
        <v>13733.29</v>
      </c>
      <c r="R120">
        <f>IF((MAX($R$4:R119)+1)&gt;Data!$A$1,"",MAX($R$4:R119)+1)</f>
        <v>116</v>
      </c>
    </row>
    <row r="121" spans="1:18" x14ac:dyDescent="0.2">
      <c r="A121" s="10">
        <f>IF(Q121="","",RANK(Q121,$Q$5:$Q$257)+COUNTIF($Q$3:Q120,Q121))</f>
        <v>133</v>
      </c>
      <c r="B121" t="str">
        <f>IF(R121="","",VLOOKUP($R121,Data!$A$5:$X$2001,Data!$E$2,FALSE))</f>
        <v>A</v>
      </c>
      <c r="C121">
        <f>IF(R121="","",VLOOKUP($R121,Data!$A$5:$X$2001,Data!$F$2,FALSE))</f>
        <v>0</v>
      </c>
      <c r="D121">
        <f>IF(R121="","",VLOOKUP($R121,Data!$A$5:$X$2001,Data!$G$2,FALSE))</f>
        <v>0</v>
      </c>
      <c r="E121">
        <f>IF(R121="","",VLOOKUP($R121,Data!$A$5:$X$2001,Data!$H$2,FALSE))</f>
        <v>0</v>
      </c>
      <c r="F121">
        <f>IF(R121="","",VLOOKUP($R121,Data!$A$5:$X$2001,Data!$I$2,FALSE))</f>
        <v>0</v>
      </c>
      <c r="G121">
        <f>IF(R121="","",VLOOKUP($R121,Data!$A$5:$X$2001,Data!$J$2,FALSE))</f>
        <v>0</v>
      </c>
      <c r="H121" t="str">
        <f>IF(R121="","",VLOOKUP($R121,Data!$A$5:$X$2001,Data!$K$2,FALSE))</f>
        <v>2708</v>
      </c>
      <c r="I121" t="str">
        <f>IF(R121="","",VLOOKUP($R121,Data!$A$5:$X$2001,Data!$L$2,FALSE))</f>
        <v>PRES. LEAGUE OF NYS - GRANT</v>
      </c>
      <c r="J121" s="9">
        <f>IF($R121="","",VLOOKUP($R121,Data!$A$5:$AJ$2001,Data!U$2,FALSE))</f>
        <v>0</v>
      </c>
      <c r="K121" s="9">
        <f>IF($R121="","",VLOOKUP($R121,Data!$A$5:$AJ$2001,Data!V$2,FALSE))</f>
        <v>0</v>
      </c>
      <c r="L121" s="9">
        <f>IF($R121="","",VLOOKUP($R121,Data!$A$5:$AJ$2001,Data!W$2,FALSE))</f>
        <v>0</v>
      </c>
      <c r="M121" s="9">
        <f>IF($R121="","",VLOOKUP($R121,Data!$A$5:$AJ$2001,Data!X$2,FALSE))</f>
        <v>0</v>
      </c>
      <c r="N121" s="9">
        <f>IF($R121="","",VLOOKUP($R121,Data!$A$5:$AJ$2001,Data!Y$2,FALSE))</f>
        <v>0</v>
      </c>
      <c r="O121" s="9">
        <f>IF($R121="","",VLOOKUP($R121,Data!$A$5:$AJ$2001,Data!Z$2,FALSE))</f>
        <v>0</v>
      </c>
      <c r="P121" s="9">
        <f>IF($R121="","",VLOOKUP($R121,Data!$A$5:$AJ$2001,Data!AA$2,FALSE))</f>
        <v>0</v>
      </c>
      <c r="Q121" s="9">
        <f t="shared" si="1"/>
        <v>0</v>
      </c>
      <c r="R121">
        <f>IF((MAX($R$4:R120)+1)&gt;Data!$A$1,"",MAX($R$4:R120)+1)</f>
        <v>117</v>
      </c>
    </row>
    <row r="122" spans="1:18" x14ac:dyDescent="0.2">
      <c r="A122" s="10">
        <f>IF(Q122="","",RANK(Q122,$Q$5:$Q$257)+COUNTIF($Q$3:Q121,Q122))</f>
        <v>160</v>
      </c>
      <c r="B122" t="str">
        <f>IF(R122="","",VLOOKUP($R122,Data!$A$5:$X$2001,Data!$E$2,FALSE))</f>
        <v>A</v>
      </c>
      <c r="C122">
        <f>IF(R122="","",VLOOKUP($R122,Data!$A$5:$X$2001,Data!$F$2,FALSE))</f>
        <v>0</v>
      </c>
      <c r="D122">
        <f>IF(R122="","",VLOOKUP($R122,Data!$A$5:$X$2001,Data!$G$2,FALSE))</f>
        <v>0</v>
      </c>
      <c r="E122">
        <f>IF(R122="","",VLOOKUP($R122,Data!$A$5:$X$2001,Data!$H$2,FALSE))</f>
        <v>0</v>
      </c>
      <c r="F122">
        <f>IF(R122="","",VLOOKUP($R122,Data!$A$5:$X$2001,Data!$I$2,FALSE))</f>
        <v>0</v>
      </c>
      <c r="G122">
        <f>IF(R122="","",VLOOKUP($R122,Data!$A$5:$X$2001,Data!$J$2,FALSE))</f>
        <v>0</v>
      </c>
      <c r="H122" t="str">
        <f>IF(R122="","",VLOOKUP($R122,Data!$A$5:$X$2001,Data!$K$2,FALSE))</f>
        <v>2709</v>
      </c>
      <c r="I122" t="str">
        <f>IF(R122="","",VLOOKUP($R122,Data!$A$5:$X$2001,Data!$L$2,FALSE))</f>
        <v>DONATIONS/SHERIFF</v>
      </c>
      <c r="J122" s="9">
        <f>IF($R122="","",VLOOKUP($R122,Data!$A$5:$AJ$2001,Data!U$2,FALSE))</f>
        <v>0</v>
      </c>
      <c r="K122" s="9">
        <f>IF($R122="","",VLOOKUP($R122,Data!$A$5:$AJ$2001,Data!V$2,FALSE))</f>
        <v>0</v>
      </c>
      <c r="L122" s="9">
        <f>IF($R122="","",VLOOKUP($R122,Data!$A$5:$AJ$2001,Data!W$2,FALSE))</f>
        <v>0</v>
      </c>
      <c r="M122" s="9">
        <f>IF($R122="","",VLOOKUP($R122,Data!$A$5:$AJ$2001,Data!X$2,FALSE))</f>
        <v>0</v>
      </c>
      <c r="N122" s="9">
        <f>IF($R122="","",VLOOKUP($R122,Data!$A$5:$AJ$2001,Data!Y$2,FALSE))</f>
        <v>0</v>
      </c>
      <c r="O122" s="9">
        <f>IF($R122="","",VLOOKUP($R122,Data!$A$5:$AJ$2001,Data!Z$2,FALSE))</f>
        <v>0</v>
      </c>
      <c r="P122" s="9">
        <f>IF($R122="","",VLOOKUP($R122,Data!$A$5:$AJ$2001,Data!AA$2,FALSE))</f>
        <v>-375</v>
      </c>
      <c r="Q122" s="9">
        <f t="shared" si="1"/>
        <v>-375</v>
      </c>
      <c r="R122">
        <f>IF((MAX($R$4:R121)+1)&gt;Data!$A$1,"",MAX($R$4:R121)+1)</f>
        <v>118</v>
      </c>
    </row>
    <row r="123" spans="1:18" x14ac:dyDescent="0.2">
      <c r="A123" s="10">
        <f>IF(Q123="","",RANK(Q123,$Q$5:$Q$257)+COUNTIF($Q$3:Q122,Q123))</f>
        <v>232</v>
      </c>
      <c r="B123" t="str">
        <f>IF(R123="","",VLOOKUP($R123,Data!$A$5:$X$2001,Data!$E$2,FALSE))</f>
        <v>A</v>
      </c>
      <c r="C123">
        <f>IF(R123="","",VLOOKUP($R123,Data!$A$5:$X$2001,Data!$F$2,FALSE))</f>
        <v>0</v>
      </c>
      <c r="D123">
        <f>IF(R123="","",VLOOKUP($R123,Data!$A$5:$X$2001,Data!$G$2,FALSE))</f>
        <v>0</v>
      </c>
      <c r="E123">
        <f>IF(R123="","",VLOOKUP($R123,Data!$A$5:$X$2001,Data!$H$2,FALSE))</f>
        <v>0</v>
      </c>
      <c r="F123">
        <f>IF(R123="","",VLOOKUP($R123,Data!$A$5:$X$2001,Data!$I$2,FALSE))</f>
        <v>0</v>
      </c>
      <c r="G123">
        <f>IF(R123="","",VLOOKUP($R123,Data!$A$5:$X$2001,Data!$J$2,FALSE))</f>
        <v>0</v>
      </c>
      <c r="H123" t="str">
        <f>IF(R123="","",VLOOKUP($R123,Data!$A$5:$X$2001,Data!$K$2,FALSE))</f>
        <v>2710</v>
      </c>
      <c r="I123" t="str">
        <f>IF(R123="","",VLOOKUP($R123,Data!$A$5:$X$2001,Data!$L$2,FALSE))</f>
        <v>BOND PREMIUM</v>
      </c>
      <c r="J123" s="9">
        <f>IF($R123="","",VLOOKUP($R123,Data!$A$5:$AJ$2001,Data!U$2,FALSE))</f>
        <v>-31860</v>
      </c>
      <c r="K123" s="9">
        <f>IF($R123="","",VLOOKUP($R123,Data!$A$5:$AJ$2001,Data!V$2,FALSE))</f>
        <v>-181505</v>
      </c>
      <c r="L123" s="9">
        <f>IF($R123="","",VLOOKUP($R123,Data!$A$5:$AJ$2001,Data!W$2,FALSE))</f>
        <v>-403428</v>
      </c>
      <c r="M123" s="9">
        <f>IF($R123="","",VLOOKUP($R123,Data!$A$5:$AJ$2001,Data!X$2,FALSE))</f>
        <v>108810</v>
      </c>
      <c r="N123" s="9">
        <f>IF($R123="","",VLOOKUP($R123,Data!$A$5:$AJ$2001,Data!Y$2,FALSE))</f>
        <v>309234</v>
      </c>
      <c r="O123" s="9">
        <f>IF($R123="","",VLOOKUP($R123,Data!$A$5:$AJ$2001,Data!Z$2,FALSE))</f>
        <v>0</v>
      </c>
      <c r="P123" s="9">
        <f>IF($R123="","",VLOOKUP($R123,Data!$A$5:$AJ$2001,Data!AA$2,FALSE))</f>
        <v>0</v>
      </c>
      <c r="Q123" s="9">
        <f t="shared" si="1"/>
        <v>-198749</v>
      </c>
      <c r="R123">
        <f>IF((MAX($R$4:R122)+1)&gt;Data!$A$1,"",MAX($R$4:R122)+1)</f>
        <v>119</v>
      </c>
    </row>
    <row r="124" spans="1:18" x14ac:dyDescent="0.2">
      <c r="A124" s="10">
        <f>IF(Q124="","",RANK(Q124,$Q$5:$Q$257)+COUNTIF($Q$3:Q123,Q124))</f>
        <v>134</v>
      </c>
      <c r="B124" t="str">
        <f>IF(R124="","",VLOOKUP($R124,Data!$A$5:$X$2001,Data!$E$2,FALSE))</f>
        <v>A</v>
      </c>
      <c r="C124">
        <f>IF(R124="","",VLOOKUP($R124,Data!$A$5:$X$2001,Data!$F$2,FALSE))</f>
        <v>0</v>
      </c>
      <c r="D124">
        <f>IF(R124="","",VLOOKUP($R124,Data!$A$5:$X$2001,Data!$G$2,FALSE))</f>
        <v>0</v>
      </c>
      <c r="E124">
        <f>IF(R124="","",VLOOKUP($R124,Data!$A$5:$X$2001,Data!$H$2,FALSE))</f>
        <v>0</v>
      </c>
      <c r="F124">
        <f>IF(R124="","",VLOOKUP($R124,Data!$A$5:$X$2001,Data!$I$2,FALSE))</f>
        <v>0</v>
      </c>
      <c r="G124">
        <f>IF(R124="","",VLOOKUP($R124,Data!$A$5:$X$2001,Data!$J$2,FALSE))</f>
        <v>0</v>
      </c>
      <c r="H124" t="str">
        <f>IF(R124="","",VLOOKUP($R124,Data!$A$5:$X$2001,Data!$K$2,FALSE))</f>
        <v>2711</v>
      </c>
      <c r="I124" t="str">
        <f>IF(R124="","",VLOOKUP($R124,Data!$A$5:$X$2001,Data!$L$2,FALSE))</f>
        <v>DONATIONS-VETERANS</v>
      </c>
      <c r="J124" s="9">
        <f>IF($R124="","",VLOOKUP($R124,Data!$A$5:$AJ$2001,Data!U$2,FALSE))</f>
        <v>0</v>
      </c>
      <c r="K124" s="9">
        <f>IF($R124="","",VLOOKUP($R124,Data!$A$5:$AJ$2001,Data!V$2,FALSE))</f>
        <v>0</v>
      </c>
      <c r="L124" s="9">
        <f>IF($R124="","",VLOOKUP($R124,Data!$A$5:$AJ$2001,Data!W$2,FALSE))</f>
        <v>0</v>
      </c>
      <c r="M124" s="9">
        <f>IF($R124="","",VLOOKUP($R124,Data!$A$5:$AJ$2001,Data!X$2,FALSE))</f>
        <v>0</v>
      </c>
      <c r="N124" s="9">
        <f>IF($R124="","",VLOOKUP($R124,Data!$A$5:$AJ$2001,Data!Y$2,FALSE))</f>
        <v>0</v>
      </c>
      <c r="O124" s="9">
        <f>IF($R124="","",VLOOKUP($R124,Data!$A$5:$AJ$2001,Data!Z$2,FALSE))</f>
        <v>0</v>
      </c>
      <c r="P124" s="9">
        <f>IF($R124="","",VLOOKUP($R124,Data!$A$5:$AJ$2001,Data!AA$2,FALSE))</f>
        <v>0</v>
      </c>
      <c r="Q124" s="9">
        <f t="shared" si="1"/>
        <v>0</v>
      </c>
      <c r="R124">
        <f>IF((MAX($R$4:R123)+1)&gt;Data!$A$1,"",MAX($R$4:R123)+1)</f>
        <v>120</v>
      </c>
    </row>
    <row r="125" spans="1:18" x14ac:dyDescent="0.2">
      <c r="A125" s="10">
        <f>IF(Q125="","",RANK(Q125,$Q$5:$Q$257)+COUNTIF($Q$3:Q124,Q125))</f>
        <v>38</v>
      </c>
      <c r="B125" t="str">
        <f>IF(R125="","",VLOOKUP($R125,Data!$A$5:$X$2001,Data!$E$2,FALSE))</f>
        <v>A</v>
      </c>
      <c r="C125">
        <f>IF(R125="","",VLOOKUP($R125,Data!$A$5:$X$2001,Data!$F$2,FALSE))</f>
        <v>0</v>
      </c>
      <c r="D125">
        <f>IF(R125="","",VLOOKUP($R125,Data!$A$5:$X$2001,Data!$G$2,FALSE))</f>
        <v>0</v>
      </c>
      <c r="E125">
        <f>IF(R125="","",VLOOKUP($R125,Data!$A$5:$X$2001,Data!$H$2,FALSE))</f>
        <v>0</v>
      </c>
      <c r="F125">
        <f>IF(R125="","",VLOOKUP($R125,Data!$A$5:$X$2001,Data!$I$2,FALSE))</f>
        <v>0</v>
      </c>
      <c r="G125">
        <f>IF(R125="","",VLOOKUP($R125,Data!$A$5:$X$2001,Data!$J$2,FALSE))</f>
        <v>0</v>
      </c>
      <c r="H125" t="str">
        <f>IF(R125="","",VLOOKUP($R125,Data!$A$5:$X$2001,Data!$K$2,FALSE))</f>
        <v>2770</v>
      </c>
      <c r="I125" t="str">
        <f>IF(R125="","",VLOOKUP($R125,Data!$A$5:$X$2001,Data!$L$2,FALSE))</f>
        <v>UNCLASSIFIED REVENUE</v>
      </c>
      <c r="J125" s="9">
        <f>IF($R125="","",VLOOKUP($R125,Data!$A$5:$AJ$2001,Data!U$2,FALSE))</f>
        <v>-2451.1399999999994</v>
      </c>
      <c r="K125" s="9">
        <f>IF($R125="","",VLOOKUP($R125,Data!$A$5:$AJ$2001,Data!V$2,FALSE))</f>
        <v>1563.0299999999988</v>
      </c>
      <c r="L125" s="9">
        <f>IF($R125="","",VLOOKUP($R125,Data!$A$5:$AJ$2001,Data!W$2,FALSE))</f>
        <v>92551.17</v>
      </c>
      <c r="M125" s="9">
        <f>IF($R125="","",VLOOKUP($R125,Data!$A$5:$AJ$2001,Data!X$2,FALSE))</f>
        <v>-3123.01</v>
      </c>
      <c r="N125" s="9">
        <f>IF($R125="","",VLOOKUP($R125,Data!$A$5:$AJ$2001,Data!Y$2,FALSE))</f>
        <v>33454.28</v>
      </c>
      <c r="O125" s="9">
        <f>IF($R125="","",VLOOKUP($R125,Data!$A$5:$AJ$2001,Data!Z$2,FALSE))</f>
        <v>31700.89</v>
      </c>
      <c r="P125" s="9">
        <f>IF($R125="","",VLOOKUP($R125,Data!$A$5:$AJ$2001,Data!AA$2,FALSE))</f>
        <v>-44644.7</v>
      </c>
      <c r="Q125" s="9">
        <f t="shared" si="1"/>
        <v>109050.52</v>
      </c>
      <c r="R125">
        <f>IF((MAX($R$4:R124)+1)&gt;Data!$A$1,"",MAX($R$4:R124)+1)</f>
        <v>121</v>
      </c>
    </row>
    <row r="126" spans="1:18" x14ac:dyDescent="0.2">
      <c r="A126" s="10">
        <f>IF(Q126="","",RANK(Q126,$Q$5:$Q$257)+COUNTIF($Q$3:Q125,Q126))</f>
        <v>135</v>
      </c>
      <c r="B126" t="str">
        <f>IF(R126="","",VLOOKUP($R126,Data!$A$5:$X$2001,Data!$E$2,FALSE))</f>
        <v>A</v>
      </c>
      <c r="C126">
        <f>IF(R126="","",VLOOKUP($R126,Data!$A$5:$X$2001,Data!$F$2,FALSE))</f>
        <v>0</v>
      </c>
      <c r="D126">
        <f>IF(R126="","",VLOOKUP($R126,Data!$A$5:$X$2001,Data!$G$2,FALSE))</f>
        <v>0</v>
      </c>
      <c r="E126">
        <f>IF(R126="","",VLOOKUP($R126,Data!$A$5:$X$2001,Data!$H$2,FALSE))</f>
        <v>0</v>
      </c>
      <c r="F126">
        <f>IF(R126="","",VLOOKUP($R126,Data!$A$5:$X$2001,Data!$I$2,FALSE))</f>
        <v>0</v>
      </c>
      <c r="G126">
        <f>IF(R126="","",VLOOKUP($R126,Data!$A$5:$X$2001,Data!$J$2,FALSE))</f>
        <v>0</v>
      </c>
      <c r="H126" t="str">
        <f>IF(R126="","",VLOOKUP($R126,Data!$A$5:$X$2001,Data!$K$2,FALSE))</f>
        <v>3001</v>
      </c>
      <c r="I126" t="str">
        <f>IF(R126="","",VLOOKUP($R126,Data!$A$5:$X$2001,Data!$L$2,FALSE))</f>
        <v>GENERAL PURPOSE STATE AID</v>
      </c>
      <c r="J126" s="9">
        <f>IF($R126="","",VLOOKUP($R126,Data!$A$5:$AJ$2001,Data!U$2,FALSE))</f>
        <v>0</v>
      </c>
      <c r="K126" s="9">
        <f>IF($R126="","",VLOOKUP($R126,Data!$A$5:$AJ$2001,Data!V$2,FALSE))</f>
        <v>0</v>
      </c>
      <c r="L126" s="9">
        <f>IF($R126="","",VLOOKUP($R126,Data!$A$5:$AJ$2001,Data!W$2,FALSE))</f>
        <v>0</v>
      </c>
      <c r="M126" s="9">
        <f>IF($R126="","",VLOOKUP($R126,Data!$A$5:$AJ$2001,Data!X$2,FALSE))</f>
        <v>0</v>
      </c>
      <c r="N126" s="9">
        <f>IF($R126="","",VLOOKUP($R126,Data!$A$5:$AJ$2001,Data!Y$2,FALSE))</f>
        <v>0</v>
      </c>
      <c r="O126" s="9">
        <f>IF($R126="","",VLOOKUP($R126,Data!$A$5:$AJ$2001,Data!Z$2,FALSE))</f>
        <v>0</v>
      </c>
      <c r="P126" s="9">
        <f>IF($R126="","",VLOOKUP($R126,Data!$A$5:$AJ$2001,Data!AA$2,FALSE))</f>
        <v>0</v>
      </c>
      <c r="Q126" s="9">
        <f t="shared" si="1"/>
        <v>0</v>
      </c>
      <c r="R126">
        <f>IF((MAX($R$4:R125)+1)&gt;Data!$A$1,"",MAX($R$4:R125)+1)</f>
        <v>122</v>
      </c>
    </row>
    <row r="127" spans="1:18" x14ac:dyDescent="0.2">
      <c r="A127" s="10">
        <f>IF(Q127="","",RANK(Q127,$Q$5:$Q$257)+COUNTIF($Q$3:Q126,Q127))</f>
        <v>243</v>
      </c>
      <c r="B127" t="str">
        <f>IF(R127="","",VLOOKUP($R127,Data!$A$5:$X$2001,Data!$E$2,FALSE))</f>
        <v>A</v>
      </c>
      <c r="C127">
        <f>IF(R127="","",VLOOKUP($R127,Data!$A$5:$X$2001,Data!$F$2,FALSE))</f>
        <v>0</v>
      </c>
      <c r="D127">
        <f>IF(R127="","",VLOOKUP($R127,Data!$A$5:$X$2001,Data!$G$2,FALSE))</f>
        <v>0</v>
      </c>
      <c r="E127">
        <f>IF(R127="","",VLOOKUP($R127,Data!$A$5:$X$2001,Data!$H$2,FALSE))</f>
        <v>0</v>
      </c>
      <c r="F127">
        <f>IF(R127="","",VLOOKUP($R127,Data!$A$5:$X$2001,Data!$I$2,FALSE))</f>
        <v>0</v>
      </c>
      <c r="G127">
        <f>IF(R127="","",VLOOKUP($R127,Data!$A$5:$X$2001,Data!$J$2,FALSE))</f>
        <v>0</v>
      </c>
      <c r="H127" t="str">
        <f>IF(R127="","",VLOOKUP($R127,Data!$A$5:$X$2001,Data!$K$2,FALSE))</f>
        <v>3005</v>
      </c>
      <c r="I127" t="str">
        <f>IF(R127="","",VLOOKUP($R127,Data!$A$5:$X$2001,Data!$L$2,FALSE))</f>
        <v>MORTGAGE TAX</v>
      </c>
      <c r="J127" s="9">
        <f>IF($R127="","",VLOOKUP($R127,Data!$A$5:$AJ$2001,Data!U$2,FALSE))</f>
        <v>-22202.440000000002</v>
      </c>
      <c r="K127" s="9">
        <f>IF($R127="","",VLOOKUP($R127,Data!$A$5:$AJ$2001,Data!V$2,FALSE))</f>
        <v>-51655.75</v>
      </c>
      <c r="L127" s="9">
        <f>IF($R127="","",VLOOKUP($R127,Data!$A$5:$AJ$2001,Data!W$2,FALSE))</f>
        <v>-36162.429999999993</v>
      </c>
      <c r="M127" s="9">
        <f>IF($R127="","",VLOOKUP($R127,Data!$A$5:$AJ$2001,Data!X$2,FALSE))</f>
        <v>-40815.040000000008</v>
      </c>
      <c r="N127" s="9">
        <f>IF($R127="","",VLOOKUP($R127,Data!$A$5:$AJ$2001,Data!Y$2,FALSE))</f>
        <v>-14647.290000000008</v>
      </c>
      <c r="O127" s="9">
        <f>IF($R127="","",VLOOKUP($R127,Data!$A$5:$AJ$2001,Data!Z$2,FALSE))</f>
        <v>-56829.290000000008</v>
      </c>
      <c r="P127" s="9">
        <f>IF($R127="","",VLOOKUP($R127,Data!$A$5:$AJ$2001,Data!AA$2,FALSE))</f>
        <v>-152099.44</v>
      </c>
      <c r="Q127" s="9">
        <f t="shared" si="1"/>
        <v>-374411.68000000005</v>
      </c>
      <c r="R127">
        <f>IF((MAX($R$4:R126)+1)&gt;Data!$A$1,"",MAX($R$4:R126)+1)</f>
        <v>123</v>
      </c>
    </row>
    <row r="128" spans="1:18" x14ac:dyDescent="0.2">
      <c r="A128" s="10">
        <f>IF(Q128="","",RANK(Q128,$Q$5:$Q$257)+COUNTIF($Q$3:Q127,Q128))</f>
        <v>239</v>
      </c>
      <c r="B128" t="str">
        <f>IF(R128="","",VLOOKUP($R128,Data!$A$5:$X$2001,Data!$E$2,FALSE))</f>
        <v>A</v>
      </c>
      <c r="C128">
        <f>IF(R128="","",VLOOKUP($R128,Data!$A$5:$X$2001,Data!$F$2,FALSE))</f>
        <v>0</v>
      </c>
      <c r="D128">
        <f>IF(R128="","",VLOOKUP($R128,Data!$A$5:$X$2001,Data!$G$2,FALSE))</f>
        <v>0</v>
      </c>
      <c r="E128">
        <f>IF(R128="","",VLOOKUP($R128,Data!$A$5:$X$2001,Data!$H$2,FALSE))</f>
        <v>0</v>
      </c>
      <c r="F128">
        <f>IF(R128="","",VLOOKUP($R128,Data!$A$5:$X$2001,Data!$I$2,FALSE))</f>
        <v>0</v>
      </c>
      <c r="G128">
        <f>IF(R128="","",VLOOKUP($R128,Data!$A$5:$X$2001,Data!$J$2,FALSE))</f>
        <v>0</v>
      </c>
      <c r="H128" t="str">
        <f>IF(R128="","",VLOOKUP($R128,Data!$A$5:$X$2001,Data!$K$2,FALSE))</f>
        <v>3016</v>
      </c>
      <c r="I128" t="str">
        <f>IF(R128="","",VLOOKUP($R128,Data!$A$5:$X$2001,Data!$L$2,FALSE))</f>
        <v>CASINO REVENUE</v>
      </c>
      <c r="J128" s="9">
        <f>IF($R128="","",VLOOKUP($R128,Data!$A$5:$AJ$2001,Data!U$2,FALSE))</f>
        <v>0</v>
      </c>
      <c r="K128" s="9">
        <f>IF($R128="","",VLOOKUP($R128,Data!$A$5:$AJ$2001,Data!V$2,FALSE))</f>
        <v>-185032.01</v>
      </c>
      <c r="L128" s="9">
        <f>IF($R128="","",VLOOKUP($R128,Data!$A$5:$AJ$2001,Data!W$2,FALSE))</f>
        <v>71016.75</v>
      </c>
      <c r="M128" s="9">
        <f>IF($R128="","",VLOOKUP($R128,Data!$A$5:$AJ$2001,Data!X$2,FALSE))</f>
        <v>-73553.320000000007</v>
      </c>
      <c r="N128" s="9">
        <f>IF($R128="","",VLOOKUP($R128,Data!$A$5:$AJ$2001,Data!Y$2,FALSE))</f>
        <v>-26807.75</v>
      </c>
      <c r="O128" s="9">
        <f>IF($R128="","",VLOOKUP($R128,Data!$A$5:$AJ$2001,Data!Z$2,FALSE))</f>
        <v>126423.33</v>
      </c>
      <c r="P128" s="9">
        <f>IF($R128="","",VLOOKUP($R128,Data!$A$5:$AJ$2001,Data!AA$2,FALSE))</f>
        <v>-219441.71</v>
      </c>
      <c r="Q128" s="9">
        <f t="shared" si="1"/>
        <v>-307394.71000000002</v>
      </c>
      <c r="R128">
        <f>IF((MAX($R$4:R127)+1)&gt;Data!$A$1,"",MAX($R$4:R127)+1)</f>
        <v>124</v>
      </c>
    </row>
    <row r="129" spans="1:18" x14ac:dyDescent="0.2">
      <c r="A129" s="10">
        <f>IF(Q129="","",RANK(Q129,$Q$5:$Q$257)+COUNTIF($Q$3:Q128,Q129))</f>
        <v>55</v>
      </c>
      <c r="B129" t="str">
        <f>IF(R129="","",VLOOKUP($R129,Data!$A$5:$X$2001,Data!$E$2,FALSE))</f>
        <v>A</v>
      </c>
      <c r="C129">
        <f>IF(R129="","",VLOOKUP($R129,Data!$A$5:$X$2001,Data!$F$2,FALSE))</f>
        <v>0</v>
      </c>
      <c r="D129">
        <f>IF(R129="","",VLOOKUP($R129,Data!$A$5:$X$2001,Data!$G$2,FALSE))</f>
        <v>0</v>
      </c>
      <c r="E129">
        <f>IF(R129="","",VLOOKUP($R129,Data!$A$5:$X$2001,Data!$H$2,FALSE))</f>
        <v>0</v>
      </c>
      <c r="F129">
        <f>IF(R129="","",VLOOKUP($R129,Data!$A$5:$X$2001,Data!$I$2,FALSE))</f>
        <v>0</v>
      </c>
      <c r="G129">
        <f>IF(R129="","",VLOOKUP($R129,Data!$A$5:$X$2001,Data!$J$2,FALSE))</f>
        <v>0</v>
      </c>
      <c r="H129" t="str">
        <f>IF(R129="","",VLOOKUP($R129,Data!$A$5:$X$2001,Data!$K$2,FALSE))</f>
        <v>3025</v>
      </c>
      <c r="I129" t="str">
        <f>IF(R129="","",VLOOKUP($R129,Data!$A$5:$X$2001,Data!$L$2,FALSE))</f>
        <v>SPECIAL RECREATIONAL FACIL.</v>
      </c>
      <c r="J129" s="9">
        <f>IF($R129="","",VLOOKUP($R129,Data!$A$5:$AJ$2001,Data!U$2,FALSE))</f>
        <v>0.19000000000232831</v>
      </c>
      <c r="K129" s="9">
        <f>IF($R129="","",VLOOKUP($R129,Data!$A$5:$AJ$2001,Data!V$2,FALSE))</f>
        <v>7003.8399999999965</v>
      </c>
      <c r="L129" s="9">
        <f>IF($R129="","",VLOOKUP($R129,Data!$A$5:$AJ$2001,Data!W$2,FALSE))</f>
        <v>3002.1500000000015</v>
      </c>
      <c r="M129" s="9">
        <f>IF($R129="","",VLOOKUP($R129,Data!$A$5:$AJ$2001,Data!X$2,FALSE))</f>
        <v>2432.489999999998</v>
      </c>
      <c r="N129" s="9">
        <f>IF($R129="","",VLOOKUP($R129,Data!$A$5:$AJ$2001,Data!Y$2,FALSE))</f>
        <v>10470.279999999999</v>
      </c>
      <c r="O129" s="9">
        <f>IF($R129="","",VLOOKUP($R129,Data!$A$5:$AJ$2001,Data!Z$2,FALSE))</f>
        <v>13233.720000000001</v>
      </c>
      <c r="P129" s="9">
        <f>IF($R129="","",VLOOKUP($R129,Data!$A$5:$AJ$2001,Data!AA$2,FALSE))</f>
        <v>7777.239999999998</v>
      </c>
      <c r="Q129" s="9">
        <f t="shared" si="1"/>
        <v>43919.909999999996</v>
      </c>
      <c r="R129">
        <f>IF((MAX($R$4:R128)+1)&gt;Data!$A$1,"",MAX($R$4:R128)+1)</f>
        <v>125</v>
      </c>
    </row>
    <row r="130" spans="1:18" x14ac:dyDescent="0.2">
      <c r="A130" s="10">
        <f>IF(Q130="","",RANK(Q130,$Q$5:$Q$257)+COUNTIF($Q$3:Q129,Q130))</f>
        <v>11</v>
      </c>
      <c r="B130" t="str">
        <f>IF(R130="","",VLOOKUP($R130,Data!$A$5:$X$2001,Data!$E$2,FALSE))</f>
        <v>A</v>
      </c>
      <c r="C130">
        <f>IF(R130="","",VLOOKUP($R130,Data!$A$5:$X$2001,Data!$F$2,FALSE))</f>
        <v>0</v>
      </c>
      <c r="D130">
        <f>IF(R130="","",VLOOKUP($R130,Data!$A$5:$X$2001,Data!$G$2,FALSE))</f>
        <v>0</v>
      </c>
      <c r="E130">
        <f>IF(R130="","",VLOOKUP($R130,Data!$A$5:$X$2001,Data!$H$2,FALSE))</f>
        <v>0</v>
      </c>
      <c r="F130">
        <f>IF(R130="","",VLOOKUP($R130,Data!$A$5:$X$2001,Data!$I$2,FALSE))</f>
        <v>0</v>
      </c>
      <c r="G130">
        <f>IF(R130="","",VLOOKUP($R130,Data!$A$5:$X$2001,Data!$J$2,FALSE))</f>
        <v>0</v>
      </c>
      <c r="H130" t="str">
        <f>IF(R130="","",VLOOKUP($R130,Data!$A$5:$X$2001,Data!$K$2,FALSE))</f>
        <v>3027</v>
      </c>
      <c r="I130" t="str">
        <f>IF(R130="","",VLOOKUP($R130,Data!$A$5:$X$2001,Data!$L$2,FALSE))</f>
        <v>INDIGENT LEGAL SERVICES</v>
      </c>
      <c r="J130" s="9">
        <f>IF($R130="","",VLOOKUP($R130,Data!$A$5:$AJ$2001,Data!U$2,FALSE))</f>
        <v>45660</v>
      </c>
      <c r="K130" s="9">
        <f>IF($R130="","",VLOOKUP($R130,Data!$A$5:$AJ$2001,Data!V$2,FALSE))</f>
        <v>65660</v>
      </c>
      <c r="L130" s="9">
        <f>IF($R130="","",VLOOKUP($R130,Data!$A$5:$AJ$2001,Data!W$2,FALSE))</f>
        <v>65660</v>
      </c>
      <c r="M130" s="9">
        <f>IF($R130="","",VLOOKUP($R130,Data!$A$5:$AJ$2001,Data!X$2,FALSE))</f>
        <v>11012.36</v>
      </c>
      <c r="N130" s="9">
        <f>IF($R130="","",VLOOKUP($R130,Data!$A$5:$AJ$2001,Data!Y$2,FALSE))</f>
        <v>283883</v>
      </c>
      <c r="O130" s="9">
        <f>IF($R130="","",VLOOKUP($R130,Data!$A$5:$AJ$2001,Data!Z$2,FALSE))</f>
        <v>183249.38</v>
      </c>
      <c r="P130" s="9">
        <f>IF($R130="","",VLOOKUP($R130,Data!$A$5:$AJ$2001,Data!AA$2,FALSE))</f>
        <v>450723</v>
      </c>
      <c r="Q130" s="9">
        <f t="shared" si="1"/>
        <v>1105847.74</v>
      </c>
      <c r="R130">
        <f>IF((MAX($R$4:R129)+1)&gt;Data!$A$1,"",MAX($R$4:R129)+1)</f>
        <v>126</v>
      </c>
    </row>
    <row r="131" spans="1:18" x14ac:dyDescent="0.2">
      <c r="A131" s="10">
        <f>IF(Q131="","",RANK(Q131,$Q$5:$Q$257)+COUNTIF($Q$3:Q130,Q131))</f>
        <v>194</v>
      </c>
      <c r="B131" t="str">
        <f>IF(R131="","",VLOOKUP($R131,Data!$A$5:$X$2001,Data!$E$2,FALSE))</f>
        <v>A</v>
      </c>
      <c r="C131">
        <f>IF(R131="","",VLOOKUP($R131,Data!$A$5:$X$2001,Data!$F$2,FALSE))</f>
        <v>0</v>
      </c>
      <c r="D131">
        <f>IF(R131="","",VLOOKUP($R131,Data!$A$5:$X$2001,Data!$G$2,FALSE))</f>
        <v>0</v>
      </c>
      <c r="E131">
        <f>IF(R131="","",VLOOKUP($R131,Data!$A$5:$X$2001,Data!$H$2,FALSE))</f>
        <v>0</v>
      </c>
      <c r="F131">
        <f>IF(R131="","",VLOOKUP($R131,Data!$A$5:$X$2001,Data!$I$2,FALSE))</f>
        <v>0</v>
      </c>
      <c r="G131">
        <f>IF(R131="","",VLOOKUP($R131,Data!$A$5:$X$2001,Data!$J$2,FALSE))</f>
        <v>0</v>
      </c>
      <c r="H131" t="str">
        <f>IF(R131="","",VLOOKUP($R131,Data!$A$5:$X$2001,Data!$K$2,FALSE))</f>
        <v>3030</v>
      </c>
      <c r="I131" t="str">
        <f>IF(R131="","",VLOOKUP($R131,Data!$A$5:$X$2001,Data!$L$2,FALSE))</f>
        <v>D.A. SALARY REIMBURSEMENT</v>
      </c>
      <c r="J131" s="9">
        <f>IF($R131="","",VLOOKUP($R131,Data!$A$5:$AJ$2001,Data!U$2,FALSE))</f>
        <v>0</v>
      </c>
      <c r="K131" s="9">
        <f>IF($R131="","",VLOOKUP($R131,Data!$A$5:$AJ$2001,Data!V$2,FALSE))</f>
        <v>0</v>
      </c>
      <c r="L131" s="9">
        <f>IF($R131="","",VLOOKUP($R131,Data!$A$5:$AJ$2001,Data!W$2,FALSE))</f>
        <v>0</v>
      </c>
      <c r="M131" s="9">
        <f>IF($R131="","",VLOOKUP($R131,Data!$A$5:$AJ$2001,Data!X$2,FALSE))</f>
        <v>0</v>
      </c>
      <c r="N131" s="9">
        <f>IF($R131="","",VLOOKUP($R131,Data!$A$5:$AJ$2001,Data!Y$2,FALSE))</f>
        <v>0</v>
      </c>
      <c r="O131" s="9">
        <f>IF($R131="","",VLOOKUP($R131,Data!$A$5:$AJ$2001,Data!Z$2,FALSE))</f>
        <v>0</v>
      </c>
      <c r="P131" s="9">
        <f>IF($R131="","",VLOOKUP($R131,Data!$A$5:$AJ$2001,Data!AA$2,FALSE))</f>
        <v>-14438</v>
      </c>
      <c r="Q131" s="9">
        <f t="shared" si="1"/>
        <v>-14438</v>
      </c>
      <c r="R131">
        <f>IF((MAX($R$4:R130)+1)&gt;Data!$A$1,"",MAX($R$4:R130)+1)</f>
        <v>127</v>
      </c>
    </row>
    <row r="132" spans="1:18" x14ac:dyDescent="0.2">
      <c r="A132" s="10">
        <f>IF(Q132="","",RANK(Q132,$Q$5:$Q$257)+COUNTIF($Q$3:Q131,Q132))</f>
        <v>136</v>
      </c>
      <c r="B132" t="str">
        <f>IF(R132="","",VLOOKUP($R132,Data!$A$5:$X$2001,Data!$E$2,FALSE))</f>
        <v>A</v>
      </c>
      <c r="C132">
        <f>IF(R132="","",VLOOKUP($R132,Data!$A$5:$X$2001,Data!$F$2,FALSE))</f>
        <v>0</v>
      </c>
      <c r="D132">
        <f>IF(R132="","",VLOOKUP($R132,Data!$A$5:$X$2001,Data!$G$2,FALSE))</f>
        <v>0</v>
      </c>
      <c r="E132">
        <f>IF(R132="","",VLOOKUP($R132,Data!$A$5:$X$2001,Data!$H$2,FALSE))</f>
        <v>0</v>
      </c>
      <c r="F132">
        <f>IF(R132="","",VLOOKUP($R132,Data!$A$5:$X$2001,Data!$I$2,FALSE))</f>
        <v>0</v>
      </c>
      <c r="G132">
        <f>IF(R132="","",VLOOKUP($R132,Data!$A$5:$X$2001,Data!$J$2,FALSE))</f>
        <v>0</v>
      </c>
      <c r="H132" t="str">
        <f>IF(R132="","",VLOOKUP($R132,Data!$A$5:$X$2001,Data!$K$2,FALSE))</f>
        <v>3040</v>
      </c>
      <c r="I132" t="str">
        <f>IF(R132="","",VLOOKUP($R132,Data!$A$5:$X$2001,Data!$L$2,FALSE))</f>
        <v>DATA COLLECTION GRANT</v>
      </c>
      <c r="J132" s="9">
        <f>IF($R132="","",VLOOKUP($R132,Data!$A$5:$AJ$2001,Data!U$2,FALSE))</f>
        <v>0</v>
      </c>
      <c r="K132" s="9">
        <f>IF($R132="","",VLOOKUP($R132,Data!$A$5:$AJ$2001,Data!V$2,FALSE))</f>
        <v>0</v>
      </c>
      <c r="L132" s="9">
        <f>IF($R132="","",VLOOKUP($R132,Data!$A$5:$AJ$2001,Data!W$2,FALSE))</f>
        <v>0</v>
      </c>
      <c r="M132" s="9">
        <f>IF($R132="","",VLOOKUP($R132,Data!$A$5:$AJ$2001,Data!X$2,FALSE))</f>
        <v>0</v>
      </c>
      <c r="N132" s="9">
        <f>IF($R132="","",VLOOKUP($R132,Data!$A$5:$AJ$2001,Data!Y$2,FALSE))</f>
        <v>0</v>
      </c>
      <c r="O132" s="9">
        <f>IF($R132="","",VLOOKUP($R132,Data!$A$5:$AJ$2001,Data!Z$2,FALSE))</f>
        <v>0</v>
      </c>
      <c r="P132" s="9">
        <f>IF($R132="","",VLOOKUP($R132,Data!$A$5:$AJ$2001,Data!AA$2,FALSE))</f>
        <v>0</v>
      </c>
      <c r="Q132" s="9">
        <f t="shared" si="1"/>
        <v>0</v>
      </c>
      <c r="R132">
        <f>IF((MAX($R$4:R131)+1)&gt;Data!$A$1,"",MAX($R$4:R131)+1)</f>
        <v>128</v>
      </c>
    </row>
    <row r="133" spans="1:18" x14ac:dyDescent="0.2">
      <c r="A133" s="10">
        <f>IF(Q133="","",RANK(Q133,$Q$5:$Q$257)+COUNTIF($Q$3:Q132,Q133))</f>
        <v>85</v>
      </c>
      <c r="B133" t="str">
        <f>IF(R133="","",VLOOKUP($R133,Data!$A$5:$X$2001,Data!$E$2,FALSE))</f>
        <v>A</v>
      </c>
      <c r="C133">
        <f>IF(R133="","",VLOOKUP($R133,Data!$A$5:$X$2001,Data!$F$2,FALSE))</f>
        <v>0</v>
      </c>
      <c r="D133">
        <f>IF(R133="","",VLOOKUP($R133,Data!$A$5:$X$2001,Data!$G$2,FALSE))</f>
        <v>0</v>
      </c>
      <c r="E133">
        <f>IF(R133="","",VLOOKUP($R133,Data!$A$5:$X$2001,Data!$H$2,FALSE))</f>
        <v>0</v>
      </c>
      <c r="F133">
        <f>IF(R133="","",VLOOKUP($R133,Data!$A$5:$X$2001,Data!$I$2,FALSE))</f>
        <v>0</v>
      </c>
      <c r="G133">
        <f>IF(R133="","",VLOOKUP($R133,Data!$A$5:$X$2001,Data!$J$2,FALSE))</f>
        <v>0</v>
      </c>
      <c r="H133" t="str">
        <f>IF(R133="","",VLOOKUP($R133,Data!$A$5:$X$2001,Data!$K$2,FALSE))</f>
        <v>3088</v>
      </c>
      <c r="I133" t="str">
        <f>IF(R133="","",VLOOKUP($R133,Data!$A$5:$X$2001,Data!$L$2,FALSE))</f>
        <v>SAFETY TRAINING &amp; EDUC PROG</v>
      </c>
      <c r="J133" s="9">
        <f>IF($R133="","",VLOOKUP($R133,Data!$A$5:$AJ$2001,Data!U$2,FALSE))</f>
        <v>0</v>
      </c>
      <c r="K133" s="9">
        <f>IF($R133="","",VLOOKUP($R133,Data!$A$5:$AJ$2001,Data!V$2,FALSE))</f>
        <v>-30</v>
      </c>
      <c r="L133" s="9">
        <f>IF($R133="","",VLOOKUP($R133,Data!$A$5:$AJ$2001,Data!W$2,FALSE))</f>
        <v>7317</v>
      </c>
      <c r="M133" s="9">
        <f>IF($R133="","",VLOOKUP($R133,Data!$A$5:$AJ$2001,Data!X$2,FALSE))</f>
        <v>0</v>
      </c>
      <c r="N133" s="9">
        <f>IF($R133="","",VLOOKUP($R133,Data!$A$5:$AJ$2001,Data!Y$2,FALSE))</f>
        <v>0</v>
      </c>
      <c r="O133" s="9">
        <f>IF($R133="","",VLOOKUP($R133,Data!$A$5:$AJ$2001,Data!Z$2,FALSE))</f>
        <v>0</v>
      </c>
      <c r="P133" s="9">
        <f>IF($R133="","",VLOOKUP($R133,Data!$A$5:$AJ$2001,Data!AA$2,FALSE))</f>
        <v>0</v>
      </c>
      <c r="Q133" s="9">
        <f t="shared" si="1"/>
        <v>7287</v>
      </c>
      <c r="R133">
        <f>IF((MAX($R$4:R132)+1)&gt;Data!$A$1,"",MAX($R$4:R132)+1)</f>
        <v>129</v>
      </c>
    </row>
    <row r="134" spans="1:18" x14ac:dyDescent="0.2">
      <c r="A134" s="10">
        <f>IF(Q134="","",RANK(Q134,$Q$5:$Q$257)+COUNTIF($Q$3:Q133,Q134))</f>
        <v>30</v>
      </c>
      <c r="B134" t="str">
        <f>IF(R134="","",VLOOKUP($R134,Data!$A$5:$X$2001,Data!$E$2,FALSE))</f>
        <v>A</v>
      </c>
      <c r="C134">
        <f>IF(R134="","",VLOOKUP($R134,Data!$A$5:$X$2001,Data!$F$2,FALSE))</f>
        <v>0</v>
      </c>
      <c r="D134">
        <f>IF(R134="","",VLOOKUP($R134,Data!$A$5:$X$2001,Data!$G$2,FALSE))</f>
        <v>0</v>
      </c>
      <c r="E134">
        <f>IF(R134="","",VLOOKUP($R134,Data!$A$5:$X$2001,Data!$H$2,FALSE))</f>
        <v>0</v>
      </c>
      <c r="F134">
        <f>IF(R134="","",VLOOKUP($R134,Data!$A$5:$X$2001,Data!$I$2,FALSE))</f>
        <v>0</v>
      </c>
      <c r="G134">
        <f>IF(R134="","",VLOOKUP($R134,Data!$A$5:$X$2001,Data!$J$2,FALSE))</f>
        <v>0</v>
      </c>
      <c r="H134" t="str">
        <f>IF(R134="","",VLOOKUP($R134,Data!$A$5:$X$2001,Data!$K$2,FALSE))</f>
        <v>3089</v>
      </c>
      <c r="I134" t="str">
        <f>IF(R134="","",VLOOKUP($R134,Data!$A$5:$X$2001,Data!$L$2,FALSE))</f>
        <v>UNCLASSIFIED STATE AID-GEN</v>
      </c>
      <c r="J134" s="9">
        <f>IF($R134="","",VLOOKUP($R134,Data!$A$5:$AJ$2001,Data!U$2,FALSE))</f>
        <v>3254</v>
      </c>
      <c r="K134" s="9">
        <f>IF($R134="","",VLOOKUP($R134,Data!$A$5:$AJ$2001,Data!V$2,FALSE))</f>
        <v>0</v>
      </c>
      <c r="L134" s="9">
        <f>IF($R134="","",VLOOKUP($R134,Data!$A$5:$AJ$2001,Data!W$2,FALSE))</f>
        <v>-297.51</v>
      </c>
      <c r="M134" s="9">
        <f>IF($R134="","",VLOOKUP($R134,Data!$A$5:$AJ$2001,Data!X$2,FALSE))</f>
        <v>0</v>
      </c>
      <c r="N134" s="9">
        <f>IF($R134="","",VLOOKUP($R134,Data!$A$5:$AJ$2001,Data!Y$2,FALSE))</f>
        <v>34982.89</v>
      </c>
      <c r="O134" s="9">
        <f>IF($R134="","",VLOOKUP($R134,Data!$A$5:$AJ$2001,Data!Z$2,FALSE))</f>
        <v>85749.589999999982</v>
      </c>
      <c r="P134" s="9">
        <f>IF($R134="","",VLOOKUP($R134,Data!$A$5:$AJ$2001,Data!AA$2,FALSE))</f>
        <v>72687.760000000009</v>
      </c>
      <c r="Q134" s="9">
        <f t="shared" ref="Q134:Q197" si="2">SUM(J134:P134)</f>
        <v>196376.72999999998</v>
      </c>
      <c r="R134">
        <f>IF((MAX($R$4:R133)+1)&gt;Data!$A$1,"",MAX($R$4:R133)+1)</f>
        <v>130</v>
      </c>
    </row>
    <row r="135" spans="1:18" x14ac:dyDescent="0.2">
      <c r="A135" s="10">
        <f>IF(Q135="","",RANK(Q135,$Q$5:$Q$257)+COUNTIF($Q$3:Q134,Q135))</f>
        <v>66</v>
      </c>
      <c r="B135" t="str">
        <f>IF(R135="","",VLOOKUP($R135,Data!$A$5:$X$2001,Data!$E$2,FALSE))</f>
        <v>A</v>
      </c>
      <c r="C135">
        <f>IF(R135="","",VLOOKUP($R135,Data!$A$5:$X$2001,Data!$F$2,FALSE))</f>
        <v>0</v>
      </c>
      <c r="D135">
        <f>IF(R135="","",VLOOKUP($R135,Data!$A$5:$X$2001,Data!$G$2,FALSE))</f>
        <v>0</v>
      </c>
      <c r="E135">
        <f>IF(R135="","",VLOOKUP($R135,Data!$A$5:$X$2001,Data!$H$2,FALSE))</f>
        <v>0</v>
      </c>
      <c r="F135">
        <f>IF(R135="","",VLOOKUP($R135,Data!$A$5:$X$2001,Data!$I$2,FALSE))</f>
        <v>0</v>
      </c>
      <c r="G135">
        <f>IF(R135="","",VLOOKUP($R135,Data!$A$5:$X$2001,Data!$J$2,FALSE))</f>
        <v>0</v>
      </c>
      <c r="H135" t="str">
        <f>IF(R135="","",VLOOKUP($R135,Data!$A$5:$X$2001,Data!$K$2,FALSE))</f>
        <v>3093</v>
      </c>
      <c r="I135" t="str">
        <f>IF(R135="","",VLOOKUP($R135,Data!$A$5:$X$2001,Data!$L$2,FALSE))</f>
        <v>LOCAL GOVT REC IMPROVEMENT</v>
      </c>
      <c r="J135" s="9">
        <f>IF($R135="","",VLOOKUP($R135,Data!$A$5:$AJ$2001,Data!U$2,FALSE))</f>
        <v>0</v>
      </c>
      <c r="K135" s="9">
        <f>IF($R135="","",VLOOKUP($R135,Data!$A$5:$AJ$2001,Data!V$2,FALSE))</f>
        <v>0</v>
      </c>
      <c r="L135" s="9">
        <f>IF($R135="","",VLOOKUP($R135,Data!$A$5:$AJ$2001,Data!W$2,FALSE))</f>
        <v>22885.69</v>
      </c>
      <c r="M135" s="9">
        <f>IF($R135="","",VLOOKUP($R135,Data!$A$5:$AJ$2001,Data!X$2,FALSE))</f>
        <v>0</v>
      </c>
      <c r="N135" s="9">
        <f>IF($R135="","",VLOOKUP($R135,Data!$A$5:$AJ$2001,Data!Y$2,FALSE))</f>
        <v>0</v>
      </c>
      <c r="O135" s="9">
        <f>IF($R135="","",VLOOKUP($R135,Data!$A$5:$AJ$2001,Data!Z$2,FALSE))</f>
        <v>0</v>
      </c>
      <c r="P135" s="9">
        <f>IF($R135="","",VLOOKUP($R135,Data!$A$5:$AJ$2001,Data!AA$2,FALSE))</f>
        <v>0</v>
      </c>
      <c r="Q135" s="9">
        <f t="shared" si="2"/>
        <v>22885.69</v>
      </c>
      <c r="R135">
        <f>IF((MAX($R$4:R134)+1)&gt;Data!$A$1,"",MAX($R$4:R134)+1)</f>
        <v>131</v>
      </c>
    </row>
    <row r="136" spans="1:18" x14ac:dyDescent="0.2">
      <c r="A136" s="10">
        <f>IF(Q136="","",RANK(Q136,$Q$5:$Q$257)+COUNTIF($Q$3:Q135,Q136))</f>
        <v>17</v>
      </c>
      <c r="B136" t="str">
        <f>IF(R136="","",VLOOKUP($R136,Data!$A$5:$X$2001,Data!$E$2,FALSE))</f>
        <v>A</v>
      </c>
      <c r="C136">
        <f>IF(R136="","",VLOOKUP($R136,Data!$A$5:$X$2001,Data!$F$2,FALSE))</f>
        <v>0</v>
      </c>
      <c r="D136">
        <f>IF(R136="","",VLOOKUP($R136,Data!$A$5:$X$2001,Data!$G$2,FALSE))</f>
        <v>0</v>
      </c>
      <c r="E136">
        <f>IF(R136="","",VLOOKUP($R136,Data!$A$5:$X$2001,Data!$H$2,FALSE))</f>
        <v>0</v>
      </c>
      <c r="F136">
        <f>IF(R136="","",VLOOKUP($R136,Data!$A$5:$X$2001,Data!$I$2,FALSE))</f>
        <v>0</v>
      </c>
      <c r="G136">
        <f>IF(R136="","",VLOOKUP($R136,Data!$A$5:$X$2001,Data!$J$2,FALSE))</f>
        <v>0</v>
      </c>
      <c r="H136" t="str">
        <f>IF(R136="","",VLOOKUP($R136,Data!$A$5:$X$2001,Data!$K$2,FALSE))</f>
        <v>3277</v>
      </c>
      <c r="I136" t="str">
        <f>IF(R136="","",VLOOKUP($R136,Data!$A$5:$X$2001,Data!$L$2,FALSE))</f>
        <v>EDUCATION FOR P.H.C.</v>
      </c>
      <c r="J136" s="9">
        <f>IF($R136="","",VLOOKUP($R136,Data!$A$5:$AJ$2001,Data!U$2,FALSE))</f>
        <v>511073.65</v>
      </c>
      <c r="K136" s="9">
        <f>IF($R136="","",VLOOKUP($R136,Data!$A$5:$AJ$2001,Data!V$2,FALSE))</f>
        <v>150913.09999999998</v>
      </c>
      <c r="L136" s="9">
        <f>IF($R136="","",VLOOKUP($R136,Data!$A$5:$AJ$2001,Data!W$2,FALSE))</f>
        <v>104253.33000000002</v>
      </c>
      <c r="M136" s="9">
        <f>IF($R136="","",VLOOKUP($R136,Data!$A$5:$AJ$2001,Data!X$2,FALSE))</f>
        <v>-190250.20999999996</v>
      </c>
      <c r="N136" s="9">
        <f>IF($R136="","",VLOOKUP($R136,Data!$A$5:$AJ$2001,Data!Y$2,FALSE))</f>
        <v>43259.159999999974</v>
      </c>
      <c r="O136" s="9">
        <f>IF($R136="","",VLOOKUP($R136,Data!$A$5:$AJ$2001,Data!Z$2,FALSE))</f>
        <v>-12462.049999999988</v>
      </c>
      <c r="P136" s="9">
        <f>IF($R136="","",VLOOKUP($R136,Data!$A$5:$AJ$2001,Data!AA$2,FALSE))</f>
        <v>143660.4</v>
      </c>
      <c r="Q136" s="9">
        <f t="shared" si="2"/>
        <v>750447.38</v>
      </c>
      <c r="R136">
        <f>IF((MAX($R$4:R135)+1)&gt;Data!$A$1,"",MAX($R$4:R135)+1)</f>
        <v>132</v>
      </c>
    </row>
    <row r="137" spans="1:18" x14ac:dyDescent="0.2">
      <c r="A137" s="10">
        <f>IF(Q137="","",RANK(Q137,$Q$5:$Q$257)+COUNTIF($Q$3:Q136,Q137))</f>
        <v>137</v>
      </c>
      <c r="B137" t="str">
        <f>IF(R137="","",VLOOKUP($R137,Data!$A$5:$X$2001,Data!$E$2,FALSE))</f>
        <v>A</v>
      </c>
      <c r="C137">
        <f>IF(R137="","",VLOOKUP($R137,Data!$A$5:$X$2001,Data!$F$2,FALSE))</f>
        <v>0</v>
      </c>
      <c r="D137">
        <f>IF(R137="","",VLOOKUP($R137,Data!$A$5:$X$2001,Data!$G$2,FALSE))</f>
        <v>0</v>
      </c>
      <c r="E137">
        <f>IF(R137="","",VLOOKUP($R137,Data!$A$5:$X$2001,Data!$H$2,FALSE))</f>
        <v>0</v>
      </c>
      <c r="F137">
        <f>IF(R137="","",VLOOKUP($R137,Data!$A$5:$X$2001,Data!$I$2,FALSE))</f>
        <v>0</v>
      </c>
      <c r="G137">
        <f>IF(R137="","",VLOOKUP($R137,Data!$A$5:$X$2001,Data!$J$2,FALSE))</f>
        <v>0</v>
      </c>
      <c r="H137" t="str">
        <f>IF(R137="","",VLOOKUP($R137,Data!$A$5:$X$2001,Data!$K$2,FALSE))</f>
        <v>3304</v>
      </c>
      <c r="I137" t="str">
        <f>IF(R137="","",VLOOKUP($R137,Data!$A$5:$X$2001,Data!$L$2,FALSE))</f>
        <v>EXPEDITED WIRELESS</v>
      </c>
      <c r="J137" s="9">
        <f>IF($R137="","",VLOOKUP($R137,Data!$A$5:$AJ$2001,Data!U$2,FALSE))</f>
        <v>0</v>
      </c>
      <c r="K137" s="9">
        <f>IF($R137="","",VLOOKUP($R137,Data!$A$5:$AJ$2001,Data!V$2,FALSE))</f>
        <v>0</v>
      </c>
      <c r="L137" s="9">
        <f>IF($R137="","",VLOOKUP($R137,Data!$A$5:$AJ$2001,Data!W$2,FALSE))</f>
        <v>0</v>
      </c>
      <c r="M137" s="9">
        <f>IF($R137="","",VLOOKUP($R137,Data!$A$5:$AJ$2001,Data!X$2,FALSE))</f>
        <v>0</v>
      </c>
      <c r="N137" s="9">
        <f>IF($R137="","",VLOOKUP($R137,Data!$A$5:$AJ$2001,Data!Y$2,FALSE))</f>
        <v>0</v>
      </c>
      <c r="O137" s="9">
        <f>IF($R137="","",VLOOKUP($R137,Data!$A$5:$AJ$2001,Data!Z$2,FALSE))</f>
        <v>0</v>
      </c>
      <c r="P137" s="9">
        <f>IF($R137="","",VLOOKUP($R137,Data!$A$5:$AJ$2001,Data!AA$2,FALSE))</f>
        <v>0</v>
      </c>
      <c r="Q137" s="9">
        <f t="shared" si="2"/>
        <v>0</v>
      </c>
      <c r="R137">
        <f>IF((MAX($R$4:R136)+1)&gt;Data!$A$1,"",MAX($R$4:R136)+1)</f>
        <v>133</v>
      </c>
    </row>
    <row r="138" spans="1:18" x14ac:dyDescent="0.2">
      <c r="A138" s="10">
        <f>IF(Q138="","",RANK(Q138,$Q$5:$Q$257)+COUNTIF($Q$3:Q137,Q138))</f>
        <v>138</v>
      </c>
      <c r="B138" t="str">
        <f>IF(R138="","",VLOOKUP($R138,Data!$A$5:$X$2001,Data!$E$2,FALSE))</f>
        <v>A</v>
      </c>
      <c r="C138">
        <f>IF(R138="","",VLOOKUP($R138,Data!$A$5:$X$2001,Data!$F$2,FALSE))</f>
        <v>0</v>
      </c>
      <c r="D138">
        <f>IF(R138="","",VLOOKUP($R138,Data!$A$5:$X$2001,Data!$G$2,FALSE))</f>
        <v>0</v>
      </c>
      <c r="E138">
        <f>IF(R138="","",VLOOKUP($R138,Data!$A$5:$X$2001,Data!$H$2,FALSE))</f>
        <v>0</v>
      </c>
      <c r="F138">
        <f>IF(R138="","",VLOOKUP($R138,Data!$A$5:$X$2001,Data!$I$2,FALSE))</f>
        <v>0</v>
      </c>
      <c r="G138">
        <f>IF(R138="","",VLOOKUP($R138,Data!$A$5:$X$2001,Data!$J$2,FALSE))</f>
        <v>0</v>
      </c>
      <c r="H138" t="str">
        <f>IF(R138="","",VLOOKUP($R138,Data!$A$5:$X$2001,Data!$K$2,FALSE))</f>
        <v>3306</v>
      </c>
      <c r="I138" t="str">
        <f>IF(R138="","",VLOOKUP($R138,Data!$A$5:$X$2001,Data!$L$2,FALSE))</f>
        <v>ELECTRIC FINGERPRINT GRANT</v>
      </c>
      <c r="J138" s="9">
        <f>IF($R138="","",VLOOKUP($R138,Data!$A$5:$AJ$2001,Data!U$2,FALSE))</f>
        <v>0</v>
      </c>
      <c r="K138" s="9">
        <f>IF($R138="","",VLOOKUP($R138,Data!$A$5:$AJ$2001,Data!V$2,FALSE))</f>
        <v>0</v>
      </c>
      <c r="L138" s="9">
        <f>IF($R138="","",VLOOKUP($R138,Data!$A$5:$AJ$2001,Data!W$2,FALSE))</f>
        <v>0</v>
      </c>
      <c r="M138" s="9">
        <f>IF($R138="","",VLOOKUP($R138,Data!$A$5:$AJ$2001,Data!X$2,FALSE))</f>
        <v>0</v>
      </c>
      <c r="N138" s="9">
        <f>IF($R138="","",VLOOKUP($R138,Data!$A$5:$AJ$2001,Data!Y$2,FALSE))</f>
        <v>0</v>
      </c>
      <c r="O138" s="9">
        <f>IF($R138="","",VLOOKUP($R138,Data!$A$5:$AJ$2001,Data!Z$2,FALSE))</f>
        <v>0</v>
      </c>
      <c r="P138" s="9">
        <f>IF($R138="","",VLOOKUP($R138,Data!$A$5:$AJ$2001,Data!AA$2,FALSE))</f>
        <v>0</v>
      </c>
      <c r="Q138" s="9">
        <f t="shared" si="2"/>
        <v>0</v>
      </c>
      <c r="R138">
        <f>IF((MAX($R$4:R137)+1)&gt;Data!$A$1,"",MAX($R$4:R137)+1)</f>
        <v>134</v>
      </c>
    </row>
    <row r="139" spans="1:18" x14ac:dyDescent="0.2">
      <c r="A139" s="10">
        <f>IF(Q139="","",RANK(Q139,$Q$5:$Q$257)+COUNTIF($Q$3:Q138,Q139))</f>
        <v>139</v>
      </c>
      <c r="B139" t="str">
        <f>IF(R139="","",VLOOKUP($R139,Data!$A$5:$X$2001,Data!$E$2,FALSE))</f>
        <v>A</v>
      </c>
      <c r="C139">
        <f>IF(R139="","",VLOOKUP($R139,Data!$A$5:$X$2001,Data!$F$2,FALSE))</f>
        <v>0</v>
      </c>
      <c r="D139">
        <f>IF(R139="","",VLOOKUP($R139,Data!$A$5:$X$2001,Data!$G$2,FALSE))</f>
        <v>0</v>
      </c>
      <c r="E139">
        <f>IF(R139="","",VLOOKUP($R139,Data!$A$5:$X$2001,Data!$H$2,FALSE))</f>
        <v>0</v>
      </c>
      <c r="F139">
        <f>IF(R139="","",VLOOKUP($R139,Data!$A$5:$X$2001,Data!$I$2,FALSE))</f>
        <v>0</v>
      </c>
      <c r="G139">
        <f>IF(R139="","",VLOOKUP($R139,Data!$A$5:$X$2001,Data!$J$2,FALSE))</f>
        <v>0</v>
      </c>
      <c r="H139" t="str">
        <f>IF(R139="","",VLOOKUP($R139,Data!$A$5:$X$2001,Data!$K$2,FALSE))</f>
        <v>3308</v>
      </c>
      <c r="I139" t="str">
        <f>IF(R139="","",VLOOKUP($R139,Data!$A$5:$X$2001,Data!$L$2,FALSE))</f>
        <v>D.C.J.S.-BYRNE/JAG GRANT</v>
      </c>
      <c r="J139" s="9">
        <f>IF($R139="","",VLOOKUP($R139,Data!$A$5:$AJ$2001,Data!U$2,FALSE))</f>
        <v>0</v>
      </c>
      <c r="K139" s="9">
        <f>IF($R139="","",VLOOKUP($R139,Data!$A$5:$AJ$2001,Data!V$2,FALSE))</f>
        <v>0</v>
      </c>
      <c r="L139" s="9">
        <f>IF($R139="","",VLOOKUP($R139,Data!$A$5:$AJ$2001,Data!W$2,FALSE))</f>
        <v>0</v>
      </c>
      <c r="M139" s="9">
        <f>IF($R139="","",VLOOKUP($R139,Data!$A$5:$AJ$2001,Data!X$2,FALSE))</f>
        <v>0</v>
      </c>
      <c r="N139" s="9">
        <f>IF($R139="","",VLOOKUP($R139,Data!$A$5:$AJ$2001,Data!Y$2,FALSE))</f>
        <v>0</v>
      </c>
      <c r="O139" s="9">
        <f>IF($R139="","",VLOOKUP($R139,Data!$A$5:$AJ$2001,Data!Z$2,FALSE))</f>
        <v>0</v>
      </c>
      <c r="P139" s="9">
        <f>IF($R139="","",VLOOKUP($R139,Data!$A$5:$AJ$2001,Data!AA$2,FALSE))</f>
        <v>0</v>
      </c>
      <c r="Q139" s="9">
        <f t="shared" si="2"/>
        <v>0</v>
      </c>
      <c r="R139">
        <f>IF((MAX($R$4:R138)+1)&gt;Data!$A$1,"",MAX($R$4:R138)+1)</f>
        <v>135</v>
      </c>
    </row>
    <row r="140" spans="1:18" x14ac:dyDescent="0.2">
      <c r="A140" s="10">
        <f>IF(Q140="","",RANK(Q140,$Q$5:$Q$257)+COUNTIF($Q$3:Q139,Q140))</f>
        <v>140</v>
      </c>
      <c r="B140" t="str">
        <f>IF(R140="","",VLOOKUP($R140,Data!$A$5:$X$2001,Data!$E$2,FALSE))</f>
        <v>A</v>
      </c>
      <c r="C140">
        <f>IF(R140="","",VLOOKUP($R140,Data!$A$5:$X$2001,Data!$F$2,FALSE))</f>
        <v>0</v>
      </c>
      <c r="D140">
        <f>IF(R140="","",VLOOKUP($R140,Data!$A$5:$X$2001,Data!$G$2,FALSE))</f>
        <v>0</v>
      </c>
      <c r="E140">
        <f>IF(R140="","",VLOOKUP($R140,Data!$A$5:$X$2001,Data!$H$2,FALSE))</f>
        <v>0</v>
      </c>
      <c r="F140">
        <f>IF(R140="","",VLOOKUP($R140,Data!$A$5:$X$2001,Data!$I$2,FALSE))</f>
        <v>0</v>
      </c>
      <c r="G140">
        <f>IF(R140="","",VLOOKUP($R140,Data!$A$5:$X$2001,Data!$J$2,FALSE))</f>
        <v>0</v>
      </c>
      <c r="H140" t="str">
        <f>IF(R140="","",VLOOKUP($R140,Data!$A$5:$X$2001,Data!$K$2,FALSE))</f>
        <v>3309</v>
      </c>
      <c r="I140" t="str">
        <f>IF(R140="","",VLOOKUP($R140,Data!$A$5:$X$2001,Data!$L$2,FALSE))</f>
        <v>TAC FORCE GRANT (DCJS)</v>
      </c>
      <c r="J140" s="9">
        <f>IF($R140="","",VLOOKUP($R140,Data!$A$5:$AJ$2001,Data!U$2,FALSE))</f>
        <v>0</v>
      </c>
      <c r="K140" s="9">
        <f>IF($R140="","",VLOOKUP($R140,Data!$A$5:$AJ$2001,Data!V$2,FALSE))</f>
        <v>0</v>
      </c>
      <c r="L140" s="9">
        <f>IF($R140="","",VLOOKUP($R140,Data!$A$5:$AJ$2001,Data!W$2,FALSE))</f>
        <v>0</v>
      </c>
      <c r="M140" s="9">
        <f>IF($R140="","",VLOOKUP($R140,Data!$A$5:$AJ$2001,Data!X$2,FALSE))</f>
        <v>0</v>
      </c>
      <c r="N140" s="9">
        <f>IF($R140="","",VLOOKUP($R140,Data!$A$5:$AJ$2001,Data!Y$2,FALSE))</f>
        <v>0</v>
      </c>
      <c r="O140" s="9">
        <f>IF($R140="","",VLOOKUP($R140,Data!$A$5:$AJ$2001,Data!Z$2,FALSE))</f>
        <v>0</v>
      </c>
      <c r="P140" s="9">
        <f>IF($R140="","",VLOOKUP($R140,Data!$A$5:$AJ$2001,Data!AA$2,FALSE))</f>
        <v>0</v>
      </c>
      <c r="Q140" s="9">
        <f t="shared" si="2"/>
        <v>0</v>
      </c>
      <c r="R140">
        <f>IF((MAX($R$4:R139)+1)&gt;Data!$A$1,"",MAX($R$4:R139)+1)</f>
        <v>136</v>
      </c>
    </row>
    <row r="141" spans="1:18" x14ac:dyDescent="0.2">
      <c r="A141" s="10">
        <f>IF(Q141="","",RANK(Q141,$Q$5:$Q$257)+COUNTIF($Q$3:Q140,Q141))</f>
        <v>198</v>
      </c>
      <c r="B141" t="str">
        <f>IF(R141="","",VLOOKUP($R141,Data!$A$5:$X$2001,Data!$E$2,FALSE))</f>
        <v>A</v>
      </c>
      <c r="C141">
        <f>IF(R141="","",VLOOKUP($R141,Data!$A$5:$X$2001,Data!$F$2,FALSE))</f>
        <v>0</v>
      </c>
      <c r="D141">
        <f>IF(R141="","",VLOOKUP($R141,Data!$A$5:$X$2001,Data!$G$2,FALSE))</f>
        <v>0</v>
      </c>
      <c r="E141">
        <f>IF(R141="","",VLOOKUP($R141,Data!$A$5:$X$2001,Data!$H$2,FALSE))</f>
        <v>0</v>
      </c>
      <c r="F141">
        <f>IF(R141="","",VLOOKUP($R141,Data!$A$5:$X$2001,Data!$I$2,FALSE))</f>
        <v>0</v>
      </c>
      <c r="G141">
        <f>IF(R141="","",VLOOKUP($R141,Data!$A$5:$X$2001,Data!$J$2,FALSE))</f>
        <v>0</v>
      </c>
      <c r="H141" t="str">
        <f>IF(R141="","",VLOOKUP($R141,Data!$A$5:$X$2001,Data!$K$2,FALSE))</f>
        <v>3310</v>
      </c>
      <c r="I141" t="str">
        <f>IF(R141="","",VLOOKUP($R141,Data!$A$5:$X$2001,Data!$L$2,FALSE))</f>
        <v>PROBATION SERVICES</v>
      </c>
      <c r="J141" s="9">
        <f>IF($R141="","",VLOOKUP($R141,Data!$A$5:$AJ$2001,Data!U$2,FALSE))</f>
        <v>0</v>
      </c>
      <c r="K141" s="9">
        <f>IF($R141="","",VLOOKUP($R141,Data!$A$5:$AJ$2001,Data!V$2,FALSE))</f>
        <v>0</v>
      </c>
      <c r="L141" s="9">
        <f>IF($R141="","",VLOOKUP($R141,Data!$A$5:$AJ$2001,Data!W$2,FALSE))</f>
        <v>-325</v>
      </c>
      <c r="M141" s="9">
        <f>IF($R141="","",VLOOKUP($R141,Data!$A$5:$AJ$2001,Data!X$2,FALSE))</f>
        <v>0</v>
      </c>
      <c r="N141" s="9">
        <f>IF($R141="","",VLOOKUP($R141,Data!$A$5:$AJ$2001,Data!Y$2,FALSE))</f>
        <v>0</v>
      </c>
      <c r="O141" s="9">
        <f>IF($R141="","",VLOOKUP($R141,Data!$A$5:$AJ$2001,Data!Z$2,FALSE))</f>
        <v>0</v>
      </c>
      <c r="P141" s="9">
        <f>IF($R141="","",VLOOKUP($R141,Data!$A$5:$AJ$2001,Data!AA$2,FALSE))</f>
        <v>-17182</v>
      </c>
      <c r="Q141" s="9">
        <f t="shared" si="2"/>
        <v>-17507</v>
      </c>
      <c r="R141">
        <f>IF((MAX($R$4:R140)+1)&gt;Data!$A$1,"",MAX($R$4:R140)+1)</f>
        <v>137</v>
      </c>
    </row>
    <row r="142" spans="1:18" x14ac:dyDescent="0.2">
      <c r="A142" s="10">
        <f>IF(Q142="","",RANK(Q142,$Q$5:$Q$257)+COUNTIF($Q$3:Q141,Q142))</f>
        <v>200</v>
      </c>
      <c r="B142" t="str">
        <f>IF(R142="","",VLOOKUP($R142,Data!$A$5:$X$2001,Data!$E$2,FALSE))</f>
        <v>A</v>
      </c>
      <c r="C142">
        <f>IF(R142="","",VLOOKUP($R142,Data!$A$5:$X$2001,Data!$F$2,FALSE))</f>
        <v>0</v>
      </c>
      <c r="D142">
        <f>IF(R142="","",VLOOKUP($R142,Data!$A$5:$X$2001,Data!$G$2,FALSE))</f>
        <v>0</v>
      </c>
      <c r="E142">
        <f>IF(R142="","",VLOOKUP($R142,Data!$A$5:$X$2001,Data!$H$2,FALSE))</f>
        <v>0</v>
      </c>
      <c r="F142">
        <f>IF(R142="","",VLOOKUP($R142,Data!$A$5:$X$2001,Data!$I$2,FALSE))</f>
        <v>0</v>
      </c>
      <c r="G142">
        <f>IF(R142="","",VLOOKUP($R142,Data!$A$5:$X$2001,Data!$J$2,FALSE))</f>
        <v>0</v>
      </c>
      <c r="H142" t="str">
        <f>IF(R142="","",VLOOKUP($R142,Data!$A$5:$X$2001,Data!$K$2,FALSE))</f>
        <v>3312</v>
      </c>
      <c r="I142" t="str">
        <f>IF(R142="","",VLOOKUP($R142,Data!$A$5:$X$2001,Data!$L$2,FALSE))</f>
        <v>PAROLE/DOCS - BOARDING</v>
      </c>
      <c r="J142" s="9">
        <f>IF($R142="","",VLOOKUP($R142,Data!$A$5:$AJ$2001,Data!U$2,FALSE))</f>
        <v>0</v>
      </c>
      <c r="K142" s="9">
        <f>IF($R142="","",VLOOKUP($R142,Data!$A$5:$AJ$2001,Data!V$2,FALSE))</f>
        <v>0</v>
      </c>
      <c r="L142" s="9">
        <f>IF($R142="","",VLOOKUP($R142,Data!$A$5:$AJ$2001,Data!W$2,FALSE))</f>
        <v>0</v>
      </c>
      <c r="M142" s="9">
        <f>IF($R142="","",VLOOKUP($R142,Data!$A$5:$AJ$2001,Data!X$2,FALSE))</f>
        <v>0</v>
      </c>
      <c r="N142" s="9">
        <f>IF($R142="","",VLOOKUP($R142,Data!$A$5:$AJ$2001,Data!Y$2,FALSE))</f>
        <v>0</v>
      </c>
      <c r="O142" s="9">
        <f>IF($R142="","",VLOOKUP($R142,Data!$A$5:$AJ$2001,Data!Z$2,FALSE))</f>
        <v>0</v>
      </c>
      <c r="P142" s="9">
        <f>IF($R142="","",VLOOKUP($R142,Data!$A$5:$AJ$2001,Data!AA$2,FALSE))</f>
        <v>-23000</v>
      </c>
      <c r="Q142" s="9">
        <f t="shared" si="2"/>
        <v>-23000</v>
      </c>
      <c r="R142">
        <f>IF((MAX($R$4:R141)+1)&gt;Data!$A$1,"",MAX($R$4:R141)+1)</f>
        <v>138</v>
      </c>
    </row>
    <row r="143" spans="1:18" x14ac:dyDescent="0.2">
      <c r="A143" s="10">
        <f>IF(Q143="","",RANK(Q143,$Q$5:$Q$257)+COUNTIF($Q$3:Q142,Q143))</f>
        <v>47</v>
      </c>
      <c r="B143" t="str">
        <f>IF(R143="","",VLOOKUP($R143,Data!$A$5:$X$2001,Data!$E$2,FALSE))</f>
        <v>A</v>
      </c>
      <c r="C143">
        <f>IF(R143="","",VLOOKUP($R143,Data!$A$5:$X$2001,Data!$F$2,FALSE))</f>
        <v>0</v>
      </c>
      <c r="D143">
        <f>IF(R143="","",VLOOKUP($R143,Data!$A$5:$X$2001,Data!$G$2,FALSE))</f>
        <v>0</v>
      </c>
      <c r="E143">
        <f>IF(R143="","",VLOOKUP($R143,Data!$A$5:$X$2001,Data!$H$2,FALSE))</f>
        <v>0</v>
      </c>
      <c r="F143">
        <f>IF(R143="","",VLOOKUP($R143,Data!$A$5:$X$2001,Data!$I$2,FALSE))</f>
        <v>0</v>
      </c>
      <c r="G143">
        <f>IF(R143="","",VLOOKUP($R143,Data!$A$5:$X$2001,Data!$J$2,FALSE))</f>
        <v>0</v>
      </c>
      <c r="H143" t="str">
        <f>IF(R143="","",VLOOKUP($R143,Data!$A$5:$X$2001,Data!$K$2,FALSE))</f>
        <v>3314</v>
      </c>
      <c r="I143" t="str">
        <f>IF(R143="","",VLOOKUP($R143,Data!$A$5:$X$2001,Data!$L$2,FALSE))</f>
        <v>RAISE THE AGE</v>
      </c>
      <c r="J143" s="9">
        <f>IF($R143="","",VLOOKUP($R143,Data!$A$5:$AJ$2001,Data!U$2,FALSE))</f>
        <v>0</v>
      </c>
      <c r="K143" s="9">
        <f>IF($R143="","",VLOOKUP($R143,Data!$A$5:$AJ$2001,Data!V$2,FALSE))</f>
        <v>0</v>
      </c>
      <c r="L143" s="9">
        <f>IF($R143="","",VLOOKUP($R143,Data!$A$5:$AJ$2001,Data!W$2,FALSE))</f>
        <v>0</v>
      </c>
      <c r="M143" s="9">
        <f>IF($R143="","",VLOOKUP($R143,Data!$A$5:$AJ$2001,Data!X$2,FALSE))</f>
        <v>46358</v>
      </c>
      <c r="N143" s="9">
        <f>IF($R143="","",VLOOKUP($R143,Data!$A$5:$AJ$2001,Data!Y$2,FALSE))</f>
        <v>10000</v>
      </c>
      <c r="O143" s="9">
        <f>IF($R143="","",VLOOKUP($R143,Data!$A$5:$AJ$2001,Data!Z$2,FALSE))</f>
        <v>800</v>
      </c>
      <c r="P143" s="9">
        <f>IF($R143="","",VLOOKUP($R143,Data!$A$5:$AJ$2001,Data!AA$2,FALSE))</f>
        <v>0</v>
      </c>
      <c r="Q143" s="9">
        <f t="shared" si="2"/>
        <v>57158</v>
      </c>
      <c r="R143">
        <f>IF((MAX($R$4:R142)+1)&gt;Data!$A$1,"",MAX($R$4:R142)+1)</f>
        <v>139</v>
      </c>
    </row>
    <row r="144" spans="1:18" x14ac:dyDescent="0.2">
      <c r="A144" s="10">
        <f>IF(Q144="","",RANK(Q144,$Q$5:$Q$257)+COUNTIF($Q$3:Q143,Q144))</f>
        <v>168</v>
      </c>
      <c r="B144" t="str">
        <f>IF(R144="","",VLOOKUP($R144,Data!$A$5:$X$2001,Data!$E$2,FALSE))</f>
        <v>A</v>
      </c>
      <c r="C144">
        <f>IF(R144="","",VLOOKUP($R144,Data!$A$5:$X$2001,Data!$F$2,FALSE))</f>
        <v>0</v>
      </c>
      <c r="D144">
        <f>IF(R144="","",VLOOKUP($R144,Data!$A$5:$X$2001,Data!$G$2,FALSE))</f>
        <v>0</v>
      </c>
      <c r="E144">
        <f>IF(R144="","",VLOOKUP($R144,Data!$A$5:$X$2001,Data!$H$2,FALSE))</f>
        <v>0</v>
      </c>
      <c r="F144">
        <f>IF(R144="","",VLOOKUP($R144,Data!$A$5:$X$2001,Data!$I$2,FALSE))</f>
        <v>0</v>
      </c>
      <c r="G144">
        <f>IF(R144="","",VLOOKUP($R144,Data!$A$5:$X$2001,Data!$J$2,FALSE))</f>
        <v>0</v>
      </c>
      <c r="H144" t="str">
        <f>IF(R144="","",VLOOKUP($R144,Data!$A$5:$X$2001,Data!$K$2,FALSE))</f>
        <v>3317</v>
      </c>
      <c r="I144" t="str">
        <f>IF(R144="","",VLOOKUP($R144,Data!$A$5:$X$2001,Data!$L$2,FALSE))</f>
        <v>SNOWMOBILE LAW ENFORCEMENT</v>
      </c>
      <c r="J144" s="9">
        <f>IF($R144="","",VLOOKUP($R144,Data!$A$5:$AJ$2001,Data!U$2,FALSE))</f>
        <v>-1524.03</v>
      </c>
      <c r="K144" s="9">
        <f>IF($R144="","",VLOOKUP($R144,Data!$A$5:$AJ$2001,Data!V$2,FALSE))</f>
        <v>0</v>
      </c>
      <c r="L144" s="9">
        <f>IF($R144="","",VLOOKUP($R144,Data!$A$5:$AJ$2001,Data!W$2,FALSE))</f>
        <v>0</v>
      </c>
      <c r="M144" s="9">
        <f>IF($R144="","",VLOOKUP($R144,Data!$A$5:$AJ$2001,Data!X$2,FALSE))</f>
        <v>0</v>
      </c>
      <c r="N144" s="9">
        <f>IF($R144="","",VLOOKUP($R144,Data!$A$5:$AJ$2001,Data!Y$2,FALSE))</f>
        <v>0</v>
      </c>
      <c r="O144" s="9">
        <f>IF($R144="","",VLOOKUP($R144,Data!$A$5:$AJ$2001,Data!Z$2,FALSE))</f>
        <v>0</v>
      </c>
      <c r="P144" s="9">
        <f>IF($R144="","",VLOOKUP($R144,Data!$A$5:$AJ$2001,Data!AA$2,FALSE))</f>
        <v>0</v>
      </c>
      <c r="Q144" s="9">
        <f t="shared" si="2"/>
        <v>-1524.03</v>
      </c>
      <c r="R144">
        <f>IF((MAX($R$4:R143)+1)&gt;Data!$A$1,"",MAX($R$4:R143)+1)</f>
        <v>140</v>
      </c>
    </row>
    <row r="145" spans="1:18" x14ac:dyDescent="0.2">
      <c r="A145" s="10">
        <f>IF(Q145="","",RANK(Q145,$Q$5:$Q$257)+COUNTIF($Q$3:Q144,Q145))</f>
        <v>35</v>
      </c>
      <c r="B145" t="str">
        <f>IF(R145="","",VLOOKUP($R145,Data!$A$5:$X$2001,Data!$E$2,FALSE))</f>
        <v>A</v>
      </c>
      <c r="C145">
        <f>IF(R145="","",VLOOKUP($R145,Data!$A$5:$X$2001,Data!$F$2,FALSE))</f>
        <v>0</v>
      </c>
      <c r="D145">
        <f>IF(R145="","",VLOOKUP($R145,Data!$A$5:$X$2001,Data!$G$2,FALSE))</f>
        <v>0</v>
      </c>
      <c r="E145">
        <f>IF(R145="","",VLOOKUP($R145,Data!$A$5:$X$2001,Data!$H$2,FALSE))</f>
        <v>0</v>
      </c>
      <c r="F145">
        <f>IF(R145="","",VLOOKUP($R145,Data!$A$5:$X$2001,Data!$I$2,FALSE))</f>
        <v>0</v>
      </c>
      <c r="G145">
        <f>IF(R145="","",VLOOKUP($R145,Data!$A$5:$X$2001,Data!$J$2,FALSE))</f>
        <v>0</v>
      </c>
      <c r="H145" t="str">
        <f>IF(R145="","",VLOOKUP($R145,Data!$A$5:$X$2001,Data!$K$2,FALSE))</f>
        <v>3330</v>
      </c>
      <c r="I145" t="str">
        <f>IF(R145="","",VLOOKUP($R145,Data!$A$5:$X$2001,Data!$L$2,FALSE))</f>
        <v>SECURITY COSTS-COURT</v>
      </c>
      <c r="J145" s="9">
        <f>IF($R145="","",VLOOKUP($R145,Data!$A$5:$AJ$2001,Data!U$2,FALSE))</f>
        <v>2612.7399999999907</v>
      </c>
      <c r="K145" s="9">
        <f>IF($R145="","",VLOOKUP($R145,Data!$A$5:$AJ$2001,Data!V$2,FALSE))</f>
        <v>-13541.099999999977</v>
      </c>
      <c r="L145" s="9">
        <f>IF($R145="","",VLOOKUP($R145,Data!$A$5:$AJ$2001,Data!W$2,FALSE))</f>
        <v>-10860.690000000002</v>
      </c>
      <c r="M145" s="9">
        <f>IF($R145="","",VLOOKUP($R145,Data!$A$5:$AJ$2001,Data!X$2,FALSE))</f>
        <v>-31807.880000000005</v>
      </c>
      <c r="N145" s="9">
        <f>IF($R145="","",VLOOKUP($R145,Data!$A$5:$AJ$2001,Data!Y$2,FALSE))</f>
        <v>36802.299999999988</v>
      </c>
      <c r="O145" s="9">
        <f>IF($R145="","",VLOOKUP($R145,Data!$A$5:$AJ$2001,Data!Z$2,FALSE))</f>
        <v>49993.169999999984</v>
      </c>
      <c r="P145" s="9">
        <f>IF($R145="","",VLOOKUP($R145,Data!$A$5:$AJ$2001,Data!AA$2,FALSE))</f>
        <v>106598.18</v>
      </c>
      <c r="Q145" s="9">
        <f t="shared" si="2"/>
        <v>139796.71999999997</v>
      </c>
      <c r="R145">
        <f>IF((MAX($R$4:R144)+1)&gt;Data!$A$1,"",MAX($R$4:R144)+1)</f>
        <v>141</v>
      </c>
    </row>
    <row r="146" spans="1:18" x14ac:dyDescent="0.2">
      <c r="A146" s="10">
        <f>IF(Q146="","",RANK(Q146,$Q$5:$Q$257)+COUNTIF($Q$3:Q145,Q146))</f>
        <v>71</v>
      </c>
      <c r="B146" t="str">
        <f>IF(R146="","",VLOOKUP($R146,Data!$A$5:$X$2001,Data!$E$2,FALSE))</f>
        <v>A</v>
      </c>
      <c r="C146">
        <f>IF(R146="","",VLOOKUP($R146,Data!$A$5:$X$2001,Data!$F$2,FALSE))</f>
        <v>0</v>
      </c>
      <c r="D146">
        <f>IF(R146="","",VLOOKUP($R146,Data!$A$5:$X$2001,Data!$G$2,FALSE))</f>
        <v>0</v>
      </c>
      <c r="E146">
        <f>IF(R146="","",VLOOKUP($R146,Data!$A$5:$X$2001,Data!$H$2,FALSE))</f>
        <v>0</v>
      </c>
      <c r="F146">
        <f>IF(R146="","",VLOOKUP($R146,Data!$A$5:$X$2001,Data!$I$2,FALSE))</f>
        <v>0</v>
      </c>
      <c r="G146">
        <f>IF(R146="","",VLOOKUP($R146,Data!$A$5:$X$2001,Data!$J$2,FALSE))</f>
        <v>0</v>
      </c>
      <c r="H146" t="str">
        <f>IF(R146="","",VLOOKUP($R146,Data!$A$5:$X$2001,Data!$K$2,FALSE))</f>
        <v>3331</v>
      </c>
      <c r="I146" t="str">
        <f>IF(R146="","",VLOOKUP($R146,Data!$A$5:$X$2001,Data!$L$2,FALSE))</f>
        <v>COURT FACILITIES AID</v>
      </c>
      <c r="J146" s="9">
        <f>IF($R146="","",VLOOKUP($R146,Data!$A$5:$AJ$2001,Data!U$2,FALSE))</f>
        <v>-11262</v>
      </c>
      <c r="K146" s="9">
        <f>IF($R146="","",VLOOKUP($R146,Data!$A$5:$AJ$2001,Data!V$2,FALSE))</f>
        <v>10150</v>
      </c>
      <c r="L146" s="9">
        <f>IF($R146="","",VLOOKUP($R146,Data!$A$5:$AJ$2001,Data!W$2,FALSE))</f>
        <v>7911</v>
      </c>
      <c r="M146" s="9">
        <f>IF($R146="","",VLOOKUP($R146,Data!$A$5:$AJ$2001,Data!X$2,FALSE))</f>
        <v>7791</v>
      </c>
      <c r="N146" s="9">
        <f>IF($R146="","",VLOOKUP($R146,Data!$A$5:$AJ$2001,Data!Y$2,FALSE))</f>
        <v>-20005</v>
      </c>
      <c r="O146" s="9">
        <f>IF($R146="","",VLOOKUP($R146,Data!$A$5:$AJ$2001,Data!Z$2,FALSE))</f>
        <v>14474</v>
      </c>
      <c r="P146" s="9">
        <f>IF($R146="","",VLOOKUP($R146,Data!$A$5:$AJ$2001,Data!AA$2,FALSE))</f>
        <v>9446</v>
      </c>
      <c r="Q146" s="9">
        <f t="shared" si="2"/>
        <v>18505</v>
      </c>
      <c r="R146">
        <f>IF((MAX($R$4:R145)+1)&gt;Data!$A$1,"",MAX($R$4:R145)+1)</f>
        <v>142</v>
      </c>
    </row>
    <row r="147" spans="1:18" x14ac:dyDescent="0.2">
      <c r="A147" s="10">
        <f>IF(Q147="","",RANK(Q147,$Q$5:$Q$257)+COUNTIF($Q$3:Q146,Q147))</f>
        <v>93</v>
      </c>
      <c r="B147" t="str">
        <f>IF(R147="","",VLOOKUP($R147,Data!$A$5:$X$2001,Data!$E$2,FALSE))</f>
        <v>A</v>
      </c>
      <c r="C147">
        <f>IF(R147="","",VLOOKUP($R147,Data!$A$5:$X$2001,Data!$F$2,FALSE))</f>
        <v>0</v>
      </c>
      <c r="D147">
        <f>IF(R147="","",VLOOKUP($R147,Data!$A$5:$X$2001,Data!$G$2,FALSE))</f>
        <v>0</v>
      </c>
      <c r="E147">
        <f>IF(R147="","",VLOOKUP($R147,Data!$A$5:$X$2001,Data!$H$2,FALSE))</f>
        <v>0</v>
      </c>
      <c r="F147">
        <f>IF(R147="","",VLOOKUP($R147,Data!$A$5:$X$2001,Data!$I$2,FALSE))</f>
        <v>0</v>
      </c>
      <c r="G147">
        <f>IF(R147="","",VLOOKUP($R147,Data!$A$5:$X$2001,Data!$J$2,FALSE))</f>
        <v>0</v>
      </c>
      <c r="H147" t="str">
        <f>IF(R147="","",VLOOKUP($R147,Data!$A$5:$X$2001,Data!$K$2,FALSE))</f>
        <v>3332</v>
      </c>
      <c r="I147" t="str">
        <f>IF(R147="","",VLOOKUP($R147,Data!$A$5:$X$2001,Data!$L$2,FALSE))</f>
        <v>AID TO PROSECUTION, DA</v>
      </c>
      <c r="J147" s="9">
        <f>IF($R147="","",VLOOKUP($R147,Data!$A$5:$AJ$2001,Data!U$2,FALSE))</f>
        <v>2315.5</v>
      </c>
      <c r="K147" s="9">
        <f>IF($R147="","",VLOOKUP($R147,Data!$A$5:$AJ$2001,Data!V$2,FALSE))</f>
        <v>-243</v>
      </c>
      <c r="L147" s="9">
        <f>IF($R147="","",VLOOKUP($R147,Data!$A$5:$AJ$2001,Data!W$2,FALSE))</f>
        <v>658.9900000000016</v>
      </c>
      <c r="M147" s="9">
        <f>IF($R147="","",VLOOKUP($R147,Data!$A$5:$AJ$2001,Data!X$2,FALSE))</f>
        <v>452.90999999999985</v>
      </c>
      <c r="N147" s="9">
        <f>IF($R147="","",VLOOKUP($R147,Data!$A$5:$AJ$2001,Data!Y$2,FALSE))</f>
        <v>-344.09000000000015</v>
      </c>
      <c r="O147" s="9">
        <f>IF($R147="","",VLOOKUP($R147,Data!$A$5:$AJ$2001,Data!Z$2,FALSE))</f>
        <v>8491.7599999999984</v>
      </c>
      <c r="P147" s="9">
        <f>IF($R147="","",VLOOKUP($R147,Data!$A$5:$AJ$2001,Data!AA$2,FALSE))</f>
        <v>-7745.7200000000012</v>
      </c>
      <c r="Q147" s="9">
        <f t="shared" si="2"/>
        <v>3586.3499999999985</v>
      </c>
      <c r="R147">
        <f>IF((MAX($R$4:R146)+1)&gt;Data!$A$1,"",MAX($R$4:R146)+1)</f>
        <v>143</v>
      </c>
    </row>
    <row r="148" spans="1:18" x14ac:dyDescent="0.2">
      <c r="A148" s="10">
        <f>IF(Q148="","",RANK(Q148,$Q$5:$Q$257)+COUNTIF($Q$3:Q147,Q148))</f>
        <v>241</v>
      </c>
      <c r="B148" t="str">
        <f>IF(R148="","",VLOOKUP($R148,Data!$A$5:$X$2001,Data!$E$2,FALSE))</f>
        <v>A</v>
      </c>
      <c r="C148">
        <f>IF(R148="","",VLOOKUP($R148,Data!$A$5:$X$2001,Data!$F$2,FALSE))</f>
        <v>0</v>
      </c>
      <c r="D148">
        <f>IF(R148="","",VLOOKUP($R148,Data!$A$5:$X$2001,Data!$G$2,FALSE))</f>
        <v>0</v>
      </c>
      <c r="E148">
        <f>IF(R148="","",VLOOKUP($R148,Data!$A$5:$X$2001,Data!$H$2,FALSE))</f>
        <v>0</v>
      </c>
      <c r="F148">
        <f>IF(R148="","",VLOOKUP($R148,Data!$A$5:$X$2001,Data!$I$2,FALSE))</f>
        <v>0</v>
      </c>
      <c r="G148">
        <f>IF(R148="","",VLOOKUP($R148,Data!$A$5:$X$2001,Data!$J$2,FALSE))</f>
        <v>0</v>
      </c>
      <c r="H148" t="str">
        <f>IF(R148="","",VLOOKUP($R148,Data!$A$5:$X$2001,Data!$K$2,FALSE))</f>
        <v>3383</v>
      </c>
      <c r="I148" t="str">
        <f>IF(R148="","",VLOOKUP($R148,Data!$A$5:$X$2001,Data!$L$2,FALSE))</f>
        <v>DA DCJS GRANTS</v>
      </c>
      <c r="J148" s="9">
        <f>IF($R148="","",VLOOKUP($R148,Data!$A$5:$AJ$2001,Data!U$2,FALSE))</f>
        <v>0</v>
      </c>
      <c r="K148" s="9">
        <f>IF($R148="","",VLOOKUP($R148,Data!$A$5:$AJ$2001,Data!V$2,FALSE))</f>
        <v>0</v>
      </c>
      <c r="L148" s="9">
        <f>IF($R148="","",VLOOKUP($R148,Data!$A$5:$AJ$2001,Data!W$2,FALSE))</f>
        <v>0</v>
      </c>
      <c r="M148" s="9">
        <f>IF($R148="","",VLOOKUP($R148,Data!$A$5:$AJ$2001,Data!X$2,FALSE))</f>
        <v>0</v>
      </c>
      <c r="N148" s="9">
        <f>IF($R148="","",VLOOKUP($R148,Data!$A$5:$AJ$2001,Data!Y$2,FALSE))</f>
        <v>0</v>
      </c>
      <c r="O148" s="9">
        <f>IF($R148="","",VLOOKUP($R148,Data!$A$5:$AJ$2001,Data!Z$2,FALSE))</f>
        <v>0</v>
      </c>
      <c r="P148" s="9">
        <f>IF($R148="","",VLOOKUP($R148,Data!$A$5:$AJ$2001,Data!AA$2,FALSE))</f>
        <v>-316739</v>
      </c>
      <c r="Q148" s="9">
        <f t="shared" si="2"/>
        <v>-316739</v>
      </c>
      <c r="R148">
        <f>IF((MAX($R$4:R147)+1)&gt;Data!$A$1,"",MAX($R$4:R147)+1)</f>
        <v>144</v>
      </c>
    </row>
    <row r="149" spans="1:18" x14ac:dyDescent="0.2">
      <c r="A149" s="10">
        <f>IF(Q149="","",RANK(Q149,$Q$5:$Q$257)+COUNTIF($Q$3:Q148,Q149))</f>
        <v>109</v>
      </c>
      <c r="B149" t="str">
        <f>IF(R149="","",VLOOKUP($R149,Data!$A$5:$X$2001,Data!$E$2,FALSE))</f>
        <v>A</v>
      </c>
      <c r="C149">
        <f>IF(R149="","",VLOOKUP($R149,Data!$A$5:$X$2001,Data!$F$2,FALSE))</f>
        <v>0</v>
      </c>
      <c r="D149">
        <f>IF(R149="","",VLOOKUP($R149,Data!$A$5:$X$2001,Data!$G$2,FALSE))</f>
        <v>0</v>
      </c>
      <c r="E149">
        <f>IF(R149="","",VLOOKUP($R149,Data!$A$5:$X$2001,Data!$H$2,FALSE))</f>
        <v>0</v>
      </c>
      <c r="F149">
        <f>IF(R149="","",VLOOKUP($R149,Data!$A$5:$X$2001,Data!$I$2,FALSE))</f>
        <v>0</v>
      </c>
      <c r="G149">
        <f>IF(R149="","",VLOOKUP($R149,Data!$A$5:$X$2001,Data!$J$2,FALSE))</f>
        <v>0</v>
      </c>
      <c r="H149" t="str">
        <f>IF(R149="","",VLOOKUP($R149,Data!$A$5:$X$2001,Data!$K$2,FALSE))</f>
        <v>3384</v>
      </c>
      <c r="I149" t="str">
        <f>IF(R149="","",VLOOKUP($R149,Data!$A$5:$X$2001,Data!$L$2,FALSE))</f>
        <v>STOP DWI STATE AID</v>
      </c>
      <c r="J149" s="9">
        <f>IF($R149="","",VLOOKUP($R149,Data!$A$5:$AJ$2001,Data!U$2,FALSE))</f>
        <v>0</v>
      </c>
      <c r="K149" s="9">
        <f>IF($R149="","",VLOOKUP($R149,Data!$A$5:$AJ$2001,Data!V$2,FALSE))</f>
        <v>0</v>
      </c>
      <c r="L149" s="9">
        <f>IF($R149="","",VLOOKUP($R149,Data!$A$5:$AJ$2001,Data!W$2,FALSE))</f>
        <v>0</v>
      </c>
      <c r="M149" s="9">
        <f>IF($R149="","",VLOOKUP($R149,Data!$A$5:$AJ$2001,Data!X$2,FALSE))</f>
        <v>0</v>
      </c>
      <c r="N149" s="9">
        <f>IF($R149="","",VLOOKUP($R149,Data!$A$5:$AJ$2001,Data!Y$2,FALSE))</f>
        <v>179.47999999999956</v>
      </c>
      <c r="O149" s="9">
        <f>IF($R149="","",VLOOKUP($R149,Data!$A$5:$AJ$2001,Data!Z$2,FALSE))</f>
        <v>0</v>
      </c>
      <c r="P149" s="9">
        <f>IF($R149="","",VLOOKUP($R149,Data!$A$5:$AJ$2001,Data!AA$2,FALSE))</f>
        <v>0</v>
      </c>
      <c r="Q149" s="9">
        <f t="shared" si="2"/>
        <v>179.47999999999956</v>
      </c>
      <c r="R149">
        <f>IF((MAX($R$4:R148)+1)&gt;Data!$A$1,"",MAX($R$4:R148)+1)</f>
        <v>145</v>
      </c>
    </row>
    <row r="150" spans="1:18" x14ac:dyDescent="0.2">
      <c r="A150" s="10">
        <f>IF(Q150="","",RANK(Q150,$Q$5:$Q$257)+COUNTIF($Q$3:Q149,Q150))</f>
        <v>99</v>
      </c>
      <c r="B150" t="str">
        <f>IF(R150="","",VLOOKUP($R150,Data!$A$5:$X$2001,Data!$E$2,FALSE))</f>
        <v>A</v>
      </c>
      <c r="C150">
        <f>IF(R150="","",VLOOKUP($R150,Data!$A$5:$X$2001,Data!$F$2,FALSE))</f>
        <v>0</v>
      </c>
      <c r="D150">
        <f>IF(R150="","",VLOOKUP($R150,Data!$A$5:$X$2001,Data!$G$2,FALSE))</f>
        <v>0</v>
      </c>
      <c r="E150">
        <f>IF(R150="","",VLOOKUP($R150,Data!$A$5:$X$2001,Data!$H$2,FALSE))</f>
        <v>0</v>
      </c>
      <c r="F150">
        <f>IF(R150="","",VLOOKUP($R150,Data!$A$5:$X$2001,Data!$I$2,FALSE))</f>
        <v>0</v>
      </c>
      <c r="G150">
        <f>IF(R150="","",VLOOKUP($R150,Data!$A$5:$X$2001,Data!$J$2,FALSE))</f>
        <v>0</v>
      </c>
      <c r="H150" t="str">
        <f>IF(R150="","",VLOOKUP($R150,Data!$A$5:$X$2001,Data!$K$2,FALSE))</f>
        <v>3385</v>
      </c>
      <c r="I150" t="str">
        <f>IF(R150="","",VLOOKUP($R150,Data!$A$5:$X$2001,Data!$L$2,FALSE))</f>
        <v>DRUG ABUSE ABATEMENT</v>
      </c>
      <c r="J150" s="9">
        <f>IF($R150="","",VLOOKUP($R150,Data!$A$5:$AJ$2001,Data!U$2,FALSE))</f>
        <v>0</v>
      </c>
      <c r="K150" s="9">
        <f>IF($R150="","",VLOOKUP($R150,Data!$A$5:$AJ$2001,Data!V$2,FALSE))</f>
        <v>0</v>
      </c>
      <c r="L150" s="9">
        <f>IF($R150="","",VLOOKUP($R150,Data!$A$5:$AJ$2001,Data!W$2,FALSE))</f>
        <v>1518.99</v>
      </c>
      <c r="M150" s="9">
        <f>IF($R150="","",VLOOKUP($R150,Data!$A$5:$AJ$2001,Data!X$2,FALSE))</f>
        <v>0</v>
      </c>
      <c r="N150" s="9">
        <f>IF($R150="","",VLOOKUP($R150,Data!$A$5:$AJ$2001,Data!Y$2,FALSE))</f>
        <v>0</v>
      </c>
      <c r="O150" s="9">
        <f>IF($R150="","",VLOOKUP($R150,Data!$A$5:$AJ$2001,Data!Z$2,FALSE))</f>
        <v>0</v>
      </c>
      <c r="P150" s="9">
        <f>IF($R150="","",VLOOKUP($R150,Data!$A$5:$AJ$2001,Data!AA$2,FALSE))</f>
        <v>0</v>
      </c>
      <c r="Q150" s="9">
        <f t="shared" si="2"/>
        <v>1518.99</v>
      </c>
      <c r="R150">
        <f>IF((MAX($R$4:R149)+1)&gt;Data!$A$1,"",MAX($R$4:R149)+1)</f>
        <v>146</v>
      </c>
    </row>
    <row r="151" spans="1:18" x14ac:dyDescent="0.2">
      <c r="A151" s="10">
        <f>IF(Q151="","",RANK(Q151,$Q$5:$Q$257)+COUNTIF($Q$3:Q150,Q151))</f>
        <v>76</v>
      </c>
      <c r="B151" t="str">
        <f>IF(R151="","",VLOOKUP($R151,Data!$A$5:$X$2001,Data!$E$2,FALSE))</f>
        <v>A</v>
      </c>
      <c r="C151">
        <f>IF(R151="","",VLOOKUP($R151,Data!$A$5:$X$2001,Data!$F$2,FALSE))</f>
        <v>0</v>
      </c>
      <c r="D151">
        <f>IF(R151="","",VLOOKUP($R151,Data!$A$5:$X$2001,Data!$G$2,FALSE))</f>
        <v>0</v>
      </c>
      <c r="E151">
        <f>IF(R151="","",VLOOKUP($R151,Data!$A$5:$X$2001,Data!$H$2,FALSE))</f>
        <v>0</v>
      </c>
      <c r="F151">
        <f>IF(R151="","",VLOOKUP($R151,Data!$A$5:$X$2001,Data!$I$2,FALSE))</f>
        <v>0</v>
      </c>
      <c r="G151">
        <f>IF(R151="","",VLOOKUP($R151,Data!$A$5:$X$2001,Data!$J$2,FALSE))</f>
        <v>0</v>
      </c>
      <c r="H151" t="str">
        <f>IF(R151="","",VLOOKUP($R151,Data!$A$5:$X$2001,Data!$K$2,FALSE))</f>
        <v>3386</v>
      </c>
      <c r="I151" t="str">
        <f>IF(R151="","",VLOOKUP($R151,Data!$A$5:$X$2001,Data!$L$2,FALSE))</f>
        <v>STOP DWI CRACKDOWN PROG</v>
      </c>
      <c r="J151" s="9">
        <f>IF($R151="","",VLOOKUP($R151,Data!$A$5:$AJ$2001,Data!U$2,FALSE))</f>
        <v>0</v>
      </c>
      <c r="K151" s="9">
        <f>IF($R151="","",VLOOKUP($R151,Data!$A$5:$AJ$2001,Data!V$2,FALSE))</f>
        <v>6.1700000000000728</v>
      </c>
      <c r="L151" s="9">
        <f>IF($R151="","",VLOOKUP($R151,Data!$A$5:$AJ$2001,Data!W$2,FALSE))</f>
        <v>2738.04</v>
      </c>
      <c r="M151" s="9">
        <f>IF($R151="","",VLOOKUP($R151,Data!$A$5:$AJ$2001,Data!X$2,FALSE))</f>
        <v>1500</v>
      </c>
      <c r="N151" s="9">
        <f>IF($R151="","",VLOOKUP($R151,Data!$A$5:$AJ$2001,Data!Y$2,FALSE))</f>
        <v>1064.05</v>
      </c>
      <c r="O151" s="9">
        <f>IF($R151="","",VLOOKUP($R151,Data!$A$5:$AJ$2001,Data!Z$2,FALSE))</f>
        <v>4500.1400000000003</v>
      </c>
      <c r="P151" s="9">
        <f>IF($R151="","",VLOOKUP($R151,Data!$A$5:$AJ$2001,Data!AA$2,FALSE))</f>
        <v>4350</v>
      </c>
      <c r="Q151" s="9">
        <f t="shared" si="2"/>
        <v>14158.400000000001</v>
      </c>
      <c r="R151">
        <f>IF((MAX($R$4:R150)+1)&gt;Data!$A$1,"",MAX($R$4:R150)+1)</f>
        <v>147</v>
      </c>
    </row>
    <row r="152" spans="1:18" x14ac:dyDescent="0.2">
      <c r="A152" s="10">
        <f>IF(Q152="","",RANK(Q152,$Q$5:$Q$257)+COUNTIF($Q$3:Q151,Q152))</f>
        <v>111</v>
      </c>
      <c r="B152" t="str">
        <f>IF(R152="","",VLOOKUP($R152,Data!$A$5:$X$2001,Data!$E$2,FALSE))</f>
        <v>A</v>
      </c>
      <c r="C152">
        <f>IF(R152="","",VLOOKUP($R152,Data!$A$5:$X$2001,Data!$F$2,FALSE))</f>
        <v>0</v>
      </c>
      <c r="D152">
        <f>IF(R152="","",VLOOKUP($R152,Data!$A$5:$X$2001,Data!$G$2,FALSE))</f>
        <v>0</v>
      </c>
      <c r="E152">
        <f>IF(R152="","",VLOOKUP($R152,Data!$A$5:$X$2001,Data!$H$2,FALSE))</f>
        <v>0</v>
      </c>
      <c r="F152">
        <f>IF(R152="","",VLOOKUP($R152,Data!$A$5:$X$2001,Data!$I$2,FALSE))</f>
        <v>0</v>
      </c>
      <c r="G152">
        <f>IF(R152="","",VLOOKUP($R152,Data!$A$5:$X$2001,Data!$J$2,FALSE))</f>
        <v>0</v>
      </c>
      <c r="H152" t="str">
        <f>IF(R152="","",VLOOKUP($R152,Data!$A$5:$X$2001,Data!$K$2,FALSE))</f>
        <v>3387</v>
      </c>
      <c r="I152" t="str">
        <f>IF(R152="","",VLOOKUP($R152,Data!$A$5:$X$2001,Data!$L$2,FALSE))</f>
        <v>VIDEO RECORDING GRANT</v>
      </c>
      <c r="J152" s="9">
        <f>IF($R152="","",VLOOKUP($R152,Data!$A$5:$AJ$2001,Data!U$2,FALSE))</f>
        <v>0</v>
      </c>
      <c r="K152" s="9">
        <f>IF($R152="","",VLOOKUP($R152,Data!$A$5:$AJ$2001,Data!V$2,FALSE))</f>
        <v>0</v>
      </c>
      <c r="L152" s="9">
        <f>IF($R152="","",VLOOKUP($R152,Data!$A$5:$AJ$2001,Data!W$2,FALSE))</f>
        <v>0</v>
      </c>
      <c r="M152" s="9">
        <f>IF($R152="","",VLOOKUP($R152,Data!$A$5:$AJ$2001,Data!X$2,FALSE))</f>
        <v>0.23000000000001819</v>
      </c>
      <c r="N152" s="9">
        <f>IF($R152="","",VLOOKUP($R152,Data!$A$5:$AJ$2001,Data!Y$2,FALSE))</f>
        <v>0</v>
      </c>
      <c r="O152" s="9">
        <f>IF($R152="","",VLOOKUP($R152,Data!$A$5:$AJ$2001,Data!Z$2,FALSE))</f>
        <v>0</v>
      </c>
      <c r="P152" s="9">
        <f>IF($R152="","",VLOOKUP($R152,Data!$A$5:$AJ$2001,Data!AA$2,FALSE))</f>
        <v>0</v>
      </c>
      <c r="Q152" s="9">
        <f t="shared" si="2"/>
        <v>0.23000000000001819</v>
      </c>
      <c r="R152">
        <f>IF((MAX($R$4:R151)+1)&gt;Data!$A$1,"",MAX($R$4:R151)+1)</f>
        <v>148</v>
      </c>
    </row>
    <row r="153" spans="1:18" x14ac:dyDescent="0.2">
      <c r="A153" s="10">
        <f>IF(Q153="","",RANK(Q153,$Q$5:$Q$257)+COUNTIF($Q$3:Q152,Q153))</f>
        <v>170</v>
      </c>
      <c r="B153" t="str">
        <f>IF(R153="","",VLOOKUP($R153,Data!$A$5:$X$2001,Data!$E$2,FALSE))</f>
        <v>A</v>
      </c>
      <c r="C153">
        <f>IF(R153="","",VLOOKUP($R153,Data!$A$5:$X$2001,Data!$F$2,FALSE))</f>
        <v>0</v>
      </c>
      <c r="D153">
        <f>IF(R153="","",VLOOKUP($R153,Data!$A$5:$X$2001,Data!$G$2,FALSE))</f>
        <v>0</v>
      </c>
      <c r="E153">
        <f>IF(R153="","",VLOOKUP($R153,Data!$A$5:$X$2001,Data!$H$2,FALSE))</f>
        <v>0</v>
      </c>
      <c r="F153">
        <f>IF(R153="","",VLOOKUP($R153,Data!$A$5:$X$2001,Data!$I$2,FALSE))</f>
        <v>0</v>
      </c>
      <c r="G153">
        <f>IF(R153="","",VLOOKUP($R153,Data!$A$5:$X$2001,Data!$J$2,FALSE))</f>
        <v>0</v>
      </c>
      <c r="H153" t="str">
        <f>IF(R153="","",VLOOKUP($R153,Data!$A$5:$X$2001,Data!$K$2,FALSE))</f>
        <v>3388</v>
      </c>
      <c r="I153" t="str">
        <f>IF(R153="","",VLOOKUP($R153,Data!$A$5:$X$2001,Data!$L$2,FALSE))</f>
        <v>IGNITION INTERLOCK</v>
      </c>
      <c r="J153" s="9">
        <f>IF($R153="","",VLOOKUP($R153,Data!$A$5:$AJ$2001,Data!U$2,FALSE))</f>
        <v>-50</v>
      </c>
      <c r="K153" s="9">
        <f>IF($R153="","",VLOOKUP($R153,Data!$A$5:$AJ$2001,Data!V$2,FALSE))</f>
        <v>-1876.25</v>
      </c>
      <c r="L153" s="9">
        <f>IF($R153="","",VLOOKUP($R153,Data!$A$5:$AJ$2001,Data!W$2,FALSE))</f>
        <v>0</v>
      </c>
      <c r="M153" s="9">
        <f>IF($R153="","",VLOOKUP($R153,Data!$A$5:$AJ$2001,Data!X$2,FALSE))</f>
        <v>14.360000000000127</v>
      </c>
      <c r="N153" s="9">
        <f>IF($R153="","",VLOOKUP($R153,Data!$A$5:$AJ$2001,Data!Y$2,FALSE))</f>
        <v>111.71000000000004</v>
      </c>
      <c r="O153" s="9">
        <f>IF($R153="","",VLOOKUP($R153,Data!$A$5:$AJ$2001,Data!Z$2,FALSE))</f>
        <v>-129.86999999999989</v>
      </c>
      <c r="P153" s="9">
        <f>IF($R153="","",VLOOKUP($R153,Data!$A$5:$AJ$2001,Data!AA$2,FALSE))</f>
        <v>154</v>
      </c>
      <c r="Q153" s="9">
        <f t="shared" si="2"/>
        <v>-1776.0499999999997</v>
      </c>
      <c r="R153">
        <f>IF((MAX($R$4:R152)+1)&gt;Data!$A$1,"",MAX($R$4:R152)+1)</f>
        <v>149</v>
      </c>
    </row>
    <row r="154" spans="1:18" x14ac:dyDescent="0.2">
      <c r="A154" s="10">
        <f>IF(Q154="","",RANK(Q154,$Q$5:$Q$257)+COUNTIF($Q$3:Q153,Q154))</f>
        <v>178</v>
      </c>
      <c r="B154" t="str">
        <f>IF(R154="","",VLOOKUP($R154,Data!$A$5:$X$2001,Data!$E$2,FALSE))</f>
        <v>A</v>
      </c>
      <c r="C154">
        <f>IF(R154="","",VLOOKUP($R154,Data!$A$5:$X$2001,Data!$F$2,FALSE))</f>
        <v>0</v>
      </c>
      <c r="D154">
        <f>IF(R154="","",VLOOKUP($R154,Data!$A$5:$X$2001,Data!$G$2,FALSE))</f>
        <v>0</v>
      </c>
      <c r="E154">
        <f>IF(R154="","",VLOOKUP($R154,Data!$A$5:$X$2001,Data!$H$2,FALSE))</f>
        <v>0</v>
      </c>
      <c r="F154">
        <f>IF(R154="","",VLOOKUP($R154,Data!$A$5:$X$2001,Data!$I$2,FALSE))</f>
        <v>0</v>
      </c>
      <c r="G154">
        <f>IF(R154="","",VLOOKUP($R154,Data!$A$5:$X$2001,Data!$J$2,FALSE))</f>
        <v>0</v>
      </c>
      <c r="H154" t="str">
        <f>IF(R154="","",VLOOKUP($R154,Data!$A$5:$X$2001,Data!$K$2,FALSE))</f>
        <v>3389</v>
      </c>
      <c r="I154" t="str">
        <f>IF(R154="","",VLOOKUP($R154,Data!$A$5:$X$2001,Data!$L$2,FALSE))</f>
        <v>ALTERNATIVES TO INCARCER.</v>
      </c>
      <c r="J154" s="9">
        <f>IF($R154="","",VLOOKUP($R154,Data!$A$5:$AJ$2001,Data!U$2,FALSE))</f>
        <v>-5998</v>
      </c>
      <c r="K154" s="9">
        <f>IF($R154="","",VLOOKUP($R154,Data!$A$5:$AJ$2001,Data!V$2,FALSE))</f>
        <v>239.92000000000007</v>
      </c>
      <c r="L154" s="9">
        <f>IF($R154="","",VLOOKUP($R154,Data!$A$5:$AJ$2001,Data!W$2,FALSE))</f>
        <v>2530.1799999999998</v>
      </c>
      <c r="M154" s="9">
        <f>IF($R154="","",VLOOKUP($R154,Data!$A$5:$AJ$2001,Data!X$2,FALSE))</f>
        <v>-1613.9499999999998</v>
      </c>
      <c r="N154" s="9">
        <f>IF($R154="","",VLOOKUP($R154,Data!$A$5:$AJ$2001,Data!Y$2,FALSE))</f>
        <v>2731.3</v>
      </c>
      <c r="O154" s="9">
        <f>IF($R154="","",VLOOKUP($R154,Data!$A$5:$AJ$2001,Data!Z$2,FALSE))</f>
        <v>1241.4499999999998</v>
      </c>
      <c r="P154" s="9">
        <f>IF($R154="","",VLOOKUP($R154,Data!$A$5:$AJ$2001,Data!AA$2,FALSE))</f>
        <v>-3176.8</v>
      </c>
      <c r="Q154" s="9">
        <f t="shared" si="2"/>
        <v>-4045.9000000000005</v>
      </c>
      <c r="R154">
        <f>IF((MAX($R$4:R153)+1)&gt;Data!$A$1,"",MAX($R$4:R153)+1)</f>
        <v>150</v>
      </c>
    </row>
    <row r="155" spans="1:18" x14ac:dyDescent="0.2">
      <c r="A155" s="10">
        <f>IF(Q155="","",RANK(Q155,$Q$5:$Q$257)+COUNTIF($Q$3:Q154,Q155))</f>
        <v>141</v>
      </c>
      <c r="B155" t="str">
        <f>IF(R155="","",VLOOKUP($R155,Data!$A$5:$X$2001,Data!$E$2,FALSE))</f>
        <v>A</v>
      </c>
      <c r="C155">
        <f>IF(R155="","",VLOOKUP($R155,Data!$A$5:$X$2001,Data!$F$2,FALSE))</f>
        <v>0</v>
      </c>
      <c r="D155">
        <f>IF(R155="","",VLOOKUP($R155,Data!$A$5:$X$2001,Data!$G$2,FALSE))</f>
        <v>0</v>
      </c>
      <c r="E155">
        <f>IF(R155="","",VLOOKUP($R155,Data!$A$5:$X$2001,Data!$H$2,FALSE))</f>
        <v>0</v>
      </c>
      <c r="F155">
        <f>IF(R155="","",VLOOKUP($R155,Data!$A$5:$X$2001,Data!$I$2,FALSE))</f>
        <v>0</v>
      </c>
      <c r="G155">
        <f>IF(R155="","",VLOOKUP($R155,Data!$A$5:$X$2001,Data!$J$2,FALSE))</f>
        <v>0</v>
      </c>
      <c r="H155" t="str">
        <f>IF(R155="","",VLOOKUP($R155,Data!$A$5:$X$2001,Data!$K$2,FALSE))</f>
        <v>3390</v>
      </c>
      <c r="I155" t="str">
        <f>IF(R155="","",VLOOKUP($R155,Data!$A$5:$X$2001,Data!$L$2,FALSE))</f>
        <v>FOOD REIMB/MINOR INMATES</v>
      </c>
      <c r="J155" s="9">
        <f>IF($R155="","",VLOOKUP($R155,Data!$A$5:$AJ$2001,Data!U$2,FALSE))</f>
        <v>0</v>
      </c>
      <c r="K155" s="9">
        <f>IF($R155="","",VLOOKUP($R155,Data!$A$5:$AJ$2001,Data!V$2,FALSE))</f>
        <v>0</v>
      </c>
      <c r="L155" s="9">
        <f>IF($R155="","",VLOOKUP($R155,Data!$A$5:$AJ$2001,Data!W$2,FALSE))</f>
        <v>0</v>
      </c>
      <c r="M155" s="9">
        <f>IF($R155="","",VLOOKUP($R155,Data!$A$5:$AJ$2001,Data!X$2,FALSE))</f>
        <v>0</v>
      </c>
      <c r="N155" s="9">
        <f>IF($R155="","",VLOOKUP($R155,Data!$A$5:$AJ$2001,Data!Y$2,FALSE))</f>
        <v>0</v>
      </c>
      <c r="O155" s="9">
        <f>IF($R155="","",VLOOKUP($R155,Data!$A$5:$AJ$2001,Data!Z$2,FALSE))</f>
        <v>0</v>
      </c>
      <c r="P155" s="9">
        <f>IF($R155="","",VLOOKUP($R155,Data!$A$5:$AJ$2001,Data!AA$2,FALSE))</f>
        <v>0</v>
      </c>
      <c r="Q155" s="9">
        <f t="shared" si="2"/>
        <v>0</v>
      </c>
      <c r="R155">
        <f>IF((MAX($R$4:R154)+1)&gt;Data!$A$1,"",MAX($R$4:R154)+1)</f>
        <v>151</v>
      </c>
    </row>
    <row r="156" spans="1:18" x14ac:dyDescent="0.2">
      <c r="A156" s="10">
        <f>IF(Q156="","",RANK(Q156,$Q$5:$Q$257)+COUNTIF($Q$3:Q155,Q156))</f>
        <v>142</v>
      </c>
      <c r="B156" t="str">
        <f>IF(R156="","",VLOOKUP($R156,Data!$A$5:$X$2001,Data!$E$2,FALSE))</f>
        <v>A</v>
      </c>
      <c r="C156">
        <f>IF(R156="","",VLOOKUP($R156,Data!$A$5:$X$2001,Data!$F$2,FALSE))</f>
        <v>0</v>
      </c>
      <c r="D156">
        <f>IF(R156="","",VLOOKUP($R156,Data!$A$5:$X$2001,Data!$G$2,FALSE))</f>
        <v>0</v>
      </c>
      <c r="E156">
        <f>IF(R156="","",VLOOKUP($R156,Data!$A$5:$X$2001,Data!$H$2,FALSE))</f>
        <v>0</v>
      </c>
      <c r="F156">
        <f>IF(R156="","",VLOOKUP($R156,Data!$A$5:$X$2001,Data!$I$2,FALSE))</f>
        <v>0</v>
      </c>
      <c r="G156">
        <f>IF(R156="","",VLOOKUP($R156,Data!$A$5:$X$2001,Data!$J$2,FALSE))</f>
        <v>0</v>
      </c>
      <c r="H156" t="str">
        <f>IF(R156="","",VLOOKUP($R156,Data!$A$5:$X$2001,Data!$K$2,FALSE))</f>
        <v>3391</v>
      </c>
      <c r="I156" t="str">
        <f>IF(R156="","",VLOOKUP($R156,Data!$A$5:$X$2001,Data!$L$2,FALSE))</f>
        <v>STATE REIMB-BALLISTIC VESTS</v>
      </c>
      <c r="J156" s="9">
        <f>IF($R156="","",VLOOKUP($R156,Data!$A$5:$AJ$2001,Data!U$2,FALSE))</f>
        <v>0</v>
      </c>
      <c r="K156" s="9">
        <f>IF($R156="","",VLOOKUP($R156,Data!$A$5:$AJ$2001,Data!V$2,FALSE))</f>
        <v>0</v>
      </c>
      <c r="L156" s="9">
        <f>IF($R156="","",VLOOKUP($R156,Data!$A$5:$AJ$2001,Data!W$2,FALSE))</f>
        <v>0</v>
      </c>
      <c r="M156" s="9">
        <f>IF($R156="","",VLOOKUP($R156,Data!$A$5:$AJ$2001,Data!X$2,FALSE))</f>
        <v>0</v>
      </c>
      <c r="N156" s="9">
        <f>IF($R156="","",VLOOKUP($R156,Data!$A$5:$AJ$2001,Data!Y$2,FALSE))</f>
        <v>0</v>
      </c>
      <c r="O156" s="9">
        <f>IF($R156="","",VLOOKUP($R156,Data!$A$5:$AJ$2001,Data!Z$2,FALSE))</f>
        <v>0</v>
      </c>
      <c r="P156" s="9">
        <f>IF($R156="","",VLOOKUP($R156,Data!$A$5:$AJ$2001,Data!AA$2,FALSE))</f>
        <v>0</v>
      </c>
      <c r="Q156" s="9">
        <f t="shared" si="2"/>
        <v>0</v>
      </c>
      <c r="R156">
        <f>IF((MAX($R$4:R155)+1)&gt;Data!$A$1,"",MAX($R$4:R155)+1)</f>
        <v>152</v>
      </c>
    </row>
    <row r="157" spans="1:18" x14ac:dyDescent="0.2">
      <c r="A157" s="10">
        <f>IF(Q157="","",RANK(Q157,$Q$5:$Q$257)+COUNTIF($Q$3:Q156,Q157))</f>
        <v>143</v>
      </c>
      <c r="B157" t="str">
        <f>IF(R157="","",VLOOKUP($R157,Data!$A$5:$X$2001,Data!$E$2,FALSE))</f>
        <v>A</v>
      </c>
      <c r="C157">
        <f>IF(R157="","",VLOOKUP($R157,Data!$A$5:$X$2001,Data!$F$2,FALSE))</f>
        <v>0</v>
      </c>
      <c r="D157">
        <f>IF(R157="","",VLOOKUP($R157,Data!$A$5:$X$2001,Data!$G$2,FALSE))</f>
        <v>0</v>
      </c>
      <c r="E157">
        <f>IF(R157="","",VLOOKUP($R157,Data!$A$5:$X$2001,Data!$H$2,FALSE))</f>
        <v>0</v>
      </c>
      <c r="F157">
        <f>IF(R157="","",VLOOKUP($R157,Data!$A$5:$X$2001,Data!$I$2,FALSE))</f>
        <v>0</v>
      </c>
      <c r="G157">
        <f>IF(R157="","",VLOOKUP($R157,Data!$A$5:$X$2001,Data!$J$2,FALSE))</f>
        <v>0</v>
      </c>
      <c r="H157" t="str">
        <f>IF(R157="","",VLOOKUP($R157,Data!$A$5:$X$2001,Data!$K$2,FALSE))</f>
        <v>3392</v>
      </c>
      <c r="I157" t="str">
        <f>IF(R157="","",VLOOKUP($R157,Data!$A$5:$X$2001,Data!$L$2,FALSE))</f>
        <v>NYS DCJS PPE GRANT</v>
      </c>
      <c r="J157" s="9">
        <f>IF($R157="","",VLOOKUP($R157,Data!$A$5:$AJ$2001,Data!U$2,FALSE))</f>
        <v>0</v>
      </c>
      <c r="K157" s="9">
        <f>IF($R157="","",VLOOKUP($R157,Data!$A$5:$AJ$2001,Data!V$2,FALSE))</f>
        <v>0</v>
      </c>
      <c r="L157" s="9">
        <f>IF($R157="","",VLOOKUP($R157,Data!$A$5:$AJ$2001,Data!W$2,FALSE))</f>
        <v>0</v>
      </c>
      <c r="M157" s="9">
        <f>IF($R157="","",VLOOKUP($R157,Data!$A$5:$AJ$2001,Data!X$2,FALSE))</f>
        <v>0</v>
      </c>
      <c r="N157" s="9">
        <f>IF($R157="","",VLOOKUP($R157,Data!$A$5:$AJ$2001,Data!Y$2,FALSE))</f>
        <v>0</v>
      </c>
      <c r="O157" s="9">
        <f>IF($R157="","",VLOOKUP($R157,Data!$A$5:$AJ$2001,Data!Z$2,FALSE))</f>
        <v>0</v>
      </c>
      <c r="P157" s="9">
        <f>IF($R157="","",VLOOKUP($R157,Data!$A$5:$AJ$2001,Data!AA$2,FALSE))</f>
        <v>0</v>
      </c>
      <c r="Q157" s="9">
        <f t="shared" si="2"/>
        <v>0</v>
      </c>
      <c r="R157">
        <f>IF((MAX($R$4:R156)+1)&gt;Data!$A$1,"",MAX($R$4:R156)+1)</f>
        <v>153</v>
      </c>
    </row>
    <row r="158" spans="1:18" x14ac:dyDescent="0.2">
      <c r="A158" s="10">
        <f>IF(Q158="","",RANK(Q158,$Q$5:$Q$257)+COUNTIF($Q$3:Q157,Q158))</f>
        <v>37</v>
      </c>
      <c r="B158" t="str">
        <f>IF(R158="","",VLOOKUP($R158,Data!$A$5:$X$2001,Data!$E$2,FALSE))</f>
        <v>A</v>
      </c>
      <c r="C158">
        <f>IF(R158="","",VLOOKUP($R158,Data!$A$5:$X$2001,Data!$F$2,FALSE))</f>
        <v>0</v>
      </c>
      <c r="D158">
        <f>IF(R158="","",VLOOKUP($R158,Data!$A$5:$X$2001,Data!$G$2,FALSE))</f>
        <v>0</v>
      </c>
      <c r="E158">
        <f>IF(R158="","",VLOOKUP($R158,Data!$A$5:$X$2001,Data!$H$2,FALSE))</f>
        <v>0</v>
      </c>
      <c r="F158">
        <f>IF(R158="","",VLOOKUP($R158,Data!$A$5:$X$2001,Data!$I$2,FALSE))</f>
        <v>0</v>
      </c>
      <c r="G158">
        <f>IF(R158="","",VLOOKUP($R158,Data!$A$5:$X$2001,Data!$J$2,FALSE))</f>
        <v>0</v>
      </c>
      <c r="H158" t="str">
        <f>IF(R158="","",VLOOKUP($R158,Data!$A$5:$X$2001,Data!$K$2,FALSE))</f>
        <v>3393</v>
      </c>
      <c r="I158" t="str">
        <f>IF(R158="","",VLOOKUP($R158,Data!$A$5:$X$2001,Data!$L$2,FALSE))</f>
        <v>FIRE PREVENTION</v>
      </c>
      <c r="J158" s="9">
        <f>IF($R158="","",VLOOKUP($R158,Data!$A$5:$AJ$2001,Data!U$2,FALSE))</f>
        <v>0</v>
      </c>
      <c r="K158" s="9">
        <f>IF($R158="","",VLOOKUP($R158,Data!$A$5:$AJ$2001,Data!V$2,FALSE))</f>
        <v>0</v>
      </c>
      <c r="L158" s="9">
        <f>IF($R158="","",VLOOKUP($R158,Data!$A$5:$AJ$2001,Data!W$2,FALSE))</f>
        <v>0</v>
      </c>
      <c r="M158" s="9">
        <f>IF($R158="","",VLOOKUP($R158,Data!$A$5:$AJ$2001,Data!X$2,FALSE))</f>
        <v>0</v>
      </c>
      <c r="N158" s="9">
        <f>IF($R158="","",VLOOKUP($R158,Data!$A$5:$AJ$2001,Data!Y$2,FALSE))</f>
        <v>120000</v>
      </c>
      <c r="O158" s="9">
        <f>IF($R158="","",VLOOKUP($R158,Data!$A$5:$AJ$2001,Data!Z$2,FALSE))</f>
        <v>0</v>
      </c>
      <c r="P158" s="9">
        <f>IF($R158="","",VLOOKUP($R158,Data!$A$5:$AJ$2001,Data!AA$2,FALSE))</f>
        <v>0</v>
      </c>
      <c r="Q158" s="9">
        <f t="shared" si="2"/>
        <v>120000</v>
      </c>
      <c r="R158">
        <f>IF((MAX($R$4:R157)+1)&gt;Data!$A$1,"",MAX($R$4:R157)+1)</f>
        <v>154</v>
      </c>
    </row>
    <row r="159" spans="1:18" x14ac:dyDescent="0.2">
      <c r="A159" s="10">
        <f>IF(Q159="","",RANK(Q159,$Q$5:$Q$257)+COUNTIF($Q$3:Q158,Q159))</f>
        <v>64</v>
      </c>
      <c r="B159" t="str">
        <f>IF(R159="","",VLOOKUP($R159,Data!$A$5:$X$2001,Data!$E$2,FALSE))</f>
        <v>A</v>
      </c>
      <c r="C159">
        <f>IF(R159="","",VLOOKUP($R159,Data!$A$5:$X$2001,Data!$F$2,FALSE))</f>
        <v>0</v>
      </c>
      <c r="D159">
        <f>IF(R159="","",VLOOKUP($R159,Data!$A$5:$X$2001,Data!$G$2,FALSE))</f>
        <v>0</v>
      </c>
      <c r="E159">
        <f>IF(R159="","",VLOOKUP($R159,Data!$A$5:$X$2001,Data!$H$2,FALSE))</f>
        <v>0</v>
      </c>
      <c r="F159">
        <f>IF(R159="","",VLOOKUP($R159,Data!$A$5:$X$2001,Data!$I$2,FALSE))</f>
        <v>0</v>
      </c>
      <c r="G159">
        <f>IF(R159="","",VLOOKUP($R159,Data!$A$5:$X$2001,Data!$J$2,FALSE))</f>
        <v>0</v>
      </c>
      <c r="H159" t="str">
        <f>IF(R159="","",VLOOKUP($R159,Data!$A$5:$X$2001,Data!$K$2,FALSE))</f>
        <v>3394</v>
      </c>
      <c r="I159" t="str">
        <f>IF(R159="","",VLOOKUP($R159,Data!$A$5:$X$2001,Data!$L$2,FALSE))</f>
        <v>SHERIFF DCJS GRANTS</v>
      </c>
      <c r="J159" s="9">
        <f>IF($R159="","",VLOOKUP($R159,Data!$A$5:$AJ$2001,Data!U$2,FALSE))</f>
        <v>0</v>
      </c>
      <c r="K159" s="9">
        <f>IF($R159="","",VLOOKUP($R159,Data!$A$5:$AJ$2001,Data!V$2,FALSE))</f>
        <v>0</v>
      </c>
      <c r="L159" s="9">
        <f>IF($R159="","",VLOOKUP($R159,Data!$A$5:$AJ$2001,Data!W$2,FALSE))</f>
        <v>0</v>
      </c>
      <c r="M159" s="9">
        <f>IF($R159="","",VLOOKUP($R159,Data!$A$5:$AJ$2001,Data!X$2,FALSE))</f>
        <v>25000</v>
      </c>
      <c r="N159" s="9">
        <f>IF($R159="","",VLOOKUP($R159,Data!$A$5:$AJ$2001,Data!Y$2,FALSE))</f>
        <v>0</v>
      </c>
      <c r="O159" s="9">
        <f>IF($R159="","",VLOOKUP($R159,Data!$A$5:$AJ$2001,Data!Z$2,FALSE))</f>
        <v>0</v>
      </c>
      <c r="P159" s="9">
        <f>IF($R159="","",VLOOKUP($R159,Data!$A$5:$AJ$2001,Data!AA$2,FALSE))</f>
        <v>0</v>
      </c>
      <c r="Q159" s="9">
        <f t="shared" si="2"/>
        <v>25000</v>
      </c>
      <c r="R159">
        <f>IF((MAX($R$4:R158)+1)&gt;Data!$A$1,"",MAX($R$4:R158)+1)</f>
        <v>155</v>
      </c>
    </row>
    <row r="160" spans="1:18" x14ac:dyDescent="0.2">
      <c r="A160" s="10">
        <f>IF(Q160="","",RANK(Q160,$Q$5:$Q$257)+COUNTIF($Q$3:Q159,Q160))</f>
        <v>4</v>
      </c>
      <c r="B160" t="str">
        <f>IF(R160="","",VLOOKUP($R160,Data!$A$5:$X$2001,Data!$E$2,FALSE))</f>
        <v>A</v>
      </c>
      <c r="C160">
        <f>IF(R160="","",VLOOKUP($R160,Data!$A$5:$X$2001,Data!$F$2,FALSE))</f>
        <v>0</v>
      </c>
      <c r="D160">
        <f>IF(R160="","",VLOOKUP($R160,Data!$A$5:$X$2001,Data!$G$2,FALSE))</f>
        <v>0</v>
      </c>
      <c r="E160">
        <f>IF(R160="","",VLOOKUP($R160,Data!$A$5:$X$2001,Data!$H$2,FALSE))</f>
        <v>0</v>
      </c>
      <c r="F160">
        <f>IF(R160="","",VLOOKUP($R160,Data!$A$5:$X$2001,Data!$I$2,FALSE))</f>
        <v>0</v>
      </c>
      <c r="G160">
        <f>IF(R160="","",VLOOKUP($R160,Data!$A$5:$X$2001,Data!$J$2,FALSE))</f>
        <v>0</v>
      </c>
      <c r="H160" t="str">
        <f>IF(R160="","",VLOOKUP($R160,Data!$A$5:$X$2001,Data!$K$2,FALSE))</f>
        <v>3398</v>
      </c>
      <c r="I160" t="str">
        <f>IF(R160="","",VLOOKUP($R160,Data!$A$5:$X$2001,Data!$L$2,FALSE))</f>
        <v>SICG COMMUNICATIONS GRANT</v>
      </c>
      <c r="J160" s="9">
        <f>IF($R160="","",VLOOKUP($R160,Data!$A$5:$AJ$2001,Data!U$2,FALSE))</f>
        <v>359133.06</v>
      </c>
      <c r="K160" s="9">
        <f>IF($R160="","",VLOOKUP($R160,Data!$A$5:$AJ$2001,Data!V$2,FALSE))</f>
        <v>675761.83000000007</v>
      </c>
      <c r="L160" s="9">
        <f>IF($R160="","",VLOOKUP($R160,Data!$A$5:$AJ$2001,Data!W$2,FALSE))</f>
        <v>1982725.01</v>
      </c>
      <c r="M160" s="9">
        <f>IF($R160="","",VLOOKUP($R160,Data!$A$5:$AJ$2001,Data!X$2,FALSE))</f>
        <v>795522.25</v>
      </c>
      <c r="N160" s="9">
        <f>IF($R160="","",VLOOKUP($R160,Data!$A$5:$AJ$2001,Data!Y$2,FALSE))</f>
        <v>-78788.27999999997</v>
      </c>
      <c r="O160" s="9">
        <f>IF($R160="","",VLOOKUP($R160,Data!$A$5:$AJ$2001,Data!Z$2,FALSE))</f>
        <v>249011.49</v>
      </c>
      <c r="P160" s="9">
        <f>IF($R160="","",VLOOKUP($R160,Data!$A$5:$AJ$2001,Data!AA$2,FALSE))</f>
        <v>716402</v>
      </c>
      <c r="Q160" s="9">
        <f t="shared" si="2"/>
        <v>4699767.3600000003</v>
      </c>
      <c r="R160">
        <f>IF((MAX($R$4:R159)+1)&gt;Data!$A$1,"",MAX($R$4:R159)+1)</f>
        <v>156</v>
      </c>
    </row>
    <row r="161" spans="1:18" x14ac:dyDescent="0.2">
      <c r="A161" s="10">
        <f>IF(Q161="","",RANK(Q161,$Q$5:$Q$257)+COUNTIF($Q$3:Q160,Q161))</f>
        <v>42</v>
      </c>
      <c r="B161" t="str">
        <f>IF(R161="","",VLOOKUP($R161,Data!$A$5:$X$2001,Data!$E$2,FALSE))</f>
        <v>A</v>
      </c>
      <c r="C161">
        <f>IF(R161="","",VLOOKUP($R161,Data!$A$5:$X$2001,Data!$F$2,FALSE))</f>
        <v>0</v>
      </c>
      <c r="D161">
        <f>IF(R161="","",VLOOKUP($R161,Data!$A$5:$X$2001,Data!$G$2,FALSE))</f>
        <v>0</v>
      </c>
      <c r="E161">
        <f>IF(R161="","",VLOOKUP($R161,Data!$A$5:$X$2001,Data!$H$2,FALSE))</f>
        <v>0</v>
      </c>
      <c r="F161">
        <f>IF(R161="","",VLOOKUP($R161,Data!$A$5:$X$2001,Data!$I$2,FALSE))</f>
        <v>0</v>
      </c>
      <c r="G161">
        <f>IF(R161="","",VLOOKUP($R161,Data!$A$5:$X$2001,Data!$J$2,FALSE))</f>
        <v>0</v>
      </c>
      <c r="H161" t="str">
        <f>IF(R161="","",VLOOKUP($R161,Data!$A$5:$X$2001,Data!$K$2,FALSE))</f>
        <v>3399</v>
      </c>
      <c r="I161" t="str">
        <f>IF(R161="","",VLOOKUP($R161,Data!$A$5:$X$2001,Data!$L$2,FALSE))</f>
        <v>P.S.A.P. GRANT</v>
      </c>
      <c r="J161" s="9">
        <f>IF($R161="","",VLOOKUP($R161,Data!$A$5:$AJ$2001,Data!U$2,FALSE))</f>
        <v>47.619999999995343</v>
      </c>
      <c r="K161" s="9">
        <f>IF($R161="","",VLOOKUP($R161,Data!$A$5:$AJ$2001,Data!V$2,FALSE))</f>
        <v>0.57999999998719431</v>
      </c>
      <c r="L161" s="9">
        <f>IF($R161="","",VLOOKUP($R161,Data!$A$5:$AJ$2001,Data!W$2,FALSE))</f>
        <v>59030.58</v>
      </c>
      <c r="M161" s="9">
        <f>IF($R161="","",VLOOKUP($R161,Data!$A$5:$AJ$2001,Data!X$2,FALSE))</f>
        <v>0</v>
      </c>
      <c r="N161" s="9">
        <f>IF($R161="","",VLOOKUP($R161,Data!$A$5:$AJ$2001,Data!Y$2,FALSE))</f>
        <v>0</v>
      </c>
      <c r="O161" s="9">
        <f>IF($R161="","",VLOOKUP($R161,Data!$A$5:$AJ$2001,Data!Z$2,FALSE))</f>
        <v>10110</v>
      </c>
      <c r="P161" s="9">
        <f>IF($R161="","",VLOOKUP($R161,Data!$A$5:$AJ$2001,Data!AA$2,FALSE))</f>
        <v>19700</v>
      </c>
      <c r="Q161" s="9">
        <f t="shared" si="2"/>
        <v>88888.779999999984</v>
      </c>
      <c r="R161">
        <f>IF((MAX($R$4:R160)+1)&gt;Data!$A$1,"",MAX($R$4:R160)+1)</f>
        <v>157</v>
      </c>
    </row>
    <row r="162" spans="1:18" x14ac:dyDescent="0.2">
      <c r="A162" s="10">
        <f>IF(Q162="","",RANK(Q162,$Q$5:$Q$257)+COUNTIF($Q$3:Q161,Q162))</f>
        <v>19</v>
      </c>
      <c r="B162" t="str">
        <f>IF(R162="","",VLOOKUP($R162,Data!$A$5:$X$2001,Data!$E$2,FALSE))</f>
        <v>A</v>
      </c>
      <c r="C162">
        <f>IF(R162="","",VLOOKUP($R162,Data!$A$5:$X$2001,Data!$F$2,FALSE))</f>
        <v>0</v>
      </c>
      <c r="D162">
        <f>IF(R162="","",VLOOKUP($R162,Data!$A$5:$X$2001,Data!$G$2,FALSE))</f>
        <v>0</v>
      </c>
      <c r="E162">
        <f>IF(R162="","",VLOOKUP($R162,Data!$A$5:$X$2001,Data!$H$2,FALSE))</f>
        <v>0</v>
      </c>
      <c r="F162">
        <f>IF(R162="","",VLOOKUP($R162,Data!$A$5:$X$2001,Data!$I$2,FALSE))</f>
        <v>0</v>
      </c>
      <c r="G162">
        <f>IF(R162="","",VLOOKUP($R162,Data!$A$5:$X$2001,Data!$J$2,FALSE))</f>
        <v>0</v>
      </c>
      <c r="H162" t="str">
        <f>IF(R162="","",VLOOKUP($R162,Data!$A$5:$X$2001,Data!$K$2,FALSE))</f>
        <v>3401</v>
      </c>
      <c r="I162" t="str">
        <f>IF(R162="","",VLOOKUP($R162,Data!$A$5:$X$2001,Data!$L$2,FALSE))</f>
        <v>PUBLIC HEALTH WORK</v>
      </c>
      <c r="J162" s="9">
        <f>IF($R162="","",VLOOKUP($R162,Data!$A$5:$AJ$2001,Data!U$2,FALSE))</f>
        <v>110722.90999999997</v>
      </c>
      <c r="K162" s="9">
        <f>IF($R162="","",VLOOKUP($R162,Data!$A$5:$AJ$2001,Data!V$2,FALSE))</f>
        <v>134823.18</v>
      </c>
      <c r="L162" s="9">
        <f>IF($R162="","",VLOOKUP($R162,Data!$A$5:$AJ$2001,Data!W$2,FALSE))</f>
        <v>115972.78000000003</v>
      </c>
      <c r="M162" s="9">
        <f>IF($R162="","",VLOOKUP($R162,Data!$A$5:$AJ$2001,Data!X$2,FALSE))</f>
        <v>127110.32</v>
      </c>
      <c r="N162" s="9">
        <f>IF($R162="","",VLOOKUP($R162,Data!$A$5:$AJ$2001,Data!Y$2,FALSE))</f>
        <v>39102.780000000028</v>
      </c>
      <c r="O162" s="9">
        <f>IF($R162="","",VLOOKUP($R162,Data!$A$5:$AJ$2001,Data!Z$2,FALSE))</f>
        <v>27146.790000000037</v>
      </c>
      <c r="P162" s="9">
        <f>IF($R162="","",VLOOKUP($R162,Data!$A$5:$AJ$2001,Data!AA$2,FALSE))</f>
        <v>116736.34999999998</v>
      </c>
      <c r="Q162" s="9">
        <f t="shared" si="2"/>
        <v>671615.11</v>
      </c>
      <c r="R162">
        <f>IF((MAX($R$4:R161)+1)&gt;Data!$A$1,"",MAX($R$4:R161)+1)</f>
        <v>158</v>
      </c>
    </row>
    <row r="163" spans="1:18" x14ac:dyDescent="0.2">
      <c r="A163" s="10">
        <f>IF(Q163="","",RANK(Q163,$Q$5:$Q$257)+COUNTIF($Q$3:Q162,Q163))</f>
        <v>196</v>
      </c>
      <c r="B163" t="str">
        <f>IF(R163="","",VLOOKUP($R163,Data!$A$5:$X$2001,Data!$E$2,FALSE))</f>
        <v>A</v>
      </c>
      <c r="C163">
        <f>IF(R163="","",VLOOKUP($R163,Data!$A$5:$X$2001,Data!$F$2,FALSE))</f>
        <v>0</v>
      </c>
      <c r="D163">
        <f>IF(R163="","",VLOOKUP($R163,Data!$A$5:$X$2001,Data!$G$2,FALSE))</f>
        <v>0</v>
      </c>
      <c r="E163">
        <f>IF(R163="","",VLOOKUP($R163,Data!$A$5:$X$2001,Data!$H$2,FALSE))</f>
        <v>0</v>
      </c>
      <c r="F163">
        <f>IF(R163="","",VLOOKUP($R163,Data!$A$5:$X$2001,Data!$I$2,FALSE))</f>
        <v>0</v>
      </c>
      <c r="G163">
        <f>IF(R163="","",VLOOKUP($R163,Data!$A$5:$X$2001,Data!$J$2,FALSE))</f>
        <v>0</v>
      </c>
      <c r="H163" t="str">
        <f>IF(R163="","",VLOOKUP($R163,Data!$A$5:$X$2001,Data!$K$2,FALSE))</f>
        <v>3410</v>
      </c>
      <c r="I163" t="str">
        <f>IF(R163="","",VLOOKUP($R163,Data!$A$5:$X$2001,Data!$L$2,FALSE))</f>
        <v>IMMUNIZATION</v>
      </c>
      <c r="J163" s="9">
        <f>IF($R163="","",VLOOKUP($R163,Data!$A$5:$AJ$2001,Data!U$2,FALSE))</f>
        <v>3622.7999999999993</v>
      </c>
      <c r="K163" s="9">
        <f>IF($R163="","",VLOOKUP($R163,Data!$A$5:$AJ$2001,Data!V$2,FALSE))</f>
        <v>3963.7599999999984</v>
      </c>
      <c r="L163" s="9">
        <f>IF($R163="","",VLOOKUP($R163,Data!$A$5:$AJ$2001,Data!W$2,FALSE))</f>
        <v>-3032.0800000000017</v>
      </c>
      <c r="M163" s="9">
        <f>IF($R163="","",VLOOKUP($R163,Data!$A$5:$AJ$2001,Data!X$2,FALSE))</f>
        <v>-25.080000000001746</v>
      </c>
      <c r="N163" s="9">
        <f>IF($R163="","",VLOOKUP($R163,Data!$A$5:$AJ$2001,Data!Y$2,FALSE))</f>
        <v>-1635.0099999999984</v>
      </c>
      <c r="O163" s="9">
        <f>IF($R163="","",VLOOKUP($R163,Data!$A$5:$AJ$2001,Data!Z$2,FALSE))</f>
        <v>-2978.5400000000009</v>
      </c>
      <c r="P163" s="9">
        <f>IF($R163="","",VLOOKUP($R163,Data!$A$5:$AJ$2001,Data!AA$2,FALSE))</f>
        <v>-15946.619999999995</v>
      </c>
      <c r="Q163" s="9">
        <f t="shared" si="2"/>
        <v>-16030.77</v>
      </c>
      <c r="R163">
        <f>IF((MAX($R$4:R162)+1)&gt;Data!$A$1,"",MAX($R$4:R162)+1)</f>
        <v>159</v>
      </c>
    </row>
    <row r="164" spans="1:18" x14ac:dyDescent="0.2">
      <c r="A164" s="10">
        <f>IF(Q164="","",RANK(Q164,$Q$5:$Q$257)+COUNTIF($Q$3:Q163,Q164))</f>
        <v>80</v>
      </c>
      <c r="B164" t="str">
        <f>IF(R164="","",VLOOKUP($R164,Data!$A$5:$X$2001,Data!$E$2,FALSE))</f>
        <v>A</v>
      </c>
      <c r="C164">
        <f>IF(R164="","",VLOOKUP($R164,Data!$A$5:$X$2001,Data!$F$2,FALSE))</f>
        <v>0</v>
      </c>
      <c r="D164">
        <f>IF(R164="","",VLOOKUP($R164,Data!$A$5:$X$2001,Data!$G$2,FALSE))</f>
        <v>0</v>
      </c>
      <c r="E164">
        <f>IF(R164="","",VLOOKUP($R164,Data!$A$5:$X$2001,Data!$H$2,FALSE))</f>
        <v>0</v>
      </c>
      <c r="F164">
        <f>IF(R164="","",VLOOKUP($R164,Data!$A$5:$X$2001,Data!$I$2,FALSE))</f>
        <v>0</v>
      </c>
      <c r="G164">
        <f>IF(R164="","",VLOOKUP($R164,Data!$A$5:$X$2001,Data!$J$2,FALSE))</f>
        <v>0</v>
      </c>
      <c r="H164" t="str">
        <f>IF(R164="","",VLOOKUP($R164,Data!$A$5:$X$2001,Data!$K$2,FALSE))</f>
        <v>3446</v>
      </c>
      <c r="I164" t="str">
        <f>IF(R164="","",VLOOKUP($R164,Data!$A$5:$X$2001,Data!$L$2,FALSE))</f>
        <v>PHC</v>
      </c>
      <c r="J164" s="9">
        <f>IF($R164="","",VLOOKUP($R164,Data!$A$5:$AJ$2001,Data!U$2,FALSE))</f>
        <v>1450</v>
      </c>
      <c r="K164" s="9">
        <f>IF($R164="","",VLOOKUP($R164,Data!$A$5:$AJ$2001,Data!V$2,FALSE))</f>
        <v>2059</v>
      </c>
      <c r="L164" s="9">
        <f>IF($R164="","",VLOOKUP($R164,Data!$A$5:$AJ$2001,Data!W$2,FALSE))</f>
        <v>2059</v>
      </c>
      <c r="M164" s="9">
        <f>IF($R164="","",VLOOKUP($R164,Data!$A$5:$AJ$2001,Data!X$2,FALSE))</f>
        <v>2500</v>
      </c>
      <c r="N164" s="9">
        <f>IF($R164="","",VLOOKUP($R164,Data!$A$5:$AJ$2001,Data!Y$2,FALSE))</f>
        <v>1250</v>
      </c>
      <c r="O164" s="9">
        <f>IF($R164="","",VLOOKUP($R164,Data!$A$5:$AJ$2001,Data!Z$2,FALSE))</f>
        <v>1250</v>
      </c>
      <c r="P164" s="9">
        <f>IF($R164="","",VLOOKUP($R164,Data!$A$5:$AJ$2001,Data!AA$2,FALSE))</f>
        <v>1000</v>
      </c>
      <c r="Q164" s="9">
        <f t="shared" si="2"/>
        <v>11568</v>
      </c>
      <c r="R164">
        <f>IF((MAX($R$4:R163)+1)&gt;Data!$A$1,"",MAX($R$4:R163)+1)</f>
        <v>160</v>
      </c>
    </row>
    <row r="165" spans="1:18" x14ac:dyDescent="0.2">
      <c r="A165" s="10">
        <f>IF(Q165="","",RANK(Q165,$Q$5:$Q$257)+COUNTIF($Q$3:Q164,Q165))</f>
        <v>226</v>
      </c>
      <c r="B165" t="str">
        <f>IF(R165="","",VLOOKUP($R165,Data!$A$5:$X$2001,Data!$E$2,FALSE))</f>
        <v>A</v>
      </c>
      <c r="C165">
        <f>IF(R165="","",VLOOKUP($R165,Data!$A$5:$X$2001,Data!$F$2,FALSE))</f>
        <v>0</v>
      </c>
      <c r="D165">
        <f>IF(R165="","",VLOOKUP($R165,Data!$A$5:$X$2001,Data!$G$2,FALSE))</f>
        <v>0</v>
      </c>
      <c r="E165">
        <f>IF(R165="","",VLOOKUP($R165,Data!$A$5:$X$2001,Data!$H$2,FALSE))</f>
        <v>0</v>
      </c>
      <c r="F165">
        <f>IF(R165="","",VLOOKUP($R165,Data!$A$5:$X$2001,Data!$I$2,FALSE))</f>
        <v>0</v>
      </c>
      <c r="G165">
        <f>IF(R165="","",VLOOKUP($R165,Data!$A$5:$X$2001,Data!$J$2,FALSE))</f>
        <v>0</v>
      </c>
      <c r="H165" t="str">
        <f>IF(R165="","",VLOOKUP($R165,Data!$A$5:$X$2001,Data!$K$2,FALSE))</f>
        <v>3447</v>
      </c>
      <c r="I165" t="str">
        <f>IF(R165="","",VLOOKUP($R165,Data!$A$5:$X$2001,Data!$L$2,FALSE))</f>
        <v>ED PHC (ADMIN)</v>
      </c>
      <c r="J165" s="9">
        <f>IF($R165="","",VLOOKUP($R165,Data!$A$5:$AJ$2001,Data!U$2,FALSE))</f>
        <v>-31013.870000000003</v>
      </c>
      <c r="K165" s="9">
        <f>IF($R165="","",VLOOKUP($R165,Data!$A$5:$AJ$2001,Data!V$2,FALSE))</f>
        <v>-26950.699999999997</v>
      </c>
      <c r="L165" s="9">
        <f>IF($R165="","",VLOOKUP($R165,Data!$A$5:$AJ$2001,Data!W$2,FALSE))</f>
        <v>6075</v>
      </c>
      <c r="M165" s="9">
        <f>IF($R165="","",VLOOKUP($R165,Data!$A$5:$AJ$2001,Data!X$2,FALSE))</f>
        <v>-71777.240000000005</v>
      </c>
      <c r="N165" s="9">
        <f>IF($R165="","",VLOOKUP($R165,Data!$A$5:$AJ$2001,Data!Y$2,FALSE))</f>
        <v>-16114.75</v>
      </c>
      <c r="O165" s="9">
        <f>IF($R165="","",VLOOKUP($R165,Data!$A$5:$AJ$2001,Data!Z$2,FALSE))</f>
        <v>-2817.7099999999991</v>
      </c>
      <c r="P165" s="9">
        <f>IF($R165="","",VLOOKUP($R165,Data!$A$5:$AJ$2001,Data!AA$2,FALSE))</f>
        <v>-6496.68</v>
      </c>
      <c r="Q165" s="9">
        <f t="shared" si="2"/>
        <v>-149095.94999999998</v>
      </c>
      <c r="R165">
        <f>IF((MAX($R$4:R164)+1)&gt;Data!$A$1,"",MAX($R$4:R164)+1)</f>
        <v>161</v>
      </c>
    </row>
    <row r="166" spans="1:18" x14ac:dyDescent="0.2">
      <c r="A166" s="10">
        <f>IF(Q166="","",RANK(Q166,$Q$5:$Q$257)+COUNTIF($Q$3:Q165,Q166))</f>
        <v>234</v>
      </c>
      <c r="B166" t="str">
        <f>IF(R166="","",VLOOKUP($R166,Data!$A$5:$X$2001,Data!$E$2,FALSE))</f>
        <v>A</v>
      </c>
      <c r="C166">
        <f>IF(R166="","",VLOOKUP($R166,Data!$A$5:$X$2001,Data!$F$2,FALSE))</f>
        <v>0</v>
      </c>
      <c r="D166">
        <f>IF(R166="","",VLOOKUP($R166,Data!$A$5:$X$2001,Data!$G$2,FALSE))</f>
        <v>0</v>
      </c>
      <c r="E166">
        <f>IF(R166="","",VLOOKUP($R166,Data!$A$5:$X$2001,Data!$H$2,FALSE))</f>
        <v>0</v>
      </c>
      <c r="F166">
        <f>IF(R166="","",VLOOKUP($R166,Data!$A$5:$X$2001,Data!$I$2,FALSE))</f>
        <v>0</v>
      </c>
      <c r="G166">
        <f>IF(R166="","",VLOOKUP($R166,Data!$A$5:$X$2001,Data!$J$2,FALSE))</f>
        <v>0</v>
      </c>
      <c r="H166" t="str">
        <f>IF(R166="","",VLOOKUP($R166,Data!$A$5:$X$2001,Data!$K$2,FALSE))</f>
        <v>3449</v>
      </c>
      <c r="I166" t="str">
        <f>IF(R166="","",VLOOKUP($R166,Data!$A$5:$X$2001,Data!$L$2,FALSE))</f>
        <v>EARLY INTERVENTION STATE AID</v>
      </c>
      <c r="J166" s="9">
        <f>IF($R166="","",VLOOKUP($R166,Data!$A$5:$AJ$2001,Data!U$2,FALSE))</f>
        <v>-14213.720000000001</v>
      </c>
      <c r="K166" s="9">
        <f>IF($R166="","",VLOOKUP($R166,Data!$A$5:$AJ$2001,Data!V$2,FALSE))</f>
        <v>-27023.600000000006</v>
      </c>
      <c r="L166" s="9">
        <f>IF($R166="","",VLOOKUP($R166,Data!$A$5:$AJ$2001,Data!W$2,FALSE))</f>
        <v>-96107.59</v>
      </c>
      <c r="M166" s="9">
        <f>IF($R166="","",VLOOKUP($R166,Data!$A$5:$AJ$2001,Data!X$2,FALSE))</f>
        <v>-5613.5299999999988</v>
      </c>
      <c r="N166" s="9">
        <f>IF($R166="","",VLOOKUP($R166,Data!$A$5:$AJ$2001,Data!Y$2,FALSE))</f>
        <v>-37468.619999999995</v>
      </c>
      <c r="O166" s="9">
        <f>IF($R166="","",VLOOKUP($R166,Data!$A$5:$AJ$2001,Data!Z$2,FALSE))</f>
        <v>-21806.1</v>
      </c>
      <c r="P166" s="9">
        <f>IF($R166="","",VLOOKUP($R166,Data!$A$5:$AJ$2001,Data!AA$2,FALSE))</f>
        <v>-5472.8000000000029</v>
      </c>
      <c r="Q166" s="9">
        <f t="shared" si="2"/>
        <v>-207705.96000000002</v>
      </c>
      <c r="R166">
        <f>IF((MAX($R$4:R165)+1)&gt;Data!$A$1,"",MAX($R$4:R165)+1)</f>
        <v>162</v>
      </c>
    </row>
    <row r="167" spans="1:18" x14ac:dyDescent="0.2">
      <c r="A167" s="10">
        <f>IF(Q167="","",RANK(Q167,$Q$5:$Q$257)+COUNTIF($Q$3:Q166,Q167))</f>
        <v>41</v>
      </c>
      <c r="B167" t="str">
        <f>IF(R167="","",VLOOKUP($R167,Data!$A$5:$X$2001,Data!$E$2,FALSE))</f>
        <v>A</v>
      </c>
      <c r="C167">
        <f>IF(R167="","",VLOOKUP($R167,Data!$A$5:$X$2001,Data!$F$2,FALSE))</f>
        <v>0</v>
      </c>
      <c r="D167">
        <f>IF(R167="","",VLOOKUP($R167,Data!$A$5:$X$2001,Data!$G$2,FALSE))</f>
        <v>0</v>
      </c>
      <c r="E167">
        <f>IF(R167="","",VLOOKUP($R167,Data!$A$5:$X$2001,Data!$H$2,FALSE))</f>
        <v>0</v>
      </c>
      <c r="F167">
        <f>IF(R167="","",VLOOKUP($R167,Data!$A$5:$X$2001,Data!$I$2,FALSE))</f>
        <v>0</v>
      </c>
      <c r="G167">
        <f>IF(R167="","",VLOOKUP($R167,Data!$A$5:$X$2001,Data!$J$2,FALSE))</f>
        <v>0</v>
      </c>
      <c r="H167" t="str">
        <f>IF(R167="","",VLOOKUP($R167,Data!$A$5:$X$2001,Data!$K$2,FALSE))</f>
        <v>3450</v>
      </c>
      <c r="I167" t="str">
        <f>IF(R167="","",VLOOKUP($R167,Data!$A$5:$X$2001,Data!$L$2,FALSE))</f>
        <v>PUBLIC WATER SUPPLY</v>
      </c>
      <c r="J167" s="9">
        <f>IF($R167="","",VLOOKUP($R167,Data!$A$5:$AJ$2001,Data!U$2,FALSE))</f>
        <v>-2215.3800000000047</v>
      </c>
      <c r="K167" s="9">
        <f>IF($R167="","",VLOOKUP($R167,Data!$A$5:$AJ$2001,Data!V$2,FALSE))</f>
        <v>11125.25</v>
      </c>
      <c r="L167" s="9">
        <f>IF($R167="","",VLOOKUP($R167,Data!$A$5:$AJ$2001,Data!W$2,FALSE))</f>
        <v>-551.41000000000349</v>
      </c>
      <c r="M167" s="9">
        <f>IF($R167="","",VLOOKUP($R167,Data!$A$5:$AJ$2001,Data!X$2,FALSE))</f>
        <v>13573.479999999996</v>
      </c>
      <c r="N167" s="9">
        <f>IF($R167="","",VLOOKUP($R167,Data!$A$5:$AJ$2001,Data!Y$2,FALSE))</f>
        <v>7004.1100000000006</v>
      </c>
      <c r="O167" s="9">
        <f>IF($R167="","",VLOOKUP($R167,Data!$A$5:$AJ$2001,Data!Z$2,FALSE))</f>
        <v>31924.130000000005</v>
      </c>
      <c r="P167" s="9">
        <f>IF($R167="","",VLOOKUP($R167,Data!$A$5:$AJ$2001,Data!AA$2,FALSE))</f>
        <v>31195.29</v>
      </c>
      <c r="Q167" s="9">
        <f t="shared" si="2"/>
        <v>92055.47</v>
      </c>
      <c r="R167">
        <f>IF((MAX($R$4:R166)+1)&gt;Data!$A$1,"",MAX($R$4:R166)+1)</f>
        <v>163</v>
      </c>
    </row>
    <row r="168" spans="1:18" x14ac:dyDescent="0.2">
      <c r="A168" s="10">
        <f>IF(Q168="","",RANK(Q168,$Q$5:$Q$257)+COUNTIF($Q$3:Q167,Q168))</f>
        <v>92</v>
      </c>
      <c r="B168" t="str">
        <f>IF(R168="","",VLOOKUP($R168,Data!$A$5:$X$2001,Data!$E$2,FALSE))</f>
        <v>A</v>
      </c>
      <c r="C168">
        <f>IF(R168="","",VLOOKUP($R168,Data!$A$5:$X$2001,Data!$F$2,FALSE))</f>
        <v>0</v>
      </c>
      <c r="D168">
        <f>IF(R168="","",VLOOKUP($R168,Data!$A$5:$X$2001,Data!$G$2,FALSE))</f>
        <v>0</v>
      </c>
      <c r="E168">
        <f>IF(R168="","",VLOOKUP($R168,Data!$A$5:$X$2001,Data!$H$2,FALSE))</f>
        <v>0</v>
      </c>
      <c r="F168">
        <f>IF(R168="","",VLOOKUP($R168,Data!$A$5:$X$2001,Data!$I$2,FALSE))</f>
        <v>0</v>
      </c>
      <c r="G168">
        <f>IF(R168="","",VLOOKUP($R168,Data!$A$5:$X$2001,Data!$J$2,FALSE))</f>
        <v>0</v>
      </c>
      <c r="H168" t="str">
        <f>IF(R168="","",VLOOKUP($R168,Data!$A$5:$X$2001,Data!$K$2,FALSE))</f>
        <v>3451</v>
      </c>
      <c r="I168" t="str">
        <f>IF(R168="","",VLOOKUP($R168,Data!$A$5:$X$2001,Data!$L$2,FALSE))</f>
        <v>NYS CHILD PASSENGER SAFETY</v>
      </c>
      <c r="J168" s="9">
        <f>IF($R168="","",VLOOKUP($R168,Data!$A$5:$AJ$2001,Data!U$2,FALSE))</f>
        <v>1541.54</v>
      </c>
      <c r="K168" s="9">
        <f>IF($R168="","",VLOOKUP($R168,Data!$A$5:$AJ$2001,Data!V$2,FALSE))</f>
        <v>19.179999999999836</v>
      </c>
      <c r="L168" s="9">
        <f>IF($R168="","",VLOOKUP($R168,Data!$A$5:$AJ$2001,Data!W$2,FALSE))</f>
        <v>-1202.6999999999998</v>
      </c>
      <c r="M168" s="9">
        <f>IF($R168="","",VLOOKUP($R168,Data!$A$5:$AJ$2001,Data!X$2,FALSE))</f>
        <v>1896.3100000000004</v>
      </c>
      <c r="N168" s="9">
        <f>IF($R168="","",VLOOKUP($R168,Data!$A$5:$AJ$2001,Data!Y$2,FALSE))</f>
        <v>316.21000000000004</v>
      </c>
      <c r="O168" s="9">
        <f>IF($R168="","",VLOOKUP($R168,Data!$A$5:$AJ$2001,Data!Z$2,FALSE))</f>
        <v>606.96</v>
      </c>
      <c r="P168" s="9">
        <f>IF($R168="","",VLOOKUP($R168,Data!$A$5:$AJ$2001,Data!AA$2,FALSE))</f>
        <v>894.90000000000009</v>
      </c>
      <c r="Q168" s="9">
        <f t="shared" si="2"/>
        <v>4072.4000000000005</v>
      </c>
      <c r="R168">
        <f>IF((MAX($R$4:R167)+1)&gt;Data!$A$1,"",MAX($R$4:R167)+1)</f>
        <v>164</v>
      </c>
    </row>
    <row r="169" spans="1:18" x14ac:dyDescent="0.2">
      <c r="A169" s="10">
        <f>IF(Q169="","",RANK(Q169,$Q$5:$Q$257)+COUNTIF($Q$3:Q168,Q169))</f>
        <v>144</v>
      </c>
      <c r="B169" t="str">
        <f>IF(R169="","",VLOOKUP($R169,Data!$A$5:$X$2001,Data!$E$2,FALSE))</f>
        <v>A</v>
      </c>
      <c r="C169">
        <f>IF(R169="","",VLOOKUP($R169,Data!$A$5:$X$2001,Data!$F$2,FALSE))</f>
        <v>0</v>
      </c>
      <c r="D169">
        <f>IF(R169="","",VLOOKUP($R169,Data!$A$5:$X$2001,Data!$G$2,FALSE))</f>
        <v>0</v>
      </c>
      <c r="E169">
        <f>IF(R169="","",VLOOKUP($R169,Data!$A$5:$X$2001,Data!$H$2,FALSE))</f>
        <v>0</v>
      </c>
      <c r="F169">
        <f>IF(R169="","",VLOOKUP($R169,Data!$A$5:$X$2001,Data!$I$2,FALSE))</f>
        <v>0</v>
      </c>
      <c r="G169">
        <f>IF(R169="","",VLOOKUP($R169,Data!$A$5:$X$2001,Data!$J$2,FALSE))</f>
        <v>0</v>
      </c>
      <c r="H169" t="str">
        <f>IF(R169="","",VLOOKUP($R169,Data!$A$5:$X$2001,Data!$K$2,FALSE))</f>
        <v>3452</v>
      </c>
      <c r="I169" t="str">
        <f>IF(R169="","",VLOOKUP($R169,Data!$A$5:$X$2001,Data!$L$2,FALSE))</f>
        <v>MISC PUBLIC HEALTH GRANTS</v>
      </c>
      <c r="J169" s="9">
        <f>IF($R169="","",VLOOKUP($R169,Data!$A$5:$AJ$2001,Data!U$2,FALSE))</f>
        <v>0</v>
      </c>
      <c r="K169" s="9">
        <f>IF($R169="","",VLOOKUP($R169,Data!$A$5:$AJ$2001,Data!V$2,FALSE))</f>
        <v>0</v>
      </c>
      <c r="L169" s="9">
        <f>IF($R169="","",VLOOKUP($R169,Data!$A$5:$AJ$2001,Data!W$2,FALSE))</f>
        <v>0</v>
      </c>
      <c r="M169" s="9">
        <f>IF($R169="","",VLOOKUP($R169,Data!$A$5:$AJ$2001,Data!X$2,FALSE))</f>
        <v>0</v>
      </c>
      <c r="N169" s="9">
        <f>IF($R169="","",VLOOKUP($R169,Data!$A$5:$AJ$2001,Data!Y$2,FALSE))</f>
        <v>0</v>
      </c>
      <c r="O169" s="9">
        <f>IF($R169="","",VLOOKUP($R169,Data!$A$5:$AJ$2001,Data!Z$2,FALSE))</f>
        <v>0</v>
      </c>
      <c r="P169" s="9">
        <f>IF($R169="","",VLOOKUP($R169,Data!$A$5:$AJ$2001,Data!AA$2,FALSE))</f>
        <v>0</v>
      </c>
      <c r="Q169" s="9">
        <f t="shared" si="2"/>
        <v>0</v>
      </c>
      <c r="R169">
        <f>IF((MAX($R$4:R168)+1)&gt;Data!$A$1,"",MAX($R$4:R168)+1)</f>
        <v>165</v>
      </c>
    </row>
    <row r="170" spans="1:18" x14ac:dyDescent="0.2">
      <c r="A170" s="10">
        <f>IF(Q170="","",RANK(Q170,$Q$5:$Q$257)+COUNTIF($Q$3:Q169,Q170))</f>
        <v>23</v>
      </c>
      <c r="B170" t="str">
        <f>IF(R170="","",VLOOKUP($R170,Data!$A$5:$X$2001,Data!$E$2,FALSE))</f>
        <v>A</v>
      </c>
      <c r="C170">
        <f>IF(R170="","",VLOOKUP($R170,Data!$A$5:$X$2001,Data!$F$2,FALSE))</f>
        <v>0</v>
      </c>
      <c r="D170">
        <f>IF(R170="","",VLOOKUP($R170,Data!$A$5:$X$2001,Data!$G$2,FALSE))</f>
        <v>0</v>
      </c>
      <c r="E170">
        <f>IF(R170="","",VLOOKUP($R170,Data!$A$5:$X$2001,Data!$H$2,FALSE))</f>
        <v>0</v>
      </c>
      <c r="F170">
        <f>IF(R170="","",VLOOKUP($R170,Data!$A$5:$X$2001,Data!$I$2,FALSE))</f>
        <v>0</v>
      </c>
      <c r="G170">
        <f>IF(R170="","",VLOOKUP($R170,Data!$A$5:$X$2001,Data!$J$2,FALSE))</f>
        <v>0</v>
      </c>
      <c r="H170" t="str">
        <f>IF(R170="","",VLOOKUP($R170,Data!$A$5:$X$2001,Data!$K$2,FALSE))</f>
        <v>3472</v>
      </c>
      <c r="I170" t="str">
        <f>IF(R170="","",VLOOKUP($R170,Data!$A$5:$X$2001,Data!$L$2,FALSE))</f>
        <v>COMMUNITY SUPPORT GROUP</v>
      </c>
      <c r="J170" s="9">
        <f>IF($R170="","",VLOOKUP($R170,Data!$A$5:$AJ$2001,Data!U$2,FALSE))</f>
        <v>68399.179999999935</v>
      </c>
      <c r="K170" s="9">
        <f>IF($R170="","",VLOOKUP($R170,Data!$A$5:$AJ$2001,Data!V$2,FALSE))</f>
        <v>98300.820000000065</v>
      </c>
      <c r="L170" s="9">
        <f>IF($R170="","",VLOOKUP($R170,Data!$A$5:$AJ$2001,Data!W$2,FALSE))</f>
        <v>19596.5</v>
      </c>
      <c r="M170" s="9">
        <f>IF($R170="","",VLOOKUP($R170,Data!$A$5:$AJ$2001,Data!X$2,FALSE))</f>
        <v>18591</v>
      </c>
      <c r="N170" s="9">
        <f>IF($R170="","",VLOOKUP($R170,Data!$A$5:$AJ$2001,Data!Y$2,FALSE))</f>
        <v>97907.840000000084</v>
      </c>
      <c r="O170" s="9">
        <f>IF($R170="","",VLOOKUP($R170,Data!$A$5:$AJ$2001,Data!Z$2,FALSE))</f>
        <v>36702</v>
      </c>
      <c r="P170" s="9">
        <f>IF($R170="","",VLOOKUP($R170,Data!$A$5:$AJ$2001,Data!AA$2,FALSE))</f>
        <v>50462.75</v>
      </c>
      <c r="Q170" s="9">
        <f t="shared" si="2"/>
        <v>389960.09000000008</v>
      </c>
      <c r="R170">
        <f>IF((MAX($R$4:R169)+1)&gt;Data!$A$1,"",MAX($R$4:R169)+1)</f>
        <v>166</v>
      </c>
    </row>
    <row r="171" spans="1:18" x14ac:dyDescent="0.2">
      <c r="A171" s="10">
        <f>IF(Q171="","",RANK(Q171,$Q$5:$Q$257)+COUNTIF($Q$3:Q170,Q171))</f>
        <v>87</v>
      </c>
      <c r="B171" t="str">
        <f>IF(R171="","",VLOOKUP($R171,Data!$A$5:$X$2001,Data!$E$2,FALSE))</f>
        <v>A</v>
      </c>
      <c r="C171">
        <f>IF(R171="","",VLOOKUP($R171,Data!$A$5:$X$2001,Data!$F$2,FALSE))</f>
        <v>0</v>
      </c>
      <c r="D171">
        <f>IF(R171="","",VLOOKUP($R171,Data!$A$5:$X$2001,Data!$G$2,FALSE))</f>
        <v>0</v>
      </c>
      <c r="E171">
        <f>IF(R171="","",VLOOKUP($R171,Data!$A$5:$X$2001,Data!$H$2,FALSE))</f>
        <v>0</v>
      </c>
      <c r="F171">
        <f>IF(R171="","",VLOOKUP($R171,Data!$A$5:$X$2001,Data!$I$2,FALSE))</f>
        <v>0</v>
      </c>
      <c r="G171">
        <f>IF(R171="","",VLOOKUP($R171,Data!$A$5:$X$2001,Data!$J$2,FALSE))</f>
        <v>0</v>
      </c>
      <c r="H171" t="str">
        <f>IF(R171="","",VLOOKUP($R171,Data!$A$5:$X$2001,Data!$K$2,FALSE))</f>
        <v>3474</v>
      </c>
      <c r="I171" t="str">
        <f>IF(R171="","",VLOOKUP($R171,Data!$A$5:$X$2001,Data!$L$2,FALSE))</f>
        <v>SUICIDE PREVENTION GRANT</v>
      </c>
      <c r="J171" s="9">
        <f>IF($R171="","",VLOOKUP($R171,Data!$A$5:$AJ$2001,Data!U$2,FALSE))</f>
        <v>3300</v>
      </c>
      <c r="K171" s="9">
        <f>IF($R171="","",VLOOKUP($R171,Data!$A$5:$AJ$2001,Data!V$2,FALSE))</f>
        <v>3328</v>
      </c>
      <c r="L171" s="9">
        <f>IF($R171="","",VLOOKUP($R171,Data!$A$5:$AJ$2001,Data!W$2,FALSE))</f>
        <v>0</v>
      </c>
      <c r="M171" s="9">
        <f>IF($R171="","",VLOOKUP($R171,Data!$A$5:$AJ$2001,Data!X$2,FALSE))</f>
        <v>0</v>
      </c>
      <c r="N171" s="9">
        <f>IF($R171="","",VLOOKUP($R171,Data!$A$5:$AJ$2001,Data!Y$2,FALSE))</f>
        <v>0</v>
      </c>
      <c r="O171" s="9">
        <f>IF($R171="","",VLOOKUP($R171,Data!$A$5:$AJ$2001,Data!Z$2,FALSE))</f>
        <v>0</v>
      </c>
      <c r="P171" s="9">
        <f>IF($R171="","",VLOOKUP($R171,Data!$A$5:$AJ$2001,Data!AA$2,FALSE))</f>
        <v>0</v>
      </c>
      <c r="Q171" s="9">
        <f t="shared" si="2"/>
        <v>6628</v>
      </c>
      <c r="R171">
        <f>IF((MAX($R$4:R170)+1)&gt;Data!$A$1,"",MAX($R$4:R170)+1)</f>
        <v>167</v>
      </c>
    </row>
    <row r="172" spans="1:18" x14ac:dyDescent="0.2">
      <c r="A172" s="10">
        <f>IF(Q172="","",RANK(Q172,$Q$5:$Q$257)+COUNTIF($Q$3:Q171,Q172))</f>
        <v>90</v>
      </c>
      <c r="B172" t="str">
        <f>IF(R172="","",VLOOKUP($R172,Data!$A$5:$X$2001,Data!$E$2,FALSE))</f>
        <v>A</v>
      </c>
      <c r="C172">
        <f>IF(R172="","",VLOOKUP($R172,Data!$A$5:$X$2001,Data!$F$2,FALSE))</f>
        <v>0</v>
      </c>
      <c r="D172">
        <f>IF(R172="","",VLOOKUP($R172,Data!$A$5:$X$2001,Data!$G$2,FALSE))</f>
        <v>0</v>
      </c>
      <c r="E172">
        <f>IF(R172="","",VLOOKUP($R172,Data!$A$5:$X$2001,Data!$H$2,FALSE))</f>
        <v>0</v>
      </c>
      <c r="F172">
        <f>IF(R172="","",VLOOKUP($R172,Data!$A$5:$X$2001,Data!$I$2,FALSE))</f>
        <v>0</v>
      </c>
      <c r="G172">
        <f>IF(R172="","",VLOOKUP($R172,Data!$A$5:$X$2001,Data!$J$2,FALSE))</f>
        <v>0</v>
      </c>
      <c r="H172" t="str">
        <f>IF(R172="","",VLOOKUP($R172,Data!$A$5:$X$2001,Data!$K$2,FALSE))</f>
        <v>3483</v>
      </c>
      <c r="I172" t="str">
        <f>IF(R172="","",VLOOKUP($R172,Data!$A$5:$X$2001,Data!$L$2,FALSE))</f>
        <v>CHEM. DEPENDENCY PROGRAM</v>
      </c>
      <c r="J172" s="9">
        <f>IF($R172="","",VLOOKUP($R172,Data!$A$5:$AJ$2001,Data!U$2,FALSE))</f>
        <v>0</v>
      </c>
      <c r="K172" s="9">
        <f>IF($R172="","",VLOOKUP($R172,Data!$A$5:$AJ$2001,Data!V$2,FALSE))</f>
        <v>-1204</v>
      </c>
      <c r="L172" s="9">
        <f>IF($R172="","",VLOOKUP($R172,Data!$A$5:$AJ$2001,Data!W$2,FALSE))</f>
        <v>-150</v>
      </c>
      <c r="M172" s="9">
        <f>IF($R172="","",VLOOKUP($R172,Data!$A$5:$AJ$2001,Data!X$2,FALSE))</f>
        <v>0</v>
      </c>
      <c r="N172" s="9">
        <f>IF($R172="","",VLOOKUP($R172,Data!$A$5:$AJ$2001,Data!Y$2,FALSE))</f>
        <v>2225</v>
      </c>
      <c r="O172" s="9">
        <f>IF($R172="","",VLOOKUP($R172,Data!$A$5:$AJ$2001,Data!Z$2,FALSE))</f>
        <v>33449</v>
      </c>
      <c r="P172" s="9">
        <f>IF($R172="","",VLOOKUP($R172,Data!$A$5:$AJ$2001,Data!AA$2,FALSE))</f>
        <v>-29035</v>
      </c>
      <c r="Q172" s="9">
        <f t="shared" si="2"/>
        <v>5285</v>
      </c>
      <c r="R172">
        <f>IF((MAX($R$4:R171)+1)&gt;Data!$A$1,"",MAX($R$4:R171)+1)</f>
        <v>168</v>
      </c>
    </row>
    <row r="173" spans="1:18" x14ac:dyDescent="0.2">
      <c r="A173" s="10">
        <f>IF(Q173="","",RANK(Q173,$Q$5:$Q$257)+COUNTIF($Q$3:Q172,Q173))</f>
        <v>67</v>
      </c>
      <c r="B173" t="str">
        <f>IF(R173="","",VLOOKUP($R173,Data!$A$5:$X$2001,Data!$E$2,FALSE))</f>
        <v>A</v>
      </c>
      <c r="C173">
        <f>IF(R173="","",VLOOKUP($R173,Data!$A$5:$X$2001,Data!$F$2,FALSE))</f>
        <v>0</v>
      </c>
      <c r="D173">
        <f>IF(R173="","",VLOOKUP($R173,Data!$A$5:$X$2001,Data!$G$2,FALSE))</f>
        <v>0</v>
      </c>
      <c r="E173">
        <f>IF(R173="","",VLOOKUP($R173,Data!$A$5:$X$2001,Data!$H$2,FALSE))</f>
        <v>0</v>
      </c>
      <c r="F173">
        <f>IF(R173="","",VLOOKUP($R173,Data!$A$5:$X$2001,Data!$I$2,FALSE))</f>
        <v>0</v>
      </c>
      <c r="G173">
        <f>IF(R173="","",VLOOKUP($R173,Data!$A$5:$X$2001,Data!$J$2,FALSE))</f>
        <v>0</v>
      </c>
      <c r="H173" t="str">
        <f>IF(R173="","",VLOOKUP($R173,Data!$A$5:$X$2001,Data!$K$2,FALSE))</f>
        <v>3485</v>
      </c>
      <c r="I173" t="str">
        <f>IF(R173="","",VLOOKUP($R173,Data!$A$5:$X$2001,Data!$L$2,FALSE))</f>
        <v>TOBACCO AWARENESS</v>
      </c>
      <c r="J173" s="9">
        <f>IF($R173="","",VLOOKUP($R173,Data!$A$5:$AJ$2001,Data!U$2,FALSE))</f>
        <v>6374</v>
      </c>
      <c r="K173" s="9">
        <f>IF($R173="","",VLOOKUP($R173,Data!$A$5:$AJ$2001,Data!V$2,FALSE))</f>
        <v>-6253</v>
      </c>
      <c r="L173" s="9">
        <f>IF($R173="","",VLOOKUP($R173,Data!$A$5:$AJ$2001,Data!W$2,FALSE))</f>
        <v>-5548.9199999999983</v>
      </c>
      <c r="M173" s="9">
        <f>IF($R173="","",VLOOKUP($R173,Data!$A$5:$AJ$2001,Data!X$2,FALSE))</f>
        <v>3246.9900000000016</v>
      </c>
      <c r="N173" s="9">
        <f>IF($R173="","",VLOOKUP($R173,Data!$A$5:$AJ$2001,Data!Y$2,FALSE))</f>
        <v>-3709.1500000000015</v>
      </c>
      <c r="O173" s="9">
        <f>IF($R173="","",VLOOKUP($R173,Data!$A$5:$AJ$2001,Data!Z$2,FALSE))</f>
        <v>14307.03</v>
      </c>
      <c r="P173" s="9">
        <f>IF($R173="","",VLOOKUP($R173,Data!$A$5:$AJ$2001,Data!AA$2,FALSE))</f>
        <v>12512.24</v>
      </c>
      <c r="Q173" s="9">
        <f t="shared" si="2"/>
        <v>20929.190000000002</v>
      </c>
      <c r="R173">
        <f>IF((MAX($R$4:R172)+1)&gt;Data!$A$1,"",MAX($R$4:R172)+1)</f>
        <v>169</v>
      </c>
    </row>
    <row r="174" spans="1:18" x14ac:dyDescent="0.2">
      <c r="A174" s="10">
        <f>IF(Q174="","",RANK(Q174,$Q$5:$Q$257)+COUNTIF($Q$3:Q173,Q174))</f>
        <v>96</v>
      </c>
      <c r="B174" t="str">
        <f>IF(R174="","",VLOOKUP($R174,Data!$A$5:$X$2001,Data!$E$2,FALSE))</f>
        <v>A</v>
      </c>
      <c r="C174">
        <f>IF(R174="","",VLOOKUP($R174,Data!$A$5:$X$2001,Data!$F$2,FALSE))</f>
        <v>0</v>
      </c>
      <c r="D174">
        <f>IF(R174="","",VLOOKUP($R174,Data!$A$5:$X$2001,Data!$G$2,FALSE))</f>
        <v>0</v>
      </c>
      <c r="E174">
        <f>IF(R174="","",VLOOKUP($R174,Data!$A$5:$X$2001,Data!$H$2,FALSE))</f>
        <v>0</v>
      </c>
      <c r="F174">
        <f>IF(R174="","",VLOOKUP($R174,Data!$A$5:$X$2001,Data!$I$2,FALSE))</f>
        <v>0</v>
      </c>
      <c r="G174">
        <f>IF(R174="","",VLOOKUP($R174,Data!$A$5:$X$2001,Data!$J$2,FALSE))</f>
        <v>0</v>
      </c>
      <c r="H174" t="str">
        <f>IF(R174="","",VLOOKUP($R174,Data!$A$5:$X$2001,Data!$K$2,FALSE))</f>
        <v>3486</v>
      </c>
      <c r="I174" t="str">
        <f>IF(R174="","",VLOOKUP($R174,Data!$A$5:$X$2001,Data!$L$2,FALSE))</f>
        <v>RADON GRANT</v>
      </c>
      <c r="J174" s="9">
        <f>IF($R174="","",VLOOKUP($R174,Data!$A$5:$AJ$2001,Data!U$2,FALSE))</f>
        <v>0</v>
      </c>
      <c r="K174" s="9">
        <f>IF($R174="","",VLOOKUP($R174,Data!$A$5:$AJ$2001,Data!V$2,FALSE))</f>
        <v>200</v>
      </c>
      <c r="L174" s="9">
        <f>IF($R174="","",VLOOKUP($R174,Data!$A$5:$AJ$2001,Data!W$2,FALSE))</f>
        <v>1150</v>
      </c>
      <c r="M174" s="9">
        <f>IF($R174="","",VLOOKUP($R174,Data!$A$5:$AJ$2001,Data!X$2,FALSE))</f>
        <v>675</v>
      </c>
      <c r="N174" s="9">
        <f>IF($R174="","",VLOOKUP($R174,Data!$A$5:$AJ$2001,Data!Y$2,FALSE))</f>
        <v>0</v>
      </c>
      <c r="O174" s="9">
        <f>IF($R174="","",VLOOKUP($R174,Data!$A$5:$AJ$2001,Data!Z$2,FALSE))</f>
        <v>0</v>
      </c>
      <c r="P174" s="9">
        <f>IF($R174="","",VLOOKUP($R174,Data!$A$5:$AJ$2001,Data!AA$2,FALSE))</f>
        <v>0</v>
      </c>
      <c r="Q174" s="9">
        <f t="shared" si="2"/>
        <v>2025</v>
      </c>
      <c r="R174">
        <f>IF((MAX($R$4:R173)+1)&gt;Data!$A$1,"",MAX($R$4:R173)+1)</f>
        <v>170</v>
      </c>
    </row>
    <row r="175" spans="1:18" x14ac:dyDescent="0.2">
      <c r="A175" s="10">
        <f>IF(Q175="","",RANK(Q175,$Q$5:$Q$257)+COUNTIF($Q$3:Q174,Q175))</f>
        <v>74</v>
      </c>
      <c r="B175" t="str">
        <f>IF(R175="","",VLOOKUP($R175,Data!$A$5:$X$2001,Data!$E$2,FALSE))</f>
        <v>A</v>
      </c>
      <c r="C175">
        <f>IF(R175="","",VLOOKUP($R175,Data!$A$5:$X$2001,Data!$F$2,FALSE))</f>
        <v>0</v>
      </c>
      <c r="D175">
        <f>IF(R175="","",VLOOKUP($R175,Data!$A$5:$X$2001,Data!$G$2,FALSE))</f>
        <v>0</v>
      </c>
      <c r="E175">
        <f>IF(R175="","",VLOOKUP($R175,Data!$A$5:$X$2001,Data!$H$2,FALSE))</f>
        <v>0</v>
      </c>
      <c r="F175">
        <f>IF(R175="","",VLOOKUP($R175,Data!$A$5:$X$2001,Data!$I$2,FALSE))</f>
        <v>0</v>
      </c>
      <c r="G175">
        <f>IF(R175="","",VLOOKUP($R175,Data!$A$5:$X$2001,Data!$J$2,FALSE))</f>
        <v>0</v>
      </c>
      <c r="H175" t="str">
        <f>IF(R175="","",VLOOKUP($R175,Data!$A$5:$X$2001,Data!$K$2,FALSE))</f>
        <v>3488</v>
      </c>
      <c r="I175" t="str">
        <f>IF(R175="","",VLOOKUP($R175,Data!$A$5:$X$2001,Data!$L$2,FALSE))</f>
        <v>RABIES CONTROL</v>
      </c>
      <c r="J175" s="9">
        <f>IF($R175="","",VLOOKUP($R175,Data!$A$5:$AJ$2001,Data!U$2,FALSE))</f>
        <v>2733.34</v>
      </c>
      <c r="K175" s="9">
        <f>IF($R175="","",VLOOKUP($R175,Data!$A$5:$AJ$2001,Data!V$2,FALSE))</f>
        <v>5840.57</v>
      </c>
      <c r="L175" s="9">
        <f>IF($R175="","",VLOOKUP($R175,Data!$A$5:$AJ$2001,Data!W$2,FALSE))</f>
        <v>3819.58</v>
      </c>
      <c r="M175" s="9">
        <f>IF($R175="","",VLOOKUP($R175,Data!$A$5:$AJ$2001,Data!X$2,FALSE))</f>
        <v>1405.17</v>
      </c>
      <c r="N175" s="9">
        <f>IF($R175="","",VLOOKUP($R175,Data!$A$5:$AJ$2001,Data!Y$2,FALSE))</f>
        <v>-1980.9500000000007</v>
      </c>
      <c r="O175" s="9">
        <f>IF($R175="","",VLOOKUP($R175,Data!$A$5:$AJ$2001,Data!Z$2,FALSE))</f>
        <v>1370.4899999999998</v>
      </c>
      <c r="P175" s="9">
        <f>IF($R175="","",VLOOKUP($R175,Data!$A$5:$AJ$2001,Data!AA$2,FALSE))</f>
        <v>1806.75</v>
      </c>
      <c r="Q175" s="9">
        <f t="shared" si="2"/>
        <v>14994.949999999999</v>
      </c>
      <c r="R175">
        <f>IF((MAX($R$4:R174)+1)&gt;Data!$A$1,"",MAX($R$4:R174)+1)</f>
        <v>171</v>
      </c>
    </row>
    <row r="176" spans="1:18" x14ac:dyDescent="0.2">
      <c r="A176" s="10">
        <f>IF(Q176="","",RANK(Q176,$Q$5:$Q$257)+COUNTIF($Q$3:Q175,Q176))</f>
        <v>62</v>
      </c>
      <c r="B176" t="str">
        <f>IF(R176="","",VLOOKUP($R176,Data!$A$5:$X$2001,Data!$E$2,FALSE))</f>
        <v>A</v>
      </c>
      <c r="C176">
        <f>IF(R176="","",VLOOKUP($R176,Data!$A$5:$X$2001,Data!$F$2,FALSE))</f>
        <v>0</v>
      </c>
      <c r="D176">
        <f>IF(R176="","",VLOOKUP($R176,Data!$A$5:$X$2001,Data!$G$2,FALSE))</f>
        <v>0</v>
      </c>
      <c r="E176">
        <f>IF(R176="","",VLOOKUP($R176,Data!$A$5:$X$2001,Data!$H$2,FALSE))</f>
        <v>0</v>
      </c>
      <c r="F176">
        <f>IF(R176="","",VLOOKUP($R176,Data!$A$5:$X$2001,Data!$I$2,FALSE))</f>
        <v>0</v>
      </c>
      <c r="G176">
        <f>IF(R176="","",VLOOKUP($R176,Data!$A$5:$X$2001,Data!$J$2,FALSE))</f>
        <v>0</v>
      </c>
      <c r="H176" t="str">
        <f>IF(R176="","",VLOOKUP($R176,Data!$A$5:$X$2001,Data!$K$2,FALSE))</f>
        <v>3489</v>
      </c>
      <c r="I176" t="str">
        <f>IF(R176="","",VLOOKUP($R176,Data!$A$5:$X$2001,Data!$L$2,FALSE))</f>
        <v>CHILDHOOD LEAD POISON PREV.</v>
      </c>
      <c r="J176" s="9">
        <f>IF($R176="","",VLOOKUP($R176,Data!$A$5:$AJ$2001,Data!U$2,FALSE))</f>
        <v>4828.1100000000006</v>
      </c>
      <c r="K176" s="9">
        <f>IF($R176="","",VLOOKUP($R176,Data!$A$5:$AJ$2001,Data!V$2,FALSE))</f>
        <v>-1871</v>
      </c>
      <c r="L176" s="9">
        <f>IF($R176="","",VLOOKUP($R176,Data!$A$5:$AJ$2001,Data!W$2,FALSE))</f>
        <v>1364.7200000000012</v>
      </c>
      <c r="M176" s="9">
        <f>IF($R176="","",VLOOKUP($R176,Data!$A$5:$AJ$2001,Data!X$2,FALSE))</f>
        <v>-5216.010000000002</v>
      </c>
      <c r="N176" s="9">
        <f>IF($R176="","",VLOOKUP($R176,Data!$A$5:$AJ$2001,Data!Y$2,FALSE))</f>
        <v>5511.73</v>
      </c>
      <c r="O176" s="9">
        <f>IF($R176="","",VLOOKUP($R176,Data!$A$5:$AJ$2001,Data!Z$2,FALSE))</f>
        <v>4900.5499999999993</v>
      </c>
      <c r="P176" s="9">
        <f>IF($R176="","",VLOOKUP($R176,Data!$A$5:$AJ$2001,Data!AA$2,FALSE))</f>
        <v>19822.27</v>
      </c>
      <c r="Q176" s="9">
        <f t="shared" si="2"/>
        <v>29340.37</v>
      </c>
      <c r="R176">
        <f>IF((MAX($R$4:R175)+1)&gt;Data!$A$1,"",MAX($R$4:R175)+1)</f>
        <v>172</v>
      </c>
    </row>
    <row r="177" spans="1:18" x14ac:dyDescent="0.2">
      <c r="A177" s="10">
        <f>IF(Q177="","",RANK(Q177,$Q$5:$Q$257)+COUNTIF($Q$3:Q176,Q177))</f>
        <v>174</v>
      </c>
      <c r="B177" t="str">
        <f>IF(R177="","",VLOOKUP($R177,Data!$A$5:$X$2001,Data!$E$2,FALSE))</f>
        <v>A</v>
      </c>
      <c r="C177">
        <f>IF(R177="","",VLOOKUP($R177,Data!$A$5:$X$2001,Data!$F$2,FALSE))</f>
        <v>0</v>
      </c>
      <c r="D177">
        <f>IF(R177="","",VLOOKUP($R177,Data!$A$5:$X$2001,Data!$G$2,FALSE))</f>
        <v>0</v>
      </c>
      <c r="E177">
        <f>IF(R177="","",VLOOKUP($R177,Data!$A$5:$X$2001,Data!$H$2,FALSE))</f>
        <v>0</v>
      </c>
      <c r="F177">
        <f>IF(R177="","",VLOOKUP($R177,Data!$A$5:$X$2001,Data!$I$2,FALSE))</f>
        <v>0</v>
      </c>
      <c r="G177">
        <f>IF(R177="","",VLOOKUP($R177,Data!$A$5:$X$2001,Data!$J$2,FALSE))</f>
        <v>0</v>
      </c>
      <c r="H177" t="str">
        <f>IF(R177="","",VLOOKUP($R177,Data!$A$5:$X$2001,Data!$K$2,FALSE))</f>
        <v>3491</v>
      </c>
      <c r="I177" t="str">
        <f>IF(R177="","",VLOOKUP($R177,Data!$A$5:$X$2001,Data!$L$2,FALSE))</f>
        <v>ADULT REHAB CENTER</v>
      </c>
      <c r="J177" s="9">
        <f>IF($R177="","",VLOOKUP($R177,Data!$A$5:$AJ$2001,Data!U$2,FALSE))</f>
        <v>2370</v>
      </c>
      <c r="K177" s="9">
        <f>IF($R177="","",VLOOKUP($R177,Data!$A$5:$AJ$2001,Data!V$2,FALSE))</f>
        <v>0</v>
      </c>
      <c r="L177" s="9">
        <f>IF($R177="","",VLOOKUP($R177,Data!$A$5:$AJ$2001,Data!W$2,FALSE))</f>
        <v>-53</v>
      </c>
      <c r="M177" s="9">
        <f>IF($R177="","",VLOOKUP($R177,Data!$A$5:$AJ$2001,Data!X$2,FALSE))</f>
        <v>445.35000000000582</v>
      </c>
      <c r="N177" s="9">
        <f>IF($R177="","",VLOOKUP($R177,Data!$A$5:$AJ$2001,Data!Y$2,FALSE))</f>
        <v>-4259</v>
      </c>
      <c r="O177" s="9">
        <f>IF($R177="","",VLOOKUP($R177,Data!$A$5:$AJ$2001,Data!Z$2,FALSE))</f>
        <v>4259</v>
      </c>
      <c r="P177" s="9">
        <f>IF($R177="","",VLOOKUP($R177,Data!$A$5:$AJ$2001,Data!AA$2,FALSE))</f>
        <v>-5368</v>
      </c>
      <c r="Q177" s="9">
        <f t="shared" si="2"/>
        <v>-2605.6499999999942</v>
      </c>
      <c r="R177">
        <f>IF((MAX($R$4:R176)+1)&gt;Data!$A$1,"",MAX($R$4:R176)+1)</f>
        <v>173</v>
      </c>
    </row>
    <row r="178" spans="1:18" x14ac:dyDescent="0.2">
      <c r="A178" s="10">
        <f>IF(Q178="","",RANK(Q178,$Q$5:$Q$257)+COUNTIF($Q$3:Q177,Q178))</f>
        <v>21</v>
      </c>
      <c r="B178" t="str">
        <f>IF(R178="","",VLOOKUP($R178,Data!$A$5:$X$2001,Data!$E$2,FALSE))</f>
        <v>A</v>
      </c>
      <c r="C178">
        <f>IF(R178="","",VLOOKUP($R178,Data!$A$5:$X$2001,Data!$F$2,FALSE))</f>
        <v>0</v>
      </c>
      <c r="D178">
        <f>IF(R178="","",VLOOKUP($R178,Data!$A$5:$X$2001,Data!$G$2,FALSE))</f>
        <v>0</v>
      </c>
      <c r="E178">
        <f>IF(R178="","",VLOOKUP($R178,Data!$A$5:$X$2001,Data!$H$2,FALSE))</f>
        <v>0</v>
      </c>
      <c r="F178">
        <f>IF(R178="","",VLOOKUP($R178,Data!$A$5:$X$2001,Data!$I$2,FALSE))</f>
        <v>0</v>
      </c>
      <c r="G178">
        <f>IF(R178="","",VLOOKUP($R178,Data!$A$5:$X$2001,Data!$J$2,FALSE))</f>
        <v>0</v>
      </c>
      <c r="H178" t="str">
        <f>IF(R178="","",VLOOKUP($R178,Data!$A$5:$X$2001,Data!$K$2,FALSE))</f>
        <v>3590</v>
      </c>
      <c r="I178" t="str">
        <f>IF(R178="","",VLOOKUP($R178,Data!$A$5:$X$2001,Data!$L$2,FALSE))</f>
        <v>NYS GRANT, RURAL PUBLIC TRAN</v>
      </c>
      <c r="J178" s="9">
        <f>IF($R178="","",VLOOKUP($R178,Data!$A$5:$AJ$2001,Data!U$2,FALSE))</f>
        <v>3149.8300000000017</v>
      </c>
      <c r="K178" s="9">
        <f>IF($R178="","",VLOOKUP($R178,Data!$A$5:$AJ$2001,Data!V$2,FALSE))</f>
        <v>77655.19</v>
      </c>
      <c r="L178" s="9">
        <f>IF($R178="","",VLOOKUP($R178,Data!$A$5:$AJ$2001,Data!W$2,FALSE))</f>
        <v>24012.95</v>
      </c>
      <c r="M178" s="9">
        <f>IF($R178="","",VLOOKUP($R178,Data!$A$5:$AJ$2001,Data!X$2,FALSE))</f>
        <v>144541.03999999998</v>
      </c>
      <c r="N178" s="9">
        <f>IF($R178="","",VLOOKUP($R178,Data!$A$5:$AJ$2001,Data!Y$2,FALSE))</f>
        <v>221284.98</v>
      </c>
      <c r="O178" s="9">
        <f>IF($R178="","",VLOOKUP($R178,Data!$A$5:$AJ$2001,Data!Z$2,FALSE))</f>
        <v>-3486.429999999993</v>
      </c>
      <c r="P178" s="9">
        <f>IF($R178="","",VLOOKUP($R178,Data!$A$5:$AJ$2001,Data!AA$2,FALSE))</f>
        <v>40544.300000000003</v>
      </c>
      <c r="Q178" s="9">
        <f t="shared" si="2"/>
        <v>507701.86</v>
      </c>
      <c r="R178">
        <f>IF((MAX($R$4:R177)+1)&gt;Data!$A$1,"",MAX($R$4:R177)+1)</f>
        <v>174</v>
      </c>
    </row>
    <row r="179" spans="1:18" x14ac:dyDescent="0.2">
      <c r="A179" s="10">
        <f>IF(Q179="","",RANK(Q179,$Q$5:$Q$257)+COUNTIF($Q$3:Q178,Q179))</f>
        <v>245</v>
      </c>
      <c r="B179" t="str">
        <f>IF(R179="","",VLOOKUP($R179,Data!$A$5:$X$2001,Data!$E$2,FALSE))</f>
        <v>A</v>
      </c>
      <c r="C179">
        <f>IF(R179="","",VLOOKUP($R179,Data!$A$5:$X$2001,Data!$F$2,FALSE))</f>
        <v>0</v>
      </c>
      <c r="D179">
        <f>IF(R179="","",VLOOKUP($R179,Data!$A$5:$X$2001,Data!$G$2,FALSE))</f>
        <v>0</v>
      </c>
      <c r="E179">
        <f>IF(R179="","",VLOOKUP($R179,Data!$A$5:$X$2001,Data!$H$2,FALSE))</f>
        <v>0</v>
      </c>
      <c r="F179">
        <f>IF(R179="","",VLOOKUP($R179,Data!$A$5:$X$2001,Data!$I$2,FALSE))</f>
        <v>0</v>
      </c>
      <c r="G179">
        <f>IF(R179="","",VLOOKUP($R179,Data!$A$5:$X$2001,Data!$J$2,FALSE))</f>
        <v>0</v>
      </c>
      <c r="H179" t="str">
        <f>IF(R179="","",VLOOKUP($R179,Data!$A$5:$X$2001,Data!$K$2,FALSE))</f>
        <v>3594</v>
      </c>
      <c r="I179" t="str">
        <f>IF(R179="","",VLOOKUP($R179,Data!$A$5:$X$2001,Data!$L$2,FALSE))</f>
        <v>STOA BUSLINE SUBSIDY</v>
      </c>
      <c r="J179" s="9">
        <f>IF($R179="","",VLOOKUP($R179,Data!$A$5:$AJ$2001,Data!U$2,FALSE))</f>
        <v>-59303.099999999977</v>
      </c>
      <c r="K179" s="9">
        <f>IF($R179="","",VLOOKUP($R179,Data!$A$5:$AJ$2001,Data!V$2,FALSE))</f>
        <v>-88342.43</v>
      </c>
      <c r="L179" s="9">
        <f>IF($R179="","",VLOOKUP($R179,Data!$A$5:$AJ$2001,Data!W$2,FALSE))</f>
        <v>-69234.559999999998</v>
      </c>
      <c r="M179" s="9">
        <f>IF($R179="","",VLOOKUP($R179,Data!$A$5:$AJ$2001,Data!X$2,FALSE))</f>
        <v>-53928.460000000021</v>
      </c>
      <c r="N179" s="9">
        <f>IF($R179="","",VLOOKUP($R179,Data!$A$5:$AJ$2001,Data!Y$2,FALSE))</f>
        <v>-106694.55000000005</v>
      </c>
      <c r="O179" s="9">
        <f>IF($R179="","",VLOOKUP($R179,Data!$A$5:$AJ$2001,Data!Z$2,FALSE))</f>
        <v>85374.669999999984</v>
      </c>
      <c r="P179" s="9">
        <f>IF($R179="","",VLOOKUP($R179,Data!$A$5:$AJ$2001,Data!AA$2,FALSE))</f>
        <v>-184502.64</v>
      </c>
      <c r="Q179" s="9">
        <f t="shared" si="2"/>
        <v>-476631.07000000007</v>
      </c>
      <c r="R179">
        <f>IF((MAX($R$4:R178)+1)&gt;Data!$A$1,"",MAX($R$4:R178)+1)</f>
        <v>175</v>
      </c>
    </row>
    <row r="180" spans="1:18" x14ac:dyDescent="0.2">
      <c r="A180" s="10">
        <f>IF(Q180="","",RANK(Q180,$Q$5:$Q$257)+COUNTIF($Q$3:Q179,Q180))</f>
        <v>145</v>
      </c>
      <c r="B180" t="str">
        <f>IF(R180="","",VLOOKUP($R180,Data!$A$5:$X$2001,Data!$E$2,FALSE))</f>
        <v>A</v>
      </c>
      <c r="C180">
        <f>IF(R180="","",VLOOKUP($R180,Data!$A$5:$X$2001,Data!$F$2,FALSE))</f>
        <v>0</v>
      </c>
      <c r="D180">
        <f>IF(R180="","",VLOOKUP($R180,Data!$A$5:$X$2001,Data!$G$2,FALSE))</f>
        <v>0</v>
      </c>
      <c r="E180">
        <f>IF(R180="","",VLOOKUP($R180,Data!$A$5:$X$2001,Data!$H$2,FALSE))</f>
        <v>0</v>
      </c>
      <c r="F180">
        <f>IF(R180="","",VLOOKUP($R180,Data!$A$5:$X$2001,Data!$I$2,FALSE))</f>
        <v>0</v>
      </c>
      <c r="G180">
        <f>IF(R180="","",VLOOKUP($R180,Data!$A$5:$X$2001,Data!$J$2,FALSE))</f>
        <v>0</v>
      </c>
      <c r="H180" t="str">
        <f>IF(R180="","",VLOOKUP($R180,Data!$A$5:$X$2001,Data!$K$2,FALSE))</f>
        <v>3597</v>
      </c>
      <c r="I180" t="str">
        <f>IF(R180="","",VLOOKUP($R180,Data!$A$5:$X$2001,Data!$L$2,FALSE))</f>
        <v>C.M.A.Q. GRANT - STATE</v>
      </c>
      <c r="J180" s="9">
        <f>IF($R180="","",VLOOKUP($R180,Data!$A$5:$AJ$2001,Data!U$2,FALSE))</f>
        <v>0</v>
      </c>
      <c r="K180" s="9">
        <f>IF($R180="","",VLOOKUP($R180,Data!$A$5:$AJ$2001,Data!V$2,FALSE))</f>
        <v>0</v>
      </c>
      <c r="L180" s="9">
        <f>IF($R180="","",VLOOKUP($R180,Data!$A$5:$AJ$2001,Data!W$2,FALSE))</f>
        <v>0</v>
      </c>
      <c r="M180" s="9">
        <f>IF($R180="","",VLOOKUP($R180,Data!$A$5:$AJ$2001,Data!X$2,FALSE))</f>
        <v>0</v>
      </c>
      <c r="N180" s="9">
        <f>IF($R180="","",VLOOKUP($R180,Data!$A$5:$AJ$2001,Data!Y$2,FALSE))</f>
        <v>0</v>
      </c>
      <c r="O180" s="9">
        <f>IF($R180="","",VLOOKUP($R180,Data!$A$5:$AJ$2001,Data!Z$2,FALSE))</f>
        <v>0</v>
      </c>
      <c r="P180" s="9">
        <f>IF($R180="","",VLOOKUP($R180,Data!$A$5:$AJ$2001,Data!AA$2,FALSE))</f>
        <v>0</v>
      </c>
      <c r="Q180" s="9">
        <f t="shared" si="2"/>
        <v>0</v>
      </c>
      <c r="R180">
        <f>IF((MAX($R$4:R179)+1)&gt;Data!$A$1,"",MAX($R$4:R179)+1)</f>
        <v>176</v>
      </c>
    </row>
    <row r="181" spans="1:18" x14ac:dyDescent="0.2">
      <c r="A181" s="10">
        <f>IF(Q181="","",RANK(Q181,$Q$5:$Q$257)+COUNTIF($Q$3:Q180,Q181))</f>
        <v>146</v>
      </c>
      <c r="B181" t="str">
        <f>IF(R181="","",VLOOKUP($R181,Data!$A$5:$X$2001,Data!$E$2,FALSE))</f>
        <v>A</v>
      </c>
      <c r="C181">
        <f>IF(R181="","",VLOOKUP($R181,Data!$A$5:$X$2001,Data!$F$2,FALSE))</f>
        <v>0</v>
      </c>
      <c r="D181">
        <f>IF(R181="","",VLOOKUP($R181,Data!$A$5:$X$2001,Data!$G$2,FALSE))</f>
        <v>0</v>
      </c>
      <c r="E181">
        <f>IF(R181="","",VLOOKUP($R181,Data!$A$5:$X$2001,Data!$H$2,FALSE))</f>
        <v>0</v>
      </c>
      <c r="F181">
        <f>IF(R181="","",VLOOKUP($R181,Data!$A$5:$X$2001,Data!$I$2,FALSE))</f>
        <v>0</v>
      </c>
      <c r="G181">
        <f>IF(R181="","",VLOOKUP($R181,Data!$A$5:$X$2001,Data!$J$2,FALSE))</f>
        <v>0</v>
      </c>
      <c r="H181" t="str">
        <f>IF(R181="","",VLOOKUP($R181,Data!$A$5:$X$2001,Data!$K$2,FALSE))</f>
        <v>3601</v>
      </c>
      <c r="I181" t="str">
        <f>IF(R181="","",VLOOKUP($R181,Data!$A$5:$X$2001,Data!$L$2,FALSE))</f>
        <v>MEDICAL ASSISTANCE</v>
      </c>
      <c r="J181" s="9">
        <f>IF($R181="","",VLOOKUP($R181,Data!$A$5:$AJ$2001,Data!U$2,FALSE))</f>
        <v>0</v>
      </c>
      <c r="K181" s="9">
        <f>IF($R181="","",VLOOKUP($R181,Data!$A$5:$AJ$2001,Data!V$2,FALSE))</f>
        <v>0</v>
      </c>
      <c r="L181" s="9">
        <f>IF($R181="","",VLOOKUP($R181,Data!$A$5:$AJ$2001,Data!W$2,FALSE))</f>
        <v>0</v>
      </c>
      <c r="M181" s="9">
        <f>IF($R181="","",VLOOKUP($R181,Data!$A$5:$AJ$2001,Data!X$2,FALSE))</f>
        <v>0</v>
      </c>
      <c r="N181" s="9">
        <f>IF($R181="","",VLOOKUP($R181,Data!$A$5:$AJ$2001,Data!Y$2,FALSE))</f>
        <v>0</v>
      </c>
      <c r="O181" s="9">
        <f>IF($R181="","",VLOOKUP($R181,Data!$A$5:$AJ$2001,Data!Z$2,FALSE))</f>
        <v>0</v>
      </c>
      <c r="P181" s="9">
        <f>IF($R181="","",VLOOKUP($R181,Data!$A$5:$AJ$2001,Data!AA$2,FALSE))</f>
        <v>0</v>
      </c>
      <c r="Q181" s="9">
        <f t="shared" si="2"/>
        <v>0</v>
      </c>
      <c r="R181">
        <f>IF((MAX($R$4:R180)+1)&gt;Data!$A$1,"",MAX($R$4:R180)+1)</f>
        <v>177</v>
      </c>
    </row>
    <row r="182" spans="1:18" x14ac:dyDescent="0.2">
      <c r="A182" s="10">
        <f>IF(Q182="","",RANK(Q182,$Q$5:$Q$257)+COUNTIF($Q$3:Q181,Q182))</f>
        <v>231</v>
      </c>
      <c r="B182" t="str">
        <f>IF(R182="","",VLOOKUP($R182,Data!$A$5:$X$2001,Data!$E$2,FALSE))</f>
        <v>A</v>
      </c>
      <c r="C182">
        <f>IF(R182="","",VLOOKUP($R182,Data!$A$5:$X$2001,Data!$F$2,FALSE))</f>
        <v>0</v>
      </c>
      <c r="D182">
        <f>IF(R182="","",VLOOKUP($R182,Data!$A$5:$X$2001,Data!$G$2,FALSE))</f>
        <v>0</v>
      </c>
      <c r="E182">
        <f>IF(R182="","",VLOOKUP($R182,Data!$A$5:$X$2001,Data!$H$2,FALSE))</f>
        <v>0</v>
      </c>
      <c r="F182">
        <f>IF(R182="","",VLOOKUP($R182,Data!$A$5:$X$2001,Data!$I$2,FALSE))</f>
        <v>0</v>
      </c>
      <c r="G182">
        <f>IF(R182="","",VLOOKUP($R182,Data!$A$5:$X$2001,Data!$J$2,FALSE))</f>
        <v>0</v>
      </c>
      <c r="H182" t="str">
        <f>IF(R182="","",VLOOKUP($R182,Data!$A$5:$X$2001,Data!$K$2,FALSE))</f>
        <v>3609</v>
      </c>
      <c r="I182" t="str">
        <f>IF(R182="","",VLOOKUP($R182,Data!$A$5:$X$2001,Data!$L$2,FALSE))</f>
        <v>FAMILY ASSISTANCE</v>
      </c>
      <c r="J182" s="9">
        <f>IF($R182="","",VLOOKUP($R182,Data!$A$5:$AJ$2001,Data!U$2,FALSE))</f>
        <v>-155071</v>
      </c>
      <c r="K182" s="9">
        <f>IF($R182="","",VLOOKUP($R182,Data!$A$5:$AJ$2001,Data!V$2,FALSE))</f>
        <v>-1184</v>
      </c>
      <c r="L182" s="9">
        <f>IF($R182="","",VLOOKUP($R182,Data!$A$5:$AJ$2001,Data!W$2,FALSE))</f>
        <v>-1177</v>
      </c>
      <c r="M182" s="9">
        <f>IF($R182="","",VLOOKUP($R182,Data!$A$5:$AJ$2001,Data!X$2,FALSE))</f>
        <v>-404</v>
      </c>
      <c r="N182" s="9">
        <f>IF($R182="","",VLOOKUP($R182,Data!$A$5:$AJ$2001,Data!Y$2,FALSE))</f>
        <v>-304</v>
      </c>
      <c r="O182" s="9">
        <f>IF($R182="","",VLOOKUP($R182,Data!$A$5:$AJ$2001,Data!Z$2,FALSE))</f>
        <v>-26030</v>
      </c>
      <c r="P182" s="9">
        <f>IF($R182="","",VLOOKUP($R182,Data!$A$5:$AJ$2001,Data!AA$2,FALSE))</f>
        <v>320</v>
      </c>
      <c r="Q182" s="9">
        <f t="shared" si="2"/>
        <v>-183850</v>
      </c>
      <c r="R182">
        <f>IF((MAX($R$4:R181)+1)&gt;Data!$A$1,"",MAX($R$4:R181)+1)</f>
        <v>178</v>
      </c>
    </row>
    <row r="183" spans="1:18" x14ac:dyDescent="0.2">
      <c r="A183" s="10">
        <f>IF(Q183="","",RANK(Q183,$Q$5:$Q$257)+COUNTIF($Q$3:Q182,Q183))</f>
        <v>12</v>
      </c>
      <c r="B183" t="str">
        <f>IF(R183="","",VLOOKUP($R183,Data!$A$5:$X$2001,Data!$E$2,FALSE))</f>
        <v>A</v>
      </c>
      <c r="C183">
        <f>IF(R183="","",VLOOKUP($R183,Data!$A$5:$X$2001,Data!$F$2,FALSE))</f>
        <v>0</v>
      </c>
      <c r="D183">
        <f>IF(R183="","",VLOOKUP($R183,Data!$A$5:$X$2001,Data!$G$2,FALSE))</f>
        <v>0</v>
      </c>
      <c r="E183">
        <f>IF(R183="","",VLOOKUP($R183,Data!$A$5:$X$2001,Data!$H$2,FALSE))</f>
        <v>0</v>
      </c>
      <c r="F183">
        <f>IF(R183="","",VLOOKUP($R183,Data!$A$5:$X$2001,Data!$I$2,FALSE))</f>
        <v>0</v>
      </c>
      <c r="G183">
        <f>IF(R183="","",VLOOKUP($R183,Data!$A$5:$X$2001,Data!$J$2,FALSE))</f>
        <v>0</v>
      </c>
      <c r="H183" t="str">
        <f>IF(R183="","",VLOOKUP($R183,Data!$A$5:$X$2001,Data!$K$2,FALSE))</f>
        <v>3610</v>
      </c>
      <c r="I183" t="str">
        <f>IF(R183="","",VLOOKUP($R183,Data!$A$5:$X$2001,Data!$L$2,FALSE))</f>
        <v>SOCIAL SERVICES ADMINIS</v>
      </c>
      <c r="J183" s="9">
        <f>IF($R183="","",VLOOKUP($R183,Data!$A$5:$AJ$2001,Data!U$2,FALSE))</f>
        <v>281304</v>
      </c>
      <c r="K183" s="9">
        <f>IF($R183="","",VLOOKUP($R183,Data!$A$5:$AJ$2001,Data!V$2,FALSE))</f>
        <v>85598</v>
      </c>
      <c r="L183" s="9">
        <f>IF($R183="","",VLOOKUP($R183,Data!$A$5:$AJ$2001,Data!W$2,FALSE))</f>
        <v>194516</v>
      </c>
      <c r="M183" s="9">
        <f>IF($R183="","",VLOOKUP($R183,Data!$A$5:$AJ$2001,Data!X$2,FALSE))</f>
        <v>-159260</v>
      </c>
      <c r="N183" s="9">
        <f>IF($R183="","",VLOOKUP($R183,Data!$A$5:$AJ$2001,Data!Y$2,FALSE))</f>
        <v>-271667</v>
      </c>
      <c r="O183" s="9">
        <f>IF($R183="","",VLOOKUP($R183,Data!$A$5:$AJ$2001,Data!Z$2,FALSE))</f>
        <v>435552.60000000009</v>
      </c>
      <c r="P183" s="9">
        <f>IF($R183="","",VLOOKUP($R183,Data!$A$5:$AJ$2001,Data!AA$2,FALSE))</f>
        <v>465378.29000000004</v>
      </c>
      <c r="Q183" s="9">
        <f t="shared" si="2"/>
        <v>1031421.8900000001</v>
      </c>
      <c r="R183">
        <f>IF((MAX($R$4:R182)+1)&gt;Data!$A$1,"",MAX($R$4:R182)+1)</f>
        <v>179</v>
      </c>
    </row>
    <row r="184" spans="1:18" x14ac:dyDescent="0.2">
      <c r="A184" s="10">
        <f>IF(Q184="","",RANK(Q184,$Q$5:$Q$257)+COUNTIF($Q$3:Q183,Q184))</f>
        <v>251</v>
      </c>
      <c r="B184" t="str">
        <f>IF(R184="","",VLOOKUP($R184,Data!$A$5:$X$2001,Data!$E$2,FALSE))</f>
        <v>A</v>
      </c>
      <c r="C184">
        <f>IF(R184="","",VLOOKUP($R184,Data!$A$5:$X$2001,Data!$F$2,FALSE))</f>
        <v>0</v>
      </c>
      <c r="D184">
        <f>IF(R184="","",VLOOKUP($R184,Data!$A$5:$X$2001,Data!$G$2,FALSE))</f>
        <v>0</v>
      </c>
      <c r="E184">
        <f>IF(R184="","",VLOOKUP($R184,Data!$A$5:$X$2001,Data!$H$2,FALSE))</f>
        <v>0</v>
      </c>
      <c r="F184">
        <f>IF(R184="","",VLOOKUP($R184,Data!$A$5:$X$2001,Data!$I$2,FALSE))</f>
        <v>0</v>
      </c>
      <c r="G184">
        <f>IF(R184="","",VLOOKUP($R184,Data!$A$5:$X$2001,Data!$J$2,FALSE))</f>
        <v>0</v>
      </c>
      <c r="H184" t="str">
        <f>IF(R184="","",VLOOKUP($R184,Data!$A$5:$X$2001,Data!$K$2,FALSE))</f>
        <v>3619</v>
      </c>
      <c r="I184" t="str">
        <f>IF(R184="","",VLOOKUP($R184,Data!$A$5:$X$2001,Data!$L$2,FALSE))</f>
        <v>CHILD CARE</v>
      </c>
      <c r="J184" s="9">
        <f>IF($R184="","",VLOOKUP($R184,Data!$A$5:$AJ$2001,Data!U$2,FALSE))</f>
        <v>-254951</v>
      </c>
      <c r="K184" s="9">
        <f>IF($R184="","",VLOOKUP($R184,Data!$A$5:$AJ$2001,Data!V$2,FALSE))</f>
        <v>-261210</v>
      </c>
      <c r="L184" s="9">
        <f>IF($R184="","",VLOOKUP($R184,Data!$A$5:$AJ$2001,Data!W$2,FALSE))</f>
        <v>-29756</v>
      </c>
      <c r="M184" s="9">
        <f>IF($R184="","",VLOOKUP($R184,Data!$A$5:$AJ$2001,Data!X$2,FALSE))</f>
        <v>-138317</v>
      </c>
      <c r="N184" s="9">
        <f>IF($R184="","",VLOOKUP($R184,Data!$A$5:$AJ$2001,Data!Y$2,FALSE))</f>
        <v>2957</v>
      </c>
      <c r="O184" s="9">
        <f>IF($R184="","",VLOOKUP($R184,Data!$A$5:$AJ$2001,Data!Z$2,FALSE))</f>
        <v>94540.5</v>
      </c>
      <c r="P184" s="9">
        <f>IF($R184="","",VLOOKUP($R184,Data!$A$5:$AJ$2001,Data!AA$2,FALSE))</f>
        <v>-1114685</v>
      </c>
      <c r="Q184" s="9">
        <f t="shared" si="2"/>
        <v>-1701421.5</v>
      </c>
      <c r="R184">
        <f>IF((MAX($R$4:R183)+1)&gt;Data!$A$1,"",MAX($R$4:R183)+1)</f>
        <v>180</v>
      </c>
    </row>
    <row r="185" spans="1:18" x14ac:dyDescent="0.2">
      <c r="A185" s="10">
        <f>IF(Q185="","",RANK(Q185,$Q$5:$Q$257)+COUNTIF($Q$3:Q184,Q185))</f>
        <v>39</v>
      </c>
      <c r="B185" t="str">
        <f>IF(R185="","",VLOOKUP($R185,Data!$A$5:$X$2001,Data!$E$2,FALSE))</f>
        <v>A</v>
      </c>
      <c r="C185">
        <f>IF(R185="","",VLOOKUP($R185,Data!$A$5:$X$2001,Data!$F$2,FALSE))</f>
        <v>0</v>
      </c>
      <c r="D185">
        <f>IF(R185="","",VLOOKUP($R185,Data!$A$5:$X$2001,Data!$G$2,FALSE))</f>
        <v>0</v>
      </c>
      <c r="E185">
        <f>IF(R185="","",VLOOKUP($R185,Data!$A$5:$X$2001,Data!$H$2,FALSE))</f>
        <v>0</v>
      </c>
      <c r="F185">
        <f>IF(R185="","",VLOOKUP($R185,Data!$A$5:$X$2001,Data!$I$2,FALSE))</f>
        <v>0</v>
      </c>
      <c r="G185">
        <f>IF(R185="","",VLOOKUP($R185,Data!$A$5:$X$2001,Data!$J$2,FALSE))</f>
        <v>0</v>
      </c>
      <c r="H185" t="str">
        <f>IF(R185="","",VLOOKUP($R185,Data!$A$5:$X$2001,Data!$K$2,FALSE))</f>
        <v>3623</v>
      </c>
      <c r="I185" t="str">
        <f>IF(R185="","",VLOOKUP($R185,Data!$A$5:$X$2001,Data!$L$2,FALSE))</f>
        <v>JUVENILE DELINQUENT CARE</v>
      </c>
      <c r="J185" s="9">
        <f>IF($R185="","",VLOOKUP($R185,Data!$A$5:$AJ$2001,Data!U$2,FALSE))</f>
        <v>472</v>
      </c>
      <c r="K185" s="9">
        <f>IF($R185="","",VLOOKUP($R185,Data!$A$5:$AJ$2001,Data!V$2,FALSE))</f>
        <v>472</v>
      </c>
      <c r="L185" s="9">
        <f>IF($R185="","",VLOOKUP($R185,Data!$A$5:$AJ$2001,Data!W$2,FALSE))</f>
        <v>473</v>
      </c>
      <c r="M185" s="9">
        <f>IF($R185="","",VLOOKUP($R185,Data!$A$5:$AJ$2001,Data!X$2,FALSE))</f>
        <v>8852</v>
      </c>
      <c r="N185" s="9">
        <f>IF($R185="","",VLOOKUP($R185,Data!$A$5:$AJ$2001,Data!Y$2,FALSE))</f>
        <v>48500</v>
      </c>
      <c r="O185" s="9">
        <f>IF($R185="","",VLOOKUP($R185,Data!$A$5:$AJ$2001,Data!Z$2,FALSE))</f>
        <v>15451</v>
      </c>
      <c r="P185" s="9">
        <f>IF($R185="","",VLOOKUP($R185,Data!$A$5:$AJ$2001,Data!AA$2,FALSE))</f>
        <v>33600</v>
      </c>
      <c r="Q185" s="9">
        <f t="shared" si="2"/>
        <v>107820</v>
      </c>
      <c r="R185">
        <f>IF((MAX($R$4:R184)+1)&gt;Data!$A$1,"",MAX($R$4:R184)+1)</f>
        <v>181</v>
      </c>
    </row>
    <row r="186" spans="1:18" x14ac:dyDescent="0.2">
      <c r="A186" s="10">
        <f>IF(Q186="","",RANK(Q186,$Q$5:$Q$257)+COUNTIF($Q$3:Q185,Q186))</f>
        <v>25</v>
      </c>
      <c r="B186" t="str">
        <f>IF(R186="","",VLOOKUP($R186,Data!$A$5:$X$2001,Data!$E$2,FALSE))</f>
        <v>A</v>
      </c>
      <c r="C186">
        <f>IF(R186="","",VLOOKUP($R186,Data!$A$5:$X$2001,Data!$F$2,FALSE))</f>
        <v>0</v>
      </c>
      <c r="D186">
        <f>IF(R186="","",VLOOKUP($R186,Data!$A$5:$X$2001,Data!$G$2,FALSE))</f>
        <v>0</v>
      </c>
      <c r="E186">
        <f>IF(R186="","",VLOOKUP($R186,Data!$A$5:$X$2001,Data!$H$2,FALSE))</f>
        <v>0</v>
      </c>
      <c r="F186">
        <f>IF(R186="","",VLOOKUP($R186,Data!$A$5:$X$2001,Data!$I$2,FALSE))</f>
        <v>0</v>
      </c>
      <c r="G186">
        <f>IF(R186="","",VLOOKUP($R186,Data!$A$5:$X$2001,Data!$J$2,FALSE))</f>
        <v>0</v>
      </c>
      <c r="H186" t="str">
        <f>IF(R186="","",VLOOKUP($R186,Data!$A$5:$X$2001,Data!$K$2,FALSE))</f>
        <v>3640</v>
      </c>
      <c r="I186" t="str">
        <f>IF(R186="","",VLOOKUP($R186,Data!$A$5:$X$2001,Data!$L$2,FALSE))</f>
        <v>SAFETY NET PROGRAM</v>
      </c>
      <c r="J186" s="9">
        <f>IF($R186="","",VLOOKUP($R186,Data!$A$5:$AJ$2001,Data!U$2,FALSE))</f>
        <v>124814</v>
      </c>
      <c r="K186" s="9">
        <f>IF($R186="","",VLOOKUP($R186,Data!$A$5:$AJ$2001,Data!V$2,FALSE))</f>
        <v>33493</v>
      </c>
      <c r="L186" s="9">
        <f>IF($R186="","",VLOOKUP($R186,Data!$A$5:$AJ$2001,Data!W$2,FALSE))</f>
        <v>54526</v>
      </c>
      <c r="M186" s="9">
        <f>IF($R186="","",VLOOKUP($R186,Data!$A$5:$AJ$2001,Data!X$2,FALSE))</f>
        <v>72511</v>
      </c>
      <c r="N186" s="9">
        <f>IF($R186="","",VLOOKUP($R186,Data!$A$5:$AJ$2001,Data!Y$2,FALSE))</f>
        <v>18677</v>
      </c>
      <c r="O186" s="9">
        <f>IF($R186="","",VLOOKUP($R186,Data!$A$5:$AJ$2001,Data!Z$2,FALSE))</f>
        <v>1225</v>
      </c>
      <c r="P186" s="9">
        <f>IF($R186="","",VLOOKUP($R186,Data!$A$5:$AJ$2001,Data!AA$2,FALSE))</f>
        <v>13191</v>
      </c>
      <c r="Q186" s="9">
        <f t="shared" si="2"/>
        <v>318437</v>
      </c>
      <c r="R186">
        <f>IF((MAX($R$4:R185)+1)&gt;Data!$A$1,"",MAX($R$4:R185)+1)</f>
        <v>182</v>
      </c>
    </row>
    <row r="187" spans="1:18" x14ac:dyDescent="0.2">
      <c r="A187" s="10">
        <f>IF(Q187="","",RANK(Q187,$Q$5:$Q$257)+COUNTIF($Q$3:Q186,Q187))</f>
        <v>31</v>
      </c>
      <c r="B187" t="str">
        <f>IF(R187="","",VLOOKUP($R187,Data!$A$5:$X$2001,Data!$E$2,FALSE))</f>
        <v>A</v>
      </c>
      <c r="C187">
        <f>IF(R187="","",VLOOKUP($R187,Data!$A$5:$X$2001,Data!$F$2,FALSE))</f>
        <v>0</v>
      </c>
      <c r="D187">
        <f>IF(R187="","",VLOOKUP($R187,Data!$A$5:$X$2001,Data!$G$2,FALSE))</f>
        <v>0</v>
      </c>
      <c r="E187">
        <f>IF(R187="","",VLOOKUP($R187,Data!$A$5:$X$2001,Data!$H$2,FALSE))</f>
        <v>0</v>
      </c>
      <c r="F187">
        <f>IF(R187="","",VLOOKUP($R187,Data!$A$5:$X$2001,Data!$I$2,FALSE))</f>
        <v>0</v>
      </c>
      <c r="G187">
        <f>IF(R187="","",VLOOKUP($R187,Data!$A$5:$X$2001,Data!$J$2,FALSE))</f>
        <v>0</v>
      </c>
      <c r="H187" t="str">
        <f>IF(R187="","",VLOOKUP($R187,Data!$A$5:$X$2001,Data!$K$2,FALSE))</f>
        <v>3642</v>
      </c>
      <c r="I187" t="str">
        <f>IF(R187="","",VLOOKUP($R187,Data!$A$5:$X$2001,Data!$L$2,FALSE))</f>
        <v>EMERGENCY AID FOR ADULTS</v>
      </c>
      <c r="J187" s="9">
        <f>IF($R187="","",VLOOKUP($R187,Data!$A$5:$AJ$2001,Data!U$2,FALSE))</f>
        <v>22190</v>
      </c>
      <c r="K187" s="9">
        <f>IF($R187="","",VLOOKUP($R187,Data!$A$5:$AJ$2001,Data!V$2,FALSE))</f>
        <v>23952</v>
      </c>
      <c r="L187" s="9">
        <f>IF($R187="","",VLOOKUP($R187,Data!$A$5:$AJ$2001,Data!W$2,FALSE))</f>
        <v>17664</v>
      </c>
      <c r="M187" s="9">
        <f>IF($R187="","",VLOOKUP($R187,Data!$A$5:$AJ$2001,Data!X$2,FALSE))</f>
        <v>25215</v>
      </c>
      <c r="N187" s="9">
        <f>IF($R187="","",VLOOKUP($R187,Data!$A$5:$AJ$2001,Data!Y$2,FALSE))</f>
        <v>98334</v>
      </c>
      <c r="O187" s="9">
        <f>IF($R187="","",VLOOKUP($R187,Data!$A$5:$AJ$2001,Data!Z$2,FALSE))</f>
        <v>5539</v>
      </c>
      <c r="P187" s="9">
        <f>IF($R187="","",VLOOKUP($R187,Data!$A$5:$AJ$2001,Data!AA$2,FALSE))</f>
        <v>3299</v>
      </c>
      <c r="Q187" s="9">
        <f t="shared" si="2"/>
        <v>196193</v>
      </c>
      <c r="R187">
        <f>IF((MAX($R$4:R186)+1)&gt;Data!$A$1,"",MAX($R$4:R186)+1)</f>
        <v>183</v>
      </c>
    </row>
    <row r="188" spans="1:18" x14ac:dyDescent="0.2">
      <c r="A188" s="10">
        <f>IF(Q188="","",RANK(Q188,$Q$5:$Q$257)+COUNTIF($Q$3:Q187,Q188))</f>
        <v>20</v>
      </c>
      <c r="B188" t="str">
        <f>IF(R188="","",VLOOKUP($R188,Data!$A$5:$X$2001,Data!$E$2,FALSE))</f>
        <v>A</v>
      </c>
      <c r="C188">
        <f>IF(R188="","",VLOOKUP($R188,Data!$A$5:$X$2001,Data!$F$2,FALSE))</f>
        <v>0</v>
      </c>
      <c r="D188">
        <f>IF(R188="","",VLOOKUP($R188,Data!$A$5:$X$2001,Data!$G$2,FALSE))</f>
        <v>0</v>
      </c>
      <c r="E188">
        <f>IF(R188="","",VLOOKUP($R188,Data!$A$5:$X$2001,Data!$H$2,FALSE))</f>
        <v>0</v>
      </c>
      <c r="F188">
        <f>IF(R188="","",VLOOKUP($R188,Data!$A$5:$X$2001,Data!$I$2,FALSE))</f>
        <v>0</v>
      </c>
      <c r="G188">
        <f>IF(R188="","",VLOOKUP($R188,Data!$A$5:$X$2001,Data!$J$2,FALSE))</f>
        <v>0</v>
      </c>
      <c r="H188" t="str">
        <f>IF(R188="","",VLOOKUP($R188,Data!$A$5:$X$2001,Data!$K$2,FALSE))</f>
        <v>3655</v>
      </c>
      <c r="I188" t="str">
        <f>IF(R188="","",VLOOKUP($R188,Data!$A$5:$X$2001,Data!$L$2,FALSE))</f>
        <v>DAY CARE</v>
      </c>
      <c r="J188" s="9">
        <f>IF($R188="","",VLOOKUP($R188,Data!$A$5:$AJ$2001,Data!U$2,FALSE))</f>
        <v>-66905</v>
      </c>
      <c r="K188" s="9">
        <f>IF($R188="","",VLOOKUP($R188,Data!$A$5:$AJ$2001,Data!V$2,FALSE))</f>
        <v>93443</v>
      </c>
      <c r="L188" s="9">
        <f>IF($R188="","",VLOOKUP($R188,Data!$A$5:$AJ$2001,Data!W$2,FALSE))</f>
        <v>151272</v>
      </c>
      <c r="M188" s="9">
        <f>IF($R188="","",VLOOKUP($R188,Data!$A$5:$AJ$2001,Data!X$2,FALSE))</f>
        <v>160849</v>
      </c>
      <c r="N188" s="9">
        <f>IF($R188="","",VLOOKUP($R188,Data!$A$5:$AJ$2001,Data!Y$2,FALSE))</f>
        <v>185021</v>
      </c>
      <c r="O188" s="9">
        <f>IF($R188="","",VLOOKUP($R188,Data!$A$5:$AJ$2001,Data!Z$2,FALSE))</f>
        <v>79409</v>
      </c>
      <c r="P188" s="9">
        <f>IF($R188="","",VLOOKUP($R188,Data!$A$5:$AJ$2001,Data!AA$2,FALSE))</f>
        <v>-24028</v>
      </c>
      <c r="Q188" s="9">
        <f t="shared" si="2"/>
        <v>579061</v>
      </c>
      <c r="R188">
        <f>IF((MAX($R$4:R187)+1)&gt;Data!$A$1,"",MAX($R$4:R187)+1)</f>
        <v>184</v>
      </c>
    </row>
    <row r="189" spans="1:18" x14ac:dyDescent="0.2">
      <c r="A189" s="10">
        <f>IF(Q189="","",RANK(Q189,$Q$5:$Q$257)+COUNTIF($Q$3:Q188,Q189))</f>
        <v>249</v>
      </c>
      <c r="B189" t="str">
        <f>IF(R189="","",VLOOKUP($R189,Data!$A$5:$X$2001,Data!$E$2,FALSE))</f>
        <v>A</v>
      </c>
      <c r="C189">
        <f>IF(R189="","",VLOOKUP($R189,Data!$A$5:$X$2001,Data!$F$2,FALSE))</f>
        <v>0</v>
      </c>
      <c r="D189">
        <f>IF(R189="","",VLOOKUP($R189,Data!$A$5:$X$2001,Data!$G$2,FALSE))</f>
        <v>0</v>
      </c>
      <c r="E189">
        <f>IF(R189="","",VLOOKUP($R189,Data!$A$5:$X$2001,Data!$H$2,FALSE))</f>
        <v>0</v>
      </c>
      <c r="F189">
        <f>IF(R189="","",VLOOKUP($R189,Data!$A$5:$X$2001,Data!$I$2,FALSE))</f>
        <v>0</v>
      </c>
      <c r="G189">
        <f>IF(R189="","",VLOOKUP($R189,Data!$A$5:$X$2001,Data!$J$2,FALSE))</f>
        <v>0</v>
      </c>
      <c r="H189" t="str">
        <f>IF(R189="","",VLOOKUP($R189,Data!$A$5:$X$2001,Data!$K$2,FALSE))</f>
        <v>3670</v>
      </c>
      <c r="I189" t="str">
        <f>IF(R189="","",VLOOKUP($R189,Data!$A$5:$X$2001,Data!$L$2,FALSE))</f>
        <v>SERV FOR RECIP TITLE XX</v>
      </c>
      <c r="J189" s="9">
        <f>IF($R189="","",VLOOKUP($R189,Data!$A$5:$AJ$2001,Data!U$2,FALSE))</f>
        <v>381800</v>
      </c>
      <c r="K189" s="9">
        <f>IF($R189="","",VLOOKUP($R189,Data!$A$5:$AJ$2001,Data!V$2,FALSE))</f>
        <v>-1631656</v>
      </c>
      <c r="L189" s="9">
        <f>IF($R189="","",VLOOKUP($R189,Data!$A$5:$AJ$2001,Data!W$2,FALSE))</f>
        <v>968813</v>
      </c>
      <c r="M189" s="9">
        <f>IF($R189="","",VLOOKUP($R189,Data!$A$5:$AJ$2001,Data!X$2,FALSE))</f>
        <v>333363</v>
      </c>
      <c r="N189" s="9">
        <f>IF($R189="","",VLOOKUP($R189,Data!$A$5:$AJ$2001,Data!Y$2,FALSE))</f>
        <v>-747402</v>
      </c>
      <c r="O189" s="9">
        <f>IF($R189="","",VLOOKUP($R189,Data!$A$5:$AJ$2001,Data!Z$2,FALSE))</f>
        <v>131791</v>
      </c>
      <c r="P189" s="9">
        <f>IF($R189="","",VLOOKUP($R189,Data!$A$5:$AJ$2001,Data!AA$2,FALSE))</f>
        <v>-230902</v>
      </c>
      <c r="Q189" s="9">
        <f t="shared" si="2"/>
        <v>-794193</v>
      </c>
      <c r="R189">
        <f>IF((MAX($R$4:R188)+1)&gt;Data!$A$1,"",MAX($R$4:R188)+1)</f>
        <v>185</v>
      </c>
    </row>
    <row r="190" spans="1:18" x14ac:dyDescent="0.2">
      <c r="A190" s="10">
        <f>IF(Q190="","",RANK(Q190,$Q$5:$Q$257)+COUNTIF($Q$3:Q189,Q190))</f>
        <v>83</v>
      </c>
      <c r="B190" t="str">
        <f>IF(R190="","",VLOOKUP($R190,Data!$A$5:$X$2001,Data!$E$2,FALSE))</f>
        <v>A</v>
      </c>
      <c r="C190">
        <f>IF(R190="","",VLOOKUP($R190,Data!$A$5:$X$2001,Data!$F$2,FALSE))</f>
        <v>0</v>
      </c>
      <c r="D190">
        <f>IF(R190="","",VLOOKUP($R190,Data!$A$5:$X$2001,Data!$G$2,FALSE))</f>
        <v>0</v>
      </c>
      <c r="E190">
        <f>IF(R190="","",VLOOKUP($R190,Data!$A$5:$X$2001,Data!$H$2,FALSE))</f>
        <v>0</v>
      </c>
      <c r="F190">
        <f>IF(R190="","",VLOOKUP($R190,Data!$A$5:$X$2001,Data!$I$2,FALSE))</f>
        <v>0</v>
      </c>
      <c r="G190">
        <f>IF(R190="","",VLOOKUP($R190,Data!$A$5:$X$2001,Data!$J$2,FALSE))</f>
        <v>0</v>
      </c>
      <c r="H190" t="str">
        <f>IF(R190="","",VLOOKUP($R190,Data!$A$5:$X$2001,Data!$K$2,FALSE))</f>
        <v>3710</v>
      </c>
      <c r="I190" t="str">
        <f>IF(R190="","",VLOOKUP($R190,Data!$A$5:$X$2001,Data!$L$2,FALSE))</f>
        <v>VETERAN'S SERVICE AGENCY</v>
      </c>
      <c r="J190" s="9">
        <f>IF($R190="","",VLOOKUP($R190,Data!$A$5:$AJ$2001,Data!U$2,FALSE))</f>
        <v>0</v>
      </c>
      <c r="K190" s="9">
        <f>IF($R190="","",VLOOKUP($R190,Data!$A$5:$AJ$2001,Data!V$2,FALSE))</f>
        <v>0</v>
      </c>
      <c r="L190" s="9">
        <f>IF($R190="","",VLOOKUP($R190,Data!$A$5:$AJ$2001,Data!W$2,FALSE))</f>
        <v>0</v>
      </c>
      <c r="M190" s="9">
        <f>IF($R190="","",VLOOKUP($R190,Data!$A$5:$AJ$2001,Data!X$2,FALSE))</f>
        <v>0</v>
      </c>
      <c r="N190" s="9">
        <f>IF($R190="","",VLOOKUP($R190,Data!$A$5:$AJ$2001,Data!Y$2,FALSE))</f>
        <v>8529</v>
      </c>
      <c r="O190" s="9">
        <f>IF($R190="","",VLOOKUP($R190,Data!$A$5:$AJ$2001,Data!Z$2,FALSE))</f>
        <v>0</v>
      </c>
      <c r="P190" s="9">
        <f>IF($R190="","",VLOOKUP($R190,Data!$A$5:$AJ$2001,Data!AA$2,FALSE))</f>
        <v>0</v>
      </c>
      <c r="Q190" s="9">
        <f t="shared" si="2"/>
        <v>8529</v>
      </c>
      <c r="R190">
        <f>IF((MAX($R$4:R189)+1)&gt;Data!$A$1,"",MAX($R$4:R189)+1)</f>
        <v>186</v>
      </c>
    </row>
    <row r="191" spans="1:18" x14ac:dyDescent="0.2">
      <c r="A191" s="10">
        <f>IF(Q191="","",RANK(Q191,$Q$5:$Q$257)+COUNTIF($Q$3:Q190,Q191))</f>
        <v>63</v>
      </c>
      <c r="B191" t="str">
        <f>IF(R191="","",VLOOKUP($R191,Data!$A$5:$X$2001,Data!$E$2,FALSE))</f>
        <v>A</v>
      </c>
      <c r="C191">
        <f>IF(R191="","",VLOOKUP($R191,Data!$A$5:$X$2001,Data!$F$2,FALSE))</f>
        <v>0</v>
      </c>
      <c r="D191">
        <f>IF(R191="","",VLOOKUP($R191,Data!$A$5:$X$2001,Data!$G$2,FALSE))</f>
        <v>0</v>
      </c>
      <c r="E191">
        <f>IF(R191="","",VLOOKUP($R191,Data!$A$5:$X$2001,Data!$H$2,FALSE))</f>
        <v>0</v>
      </c>
      <c r="F191">
        <f>IF(R191="","",VLOOKUP($R191,Data!$A$5:$X$2001,Data!$I$2,FALSE))</f>
        <v>0</v>
      </c>
      <c r="G191">
        <f>IF(R191="","",VLOOKUP($R191,Data!$A$5:$X$2001,Data!$J$2,FALSE))</f>
        <v>0</v>
      </c>
      <c r="H191" t="str">
        <f>IF(R191="","",VLOOKUP($R191,Data!$A$5:$X$2001,Data!$K$2,FALSE))</f>
        <v>3715</v>
      </c>
      <c r="I191" t="str">
        <f>IF(R191="","",VLOOKUP($R191,Data!$A$5:$X$2001,Data!$L$2,FALSE))</f>
        <v>TOURISM STATE MATCH</v>
      </c>
      <c r="J191" s="9">
        <f>IF($R191="","",VLOOKUP($R191,Data!$A$5:$AJ$2001,Data!U$2,FALSE))</f>
        <v>0</v>
      </c>
      <c r="K191" s="9">
        <f>IF($R191="","",VLOOKUP($R191,Data!$A$5:$AJ$2001,Data!V$2,FALSE))</f>
        <v>0</v>
      </c>
      <c r="L191" s="9">
        <f>IF($R191="","",VLOOKUP($R191,Data!$A$5:$AJ$2001,Data!W$2,FALSE))</f>
        <v>0</v>
      </c>
      <c r="M191" s="9">
        <f>IF($R191="","",VLOOKUP($R191,Data!$A$5:$AJ$2001,Data!X$2,FALSE))</f>
        <v>0</v>
      </c>
      <c r="N191" s="9">
        <f>IF($R191="","",VLOOKUP($R191,Data!$A$5:$AJ$2001,Data!Y$2,FALSE))</f>
        <v>28269.439999999999</v>
      </c>
      <c r="O191" s="9">
        <f>IF($R191="","",VLOOKUP($R191,Data!$A$5:$AJ$2001,Data!Z$2,FALSE))</f>
        <v>2.7700000000004366</v>
      </c>
      <c r="P191" s="9">
        <f>IF($R191="","",VLOOKUP($R191,Data!$A$5:$AJ$2001,Data!AA$2,FALSE))</f>
        <v>0</v>
      </c>
      <c r="Q191" s="9">
        <f t="shared" si="2"/>
        <v>28272.21</v>
      </c>
      <c r="R191">
        <f>IF((MAX($R$4:R190)+1)&gt;Data!$A$1,"",MAX($R$4:R190)+1)</f>
        <v>187</v>
      </c>
    </row>
    <row r="192" spans="1:18" x14ac:dyDescent="0.2">
      <c r="A192" s="10">
        <f>IF(Q192="","",RANK(Q192,$Q$5:$Q$257)+COUNTIF($Q$3:Q191,Q192))</f>
        <v>51</v>
      </c>
      <c r="B192" t="str">
        <f>IF(R192="","",VLOOKUP($R192,Data!$A$5:$X$2001,Data!$E$2,FALSE))</f>
        <v>A</v>
      </c>
      <c r="C192">
        <f>IF(R192="","",VLOOKUP($R192,Data!$A$5:$X$2001,Data!$F$2,FALSE))</f>
        <v>0</v>
      </c>
      <c r="D192">
        <f>IF(R192="","",VLOOKUP($R192,Data!$A$5:$X$2001,Data!$G$2,FALSE))</f>
        <v>0</v>
      </c>
      <c r="E192">
        <f>IF(R192="","",VLOOKUP($R192,Data!$A$5:$X$2001,Data!$H$2,FALSE))</f>
        <v>0</v>
      </c>
      <c r="F192">
        <f>IF(R192="","",VLOOKUP($R192,Data!$A$5:$X$2001,Data!$I$2,FALSE))</f>
        <v>0</v>
      </c>
      <c r="G192">
        <f>IF(R192="","",VLOOKUP($R192,Data!$A$5:$X$2001,Data!$J$2,FALSE))</f>
        <v>0</v>
      </c>
      <c r="H192" t="str">
        <f>IF(R192="","",VLOOKUP($R192,Data!$A$5:$X$2001,Data!$K$2,FALSE))</f>
        <v>3770</v>
      </c>
      <c r="I192" t="str">
        <f>IF(R192="","",VLOOKUP($R192,Data!$A$5:$X$2001,Data!$L$2,FALSE))</f>
        <v>UNCLASSIFIED STATE AID</v>
      </c>
      <c r="J192" s="9">
        <f>IF($R192="","",VLOOKUP($R192,Data!$A$5:$AJ$2001,Data!U$2,FALSE))</f>
        <v>0</v>
      </c>
      <c r="K192" s="9">
        <f>IF($R192="","",VLOOKUP($R192,Data!$A$5:$AJ$2001,Data!V$2,FALSE))</f>
        <v>-0.01</v>
      </c>
      <c r="L192" s="9">
        <f>IF($R192="","",VLOOKUP($R192,Data!$A$5:$AJ$2001,Data!W$2,FALSE))</f>
        <v>0</v>
      </c>
      <c r="M192" s="9">
        <f>IF($R192="","",VLOOKUP($R192,Data!$A$5:$AJ$2001,Data!X$2,FALSE))</f>
        <v>0</v>
      </c>
      <c r="N192" s="9">
        <f>IF($R192="","",VLOOKUP($R192,Data!$A$5:$AJ$2001,Data!Y$2,FALSE))</f>
        <v>0</v>
      </c>
      <c r="O192" s="9">
        <f>IF($R192="","",VLOOKUP($R192,Data!$A$5:$AJ$2001,Data!Z$2,FALSE))</f>
        <v>0</v>
      </c>
      <c r="P192" s="9">
        <f>IF($R192="","",VLOOKUP($R192,Data!$A$5:$AJ$2001,Data!AA$2,FALSE))</f>
        <v>50000</v>
      </c>
      <c r="Q192" s="9">
        <f t="shared" si="2"/>
        <v>49999.99</v>
      </c>
      <c r="R192">
        <f>IF((MAX($R$4:R191)+1)&gt;Data!$A$1,"",MAX($R$4:R191)+1)</f>
        <v>188</v>
      </c>
    </row>
    <row r="193" spans="1:18" x14ac:dyDescent="0.2">
      <c r="A193" s="10">
        <f>IF(Q193="","",RANK(Q193,$Q$5:$Q$257)+COUNTIF($Q$3:Q192,Q193))</f>
        <v>236</v>
      </c>
      <c r="B193" t="str">
        <f>IF(R193="","",VLOOKUP($R193,Data!$A$5:$X$2001,Data!$E$2,FALSE))</f>
        <v>A</v>
      </c>
      <c r="C193">
        <f>IF(R193="","",VLOOKUP($R193,Data!$A$5:$X$2001,Data!$F$2,FALSE))</f>
        <v>0</v>
      </c>
      <c r="D193">
        <f>IF(R193="","",VLOOKUP($R193,Data!$A$5:$X$2001,Data!$G$2,FALSE))</f>
        <v>0</v>
      </c>
      <c r="E193">
        <f>IF(R193="","",VLOOKUP($R193,Data!$A$5:$X$2001,Data!$H$2,FALSE))</f>
        <v>0</v>
      </c>
      <c r="F193">
        <f>IF(R193="","",VLOOKUP($R193,Data!$A$5:$X$2001,Data!$I$2,FALSE))</f>
        <v>0</v>
      </c>
      <c r="G193">
        <f>IF(R193="","",VLOOKUP($R193,Data!$A$5:$X$2001,Data!$J$2,FALSE))</f>
        <v>0</v>
      </c>
      <c r="H193" t="str">
        <f>IF(R193="","",VLOOKUP($R193,Data!$A$5:$X$2001,Data!$K$2,FALSE))</f>
        <v>3772</v>
      </c>
      <c r="I193" t="str">
        <f>IF(R193="","",VLOOKUP($R193,Data!$A$5:$X$2001,Data!$L$2,FALSE))</f>
        <v>PROGRAMS FOR THE AGING</v>
      </c>
      <c r="J193" s="9">
        <f>IF($R193="","",VLOOKUP($R193,Data!$A$5:$AJ$2001,Data!U$2,FALSE))</f>
        <v>-30990.400000000023</v>
      </c>
      <c r="K193" s="9">
        <f>IF($R193="","",VLOOKUP($R193,Data!$A$5:$AJ$2001,Data!V$2,FALSE))</f>
        <v>31398.270000000019</v>
      </c>
      <c r="L193" s="9">
        <f>IF($R193="","",VLOOKUP($R193,Data!$A$5:$AJ$2001,Data!W$2,FALSE))</f>
        <v>98502</v>
      </c>
      <c r="M193" s="9">
        <f>IF($R193="","",VLOOKUP($R193,Data!$A$5:$AJ$2001,Data!X$2,FALSE))</f>
        <v>-50012.400000000023</v>
      </c>
      <c r="N193" s="9">
        <f>IF($R193="","",VLOOKUP($R193,Data!$A$5:$AJ$2001,Data!Y$2,FALSE))</f>
        <v>79807.689999999944</v>
      </c>
      <c r="O193" s="9">
        <f>IF($R193="","",VLOOKUP($R193,Data!$A$5:$AJ$2001,Data!Z$2,FALSE))</f>
        <v>-195467.65999999992</v>
      </c>
      <c r="P193" s="9">
        <f>IF($R193="","",VLOOKUP($R193,Data!$A$5:$AJ$2001,Data!AA$2,FALSE))</f>
        <v>-225571.72999999998</v>
      </c>
      <c r="Q193" s="9">
        <f t="shared" si="2"/>
        <v>-292334.23</v>
      </c>
      <c r="R193">
        <f>IF((MAX($R$4:R192)+1)&gt;Data!$A$1,"",MAX($R$4:R192)+1)</f>
        <v>189</v>
      </c>
    </row>
    <row r="194" spans="1:18" x14ac:dyDescent="0.2">
      <c r="A194" s="10">
        <f>IF(Q194="","",RANK(Q194,$Q$5:$Q$257)+COUNTIF($Q$3:Q193,Q194))</f>
        <v>40</v>
      </c>
      <c r="B194" t="str">
        <f>IF(R194="","",VLOOKUP($R194,Data!$A$5:$X$2001,Data!$E$2,FALSE))</f>
        <v>A</v>
      </c>
      <c r="C194">
        <f>IF(R194="","",VLOOKUP($R194,Data!$A$5:$X$2001,Data!$F$2,FALSE))</f>
        <v>0</v>
      </c>
      <c r="D194">
        <f>IF(R194="","",VLOOKUP($R194,Data!$A$5:$X$2001,Data!$G$2,FALSE))</f>
        <v>0</v>
      </c>
      <c r="E194">
        <f>IF(R194="","",VLOOKUP($R194,Data!$A$5:$X$2001,Data!$H$2,FALSE))</f>
        <v>0</v>
      </c>
      <c r="F194">
        <f>IF(R194="","",VLOOKUP($R194,Data!$A$5:$X$2001,Data!$I$2,FALSE))</f>
        <v>0</v>
      </c>
      <c r="G194">
        <f>IF(R194="","",VLOOKUP($R194,Data!$A$5:$X$2001,Data!$J$2,FALSE))</f>
        <v>0</v>
      </c>
      <c r="H194" t="str">
        <f>IF(R194="","",VLOOKUP($R194,Data!$A$5:$X$2001,Data!$K$2,FALSE))</f>
        <v>3784</v>
      </c>
      <c r="I194" t="str">
        <f>IF(R194="","",VLOOKUP($R194,Data!$A$5:$X$2001,Data!$L$2,FALSE))</f>
        <v>SEMO/JAIL ASSISTANCE</v>
      </c>
      <c r="J194" s="9">
        <f>IF($R194="","",VLOOKUP($R194,Data!$A$5:$AJ$2001,Data!U$2,FALSE))</f>
        <v>5292</v>
      </c>
      <c r="K194" s="9">
        <f>IF($R194="","",VLOOKUP($R194,Data!$A$5:$AJ$2001,Data!V$2,FALSE))</f>
        <v>6398</v>
      </c>
      <c r="L194" s="9">
        <f>IF($R194="","",VLOOKUP($R194,Data!$A$5:$AJ$2001,Data!W$2,FALSE))</f>
        <v>16056.200000000012</v>
      </c>
      <c r="M194" s="9">
        <f>IF($R194="","",VLOOKUP($R194,Data!$A$5:$AJ$2001,Data!X$2,FALSE))</f>
        <v>64996.28</v>
      </c>
      <c r="N194" s="9">
        <f>IF($R194="","",VLOOKUP($R194,Data!$A$5:$AJ$2001,Data!Y$2,FALSE))</f>
        <v>60522</v>
      </c>
      <c r="O194" s="9">
        <f>IF($R194="","",VLOOKUP($R194,Data!$A$5:$AJ$2001,Data!Z$2,FALSE))</f>
        <v>-6601</v>
      </c>
      <c r="P194" s="9">
        <f>IF($R194="","",VLOOKUP($R194,Data!$A$5:$AJ$2001,Data!AA$2,FALSE))</f>
        <v>-52472.45</v>
      </c>
      <c r="Q194" s="9">
        <f t="shared" si="2"/>
        <v>94191.030000000013</v>
      </c>
      <c r="R194">
        <f>IF((MAX($R$4:R193)+1)&gt;Data!$A$1,"",MAX($R$4:R193)+1)</f>
        <v>190</v>
      </c>
    </row>
    <row r="195" spans="1:18" x14ac:dyDescent="0.2">
      <c r="A195" s="10">
        <f>IF(Q195="","",RANK(Q195,$Q$5:$Q$257)+COUNTIF($Q$3:Q194,Q195))</f>
        <v>213</v>
      </c>
      <c r="B195" t="str">
        <f>IF(R195="","",VLOOKUP($R195,Data!$A$5:$X$2001,Data!$E$2,FALSE))</f>
        <v>A</v>
      </c>
      <c r="C195">
        <f>IF(R195="","",VLOOKUP($R195,Data!$A$5:$X$2001,Data!$F$2,FALSE))</f>
        <v>0</v>
      </c>
      <c r="D195">
        <f>IF(R195="","",VLOOKUP($R195,Data!$A$5:$X$2001,Data!$G$2,FALSE))</f>
        <v>0</v>
      </c>
      <c r="E195">
        <f>IF(R195="","",VLOOKUP($R195,Data!$A$5:$X$2001,Data!$H$2,FALSE))</f>
        <v>0</v>
      </c>
      <c r="F195">
        <f>IF(R195="","",VLOOKUP($R195,Data!$A$5:$X$2001,Data!$I$2,FALSE))</f>
        <v>0</v>
      </c>
      <c r="G195">
        <f>IF(R195="","",VLOOKUP($R195,Data!$A$5:$X$2001,Data!$J$2,FALSE))</f>
        <v>0</v>
      </c>
      <c r="H195" t="str">
        <f>IF(R195="","",VLOOKUP($R195,Data!$A$5:$X$2001,Data!$K$2,FALSE))</f>
        <v>3785</v>
      </c>
      <c r="I195" t="str">
        <f>IF(R195="","",VLOOKUP($R195,Data!$A$5:$X$2001,Data!$L$2,FALSE))</f>
        <v>DIASTER ASST STATE AID</v>
      </c>
      <c r="J195" s="9">
        <f>IF($R195="","",VLOOKUP($R195,Data!$A$5:$AJ$2001,Data!U$2,FALSE))</f>
        <v>-186374.12</v>
      </c>
      <c r="K195" s="9">
        <f>IF($R195="","",VLOOKUP($R195,Data!$A$5:$AJ$2001,Data!V$2,FALSE))</f>
        <v>59202.7</v>
      </c>
      <c r="L195" s="9">
        <f>IF($R195="","",VLOOKUP($R195,Data!$A$5:$AJ$2001,Data!W$2,FALSE))</f>
        <v>236901.68</v>
      </c>
      <c r="M195" s="9">
        <f>IF($R195="","",VLOOKUP($R195,Data!$A$5:$AJ$2001,Data!X$2,FALSE))</f>
        <v>-32301.649999999994</v>
      </c>
      <c r="N195" s="9">
        <f>IF($R195="","",VLOOKUP($R195,Data!$A$5:$AJ$2001,Data!Y$2,FALSE))</f>
        <v>-5260.7599999999948</v>
      </c>
      <c r="O195" s="9">
        <f>IF($R195="","",VLOOKUP($R195,Data!$A$5:$AJ$2001,Data!Z$2,FALSE))</f>
        <v>-135051.76999999999</v>
      </c>
      <c r="P195" s="9">
        <f>IF($R195="","",VLOOKUP($R195,Data!$A$5:$AJ$2001,Data!AA$2,FALSE))</f>
        <v>0.01</v>
      </c>
      <c r="Q195" s="9">
        <f t="shared" si="2"/>
        <v>-62883.909999999982</v>
      </c>
      <c r="R195">
        <f>IF((MAX($R$4:R194)+1)&gt;Data!$A$1,"",MAX($R$4:R194)+1)</f>
        <v>191</v>
      </c>
    </row>
    <row r="196" spans="1:18" x14ac:dyDescent="0.2">
      <c r="A196" s="10">
        <f>IF(Q196="","",RANK(Q196,$Q$5:$Q$257)+COUNTIF($Q$3:Q195,Q196))</f>
        <v>221</v>
      </c>
      <c r="B196" t="str">
        <f>IF(R196="","",VLOOKUP($R196,Data!$A$5:$X$2001,Data!$E$2,FALSE))</f>
        <v>A</v>
      </c>
      <c r="C196">
        <f>IF(R196="","",VLOOKUP($R196,Data!$A$5:$X$2001,Data!$F$2,FALSE))</f>
        <v>0</v>
      </c>
      <c r="D196">
        <f>IF(R196="","",VLOOKUP($R196,Data!$A$5:$X$2001,Data!$G$2,FALSE))</f>
        <v>0</v>
      </c>
      <c r="E196">
        <f>IF(R196="","",VLOOKUP($R196,Data!$A$5:$X$2001,Data!$H$2,FALSE))</f>
        <v>0</v>
      </c>
      <c r="F196">
        <f>IF(R196="","",VLOOKUP($R196,Data!$A$5:$X$2001,Data!$I$2,FALSE))</f>
        <v>0</v>
      </c>
      <c r="G196">
        <f>IF(R196="","",VLOOKUP($R196,Data!$A$5:$X$2001,Data!$J$2,FALSE))</f>
        <v>0</v>
      </c>
      <c r="H196" t="str">
        <f>IF(R196="","",VLOOKUP($R196,Data!$A$5:$X$2001,Data!$K$2,FALSE))</f>
        <v>3788</v>
      </c>
      <c r="I196" t="str">
        <f>IF(R196="","",VLOOKUP($R196,Data!$A$5:$X$2001,Data!$L$2,FALSE))</f>
        <v>NYS AGRICULTURE &amp; MKTS GRANT</v>
      </c>
      <c r="J196" s="9">
        <f>IF($R196="","",VLOOKUP($R196,Data!$A$5:$AJ$2001,Data!U$2,FALSE))</f>
        <v>6000</v>
      </c>
      <c r="K196" s="9">
        <f>IF($R196="","",VLOOKUP($R196,Data!$A$5:$AJ$2001,Data!V$2,FALSE))</f>
        <v>-86413.14</v>
      </c>
      <c r="L196" s="9">
        <f>IF($R196="","",VLOOKUP($R196,Data!$A$5:$AJ$2001,Data!W$2,FALSE))</f>
        <v>0</v>
      </c>
      <c r="M196" s="9">
        <f>IF($R196="","",VLOOKUP($R196,Data!$A$5:$AJ$2001,Data!X$2,FALSE))</f>
        <v>-25000</v>
      </c>
      <c r="N196" s="9">
        <f>IF($R196="","",VLOOKUP($R196,Data!$A$5:$AJ$2001,Data!Y$2,FALSE))</f>
        <v>0</v>
      </c>
      <c r="O196" s="9">
        <f>IF($R196="","",VLOOKUP($R196,Data!$A$5:$AJ$2001,Data!Z$2,FALSE))</f>
        <v>0</v>
      </c>
      <c r="P196" s="9">
        <f>IF($R196="","",VLOOKUP($R196,Data!$A$5:$AJ$2001,Data!AA$2,FALSE))</f>
        <v>0</v>
      </c>
      <c r="Q196" s="9">
        <f t="shared" si="2"/>
        <v>-105413.14</v>
      </c>
      <c r="R196">
        <f>IF((MAX($R$4:R195)+1)&gt;Data!$A$1,"",MAX($R$4:R195)+1)</f>
        <v>192</v>
      </c>
    </row>
    <row r="197" spans="1:18" x14ac:dyDescent="0.2">
      <c r="A197" s="10">
        <f>IF(Q197="","",RANK(Q197,$Q$5:$Q$257)+COUNTIF($Q$3:Q196,Q197))</f>
        <v>84</v>
      </c>
      <c r="B197" t="str">
        <f>IF(R197="","",VLOOKUP($R197,Data!$A$5:$X$2001,Data!$E$2,FALSE))</f>
        <v>A</v>
      </c>
      <c r="C197">
        <f>IF(R197="","",VLOOKUP($R197,Data!$A$5:$X$2001,Data!$F$2,FALSE))</f>
        <v>0</v>
      </c>
      <c r="D197">
        <f>IF(R197="","",VLOOKUP($R197,Data!$A$5:$X$2001,Data!$G$2,FALSE))</f>
        <v>0</v>
      </c>
      <c r="E197">
        <f>IF(R197="","",VLOOKUP($R197,Data!$A$5:$X$2001,Data!$H$2,FALSE))</f>
        <v>0</v>
      </c>
      <c r="F197">
        <f>IF(R197="","",VLOOKUP($R197,Data!$A$5:$X$2001,Data!$I$2,FALSE))</f>
        <v>0</v>
      </c>
      <c r="G197">
        <f>IF(R197="","",VLOOKUP($R197,Data!$A$5:$X$2001,Data!$J$2,FALSE))</f>
        <v>0</v>
      </c>
      <c r="H197" t="str">
        <f>IF(R197="","",VLOOKUP($R197,Data!$A$5:$X$2001,Data!$K$2,FALSE))</f>
        <v>3789</v>
      </c>
      <c r="I197" t="str">
        <f>IF(R197="","",VLOOKUP($R197,Data!$A$5:$X$2001,Data!$L$2,FALSE))</f>
        <v>PETROLEUM QUALITY GRANT</v>
      </c>
      <c r="J197" s="9">
        <f>IF($R197="","",VLOOKUP($R197,Data!$A$5:$AJ$2001,Data!U$2,FALSE))</f>
        <v>1717.3400000000001</v>
      </c>
      <c r="K197" s="9">
        <f>IF($R197="","",VLOOKUP($R197,Data!$A$5:$AJ$2001,Data!V$2,FALSE))</f>
        <v>1392.86</v>
      </c>
      <c r="L197" s="9">
        <f>IF($R197="","",VLOOKUP($R197,Data!$A$5:$AJ$2001,Data!W$2,FALSE))</f>
        <v>1009.52</v>
      </c>
      <c r="M197" s="9">
        <f>IF($R197="","",VLOOKUP($R197,Data!$A$5:$AJ$2001,Data!X$2,FALSE))</f>
        <v>563.40999999999985</v>
      </c>
      <c r="N197" s="9">
        <f>IF($R197="","",VLOOKUP($R197,Data!$A$5:$AJ$2001,Data!Y$2,FALSE))</f>
        <v>1382.29</v>
      </c>
      <c r="O197" s="9">
        <f>IF($R197="","",VLOOKUP($R197,Data!$A$5:$AJ$2001,Data!Z$2,FALSE))</f>
        <v>1240.1199999999999</v>
      </c>
      <c r="P197" s="9">
        <f>IF($R197="","",VLOOKUP($R197,Data!$A$5:$AJ$2001,Data!AA$2,FALSE))</f>
        <v>730.61999999999989</v>
      </c>
      <c r="Q197" s="9">
        <f t="shared" si="2"/>
        <v>8036.1599999999989</v>
      </c>
      <c r="R197">
        <f>IF((MAX($R$4:R196)+1)&gt;Data!$A$1,"",MAX($R$4:R196)+1)</f>
        <v>193</v>
      </c>
    </row>
    <row r="198" spans="1:18" x14ac:dyDescent="0.2">
      <c r="A198" s="10">
        <f>IF(Q198="","",RANK(Q198,$Q$5:$Q$257)+COUNTIF($Q$3:Q197,Q198))</f>
        <v>54</v>
      </c>
      <c r="B198" t="str">
        <f>IF(R198="","",VLOOKUP($R198,Data!$A$5:$X$2001,Data!$E$2,FALSE))</f>
        <v>A</v>
      </c>
      <c r="C198">
        <f>IF(R198="","",VLOOKUP($R198,Data!$A$5:$X$2001,Data!$F$2,FALSE))</f>
        <v>0</v>
      </c>
      <c r="D198">
        <f>IF(R198="","",VLOOKUP($R198,Data!$A$5:$X$2001,Data!$G$2,FALSE))</f>
        <v>0</v>
      </c>
      <c r="E198">
        <f>IF(R198="","",VLOOKUP($R198,Data!$A$5:$X$2001,Data!$H$2,FALSE))</f>
        <v>0</v>
      </c>
      <c r="F198">
        <f>IF(R198="","",VLOOKUP($R198,Data!$A$5:$X$2001,Data!$I$2,FALSE))</f>
        <v>0</v>
      </c>
      <c r="G198">
        <f>IF(R198="","",VLOOKUP($R198,Data!$A$5:$X$2001,Data!$J$2,FALSE))</f>
        <v>0</v>
      </c>
      <c r="H198" t="str">
        <f>IF(R198="","",VLOOKUP($R198,Data!$A$5:$X$2001,Data!$K$2,FALSE))</f>
        <v>3810</v>
      </c>
      <c r="I198" t="str">
        <f>IF(R198="","",VLOOKUP($R198,Data!$A$5:$X$2001,Data!$L$2,FALSE))</f>
        <v>YOUTH PROGRAMS</v>
      </c>
      <c r="J198" s="9">
        <f>IF($R198="","",VLOOKUP($R198,Data!$A$5:$AJ$2001,Data!U$2,FALSE))</f>
        <v>0</v>
      </c>
      <c r="K198" s="9">
        <f>IF($R198="","",VLOOKUP($R198,Data!$A$5:$AJ$2001,Data!V$2,FALSE))</f>
        <v>0</v>
      </c>
      <c r="L198" s="9">
        <f>IF($R198="","",VLOOKUP($R198,Data!$A$5:$AJ$2001,Data!W$2,FALSE))</f>
        <v>385</v>
      </c>
      <c r="M198" s="9">
        <f>IF($R198="","",VLOOKUP($R198,Data!$A$5:$AJ$2001,Data!X$2,FALSE))</f>
        <v>-2</v>
      </c>
      <c r="N198" s="9">
        <f>IF($R198="","",VLOOKUP($R198,Data!$A$5:$AJ$2001,Data!Y$2,FALSE))</f>
        <v>-2</v>
      </c>
      <c r="O198" s="9">
        <f>IF($R198="","",VLOOKUP($R198,Data!$A$5:$AJ$2001,Data!Z$2,FALSE))</f>
        <v>18769.510000000002</v>
      </c>
      <c r="P198" s="9">
        <f>IF($R198="","",VLOOKUP($R198,Data!$A$5:$AJ$2001,Data!AA$2,FALSE))</f>
        <v>27944.54</v>
      </c>
      <c r="Q198" s="9">
        <f t="shared" ref="Q198:Q257" si="3">SUM(J198:P198)</f>
        <v>47095.05</v>
      </c>
      <c r="R198">
        <f>IF((MAX($R$4:R197)+1)&gt;Data!$A$1,"",MAX($R$4:R197)+1)</f>
        <v>194</v>
      </c>
    </row>
    <row r="199" spans="1:18" x14ac:dyDescent="0.2">
      <c r="A199" s="10">
        <f>IF(Q199="","",RANK(Q199,$Q$5:$Q$257)+COUNTIF($Q$3:Q198,Q199))</f>
        <v>45</v>
      </c>
      <c r="B199" t="str">
        <f>IF(R199="","",VLOOKUP($R199,Data!$A$5:$X$2001,Data!$E$2,FALSE))</f>
        <v>A</v>
      </c>
      <c r="C199">
        <f>IF(R199="","",VLOOKUP($R199,Data!$A$5:$X$2001,Data!$F$2,FALSE))</f>
        <v>0</v>
      </c>
      <c r="D199">
        <f>IF(R199="","",VLOOKUP($R199,Data!$A$5:$X$2001,Data!$G$2,FALSE))</f>
        <v>0</v>
      </c>
      <c r="E199">
        <f>IF(R199="","",VLOOKUP($R199,Data!$A$5:$X$2001,Data!$H$2,FALSE))</f>
        <v>0</v>
      </c>
      <c r="F199">
        <f>IF(R199="","",VLOOKUP($R199,Data!$A$5:$X$2001,Data!$I$2,FALSE))</f>
        <v>0</v>
      </c>
      <c r="G199">
        <f>IF(R199="","",VLOOKUP($R199,Data!$A$5:$X$2001,Data!$J$2,FALSE))</f>
        <v>0</v>
      </c>
      <c r="H199" t="str">
        <f>IF(R199="","",VLOOKUP($R199,Data!$A$5:$X$2001,Data!$K$2,FALSE))</f>
        <v>3902</v>
      </c>
      <c r="I199" t="str">
        <f>IF(R199="","",VLOOKUP($R199,Data!$A$5:$X$2001,Data!$L$2,FALSE))</f>
        <v>PLANNING STUDIES</v>
      </c>
      <c r="J199" s="9">
        <f>IF($R199="","",VLOOKUP($R199,Data!$A$5:$AJ$2001,Data!U$2,FALSE))</f>
        <v>0</v>
      </c>
      <c r="K199" s="9">
        <f>IF($R199="","",VLOOKUP($R199,Data!$A$5:$AJ$2001,Data!V$2,FALSE))</f>
        <v>25000</v>
      </c>
      <c r="L199" s="9">
        <f>IF($R199="","",VLOOKUP($R199,Data!$A$5:$AJ$2001,Data!W$2,FALSE))</f>
        <v>50000</v>
      </c>
      <c r="M199" s="9">
        <f>IF($R199="","",VLOOKUP($R199,Data!$A$5:$AJ$2001,Data!X$2,FALSE))</f>
        <v>0</v>
      </c>
      <c r="N199" s="9">
        <f>IF($R199="","",VLOOKUP($R199,Data!$A$5:$AJ$2001,Data!Y$2,FALSE))</f>
        <v>0</v>
      </c>
      <c r="O199" s="9">
        <f>IF($R199="","",VLOOKUP($R199,Data!$A$5:$AJ$2001,Data!Z$2,FALSE))</f>
        <v>0</v>
      </c>
      <c r="P199" s="9">
        <f>IF($R199="","",VLOOKUP($R199,Data!$A$5:$AJ$2001,Data!AA$2,FALSE))</f>
        <v>0</v>
      </c>
      <c r="Q199" s="9">
        <f t="shared" si="3"/>
        <v>75000</v>
      </c>
      <c r="R199">
        <f>IF((MAX($R$4:R198)+1)&gt;Data!$A$1,"",MAX($R$4:R198)+1)</f>
        <v>195</v>
      </c>
    </row>
    <row r="200" spans="1:18" x14ac:dyDescent="0.2">
      <c r="A200" s="10">
        <f>IF(Q200="","",RANK(Q200,$Q$5:$Q$257)+COUNTIF($Q$3:Q199,Q200))</f>
        <v>61</v>
      </c>
      <c r="B200" t="str">
        <f>IF(R200="","",VLOOKUP($R200,Data!$A$5:$X$2001,Data!$E$2,FALSE))</f>
        <v>A</v>
      </c>
      <c r="C200">
        <f>IF(R200="","",VLOOKUP($R200,Data!$A$5:$X$2001,Data!$F$2,FALSE))</f>
        <v>0</v>
      </c>
      <c r="D200">
        <f>IF(R200="","",VLOOKUP($R200,Data!$A$5:$X$2001,Data!$G$2,FALSE))</f>
        <v>0</v>
      </c>
      <c r="E200">
        <f>IF(R200="","",VLOOKUP($R200,Data!$A$5:$X$2001,Data!$H$2,FALSE))</f>
        <v>0</v>
      </c>
      <c r="F200">
        <f>IF(R200="","",VLOOKUP($R200,Data!$A$5:$X$2001,Data!$I$2,FALSE))</f>
        <v>0</v>
      </c>
      <c r="G200">
        <f>IF(R200="","",VLOOKUP($R200,Data!$A$5:$X$2001,Data!$J$2,FALSE))</f>
        <v>0</v>
      </c>
      <c r="H200" t="str">
        <f>IF(R200="","",VLOOKUP($R200,Data!$A$5:$X$2001,Data!$K$2,FALSE))</f>
        <v>3903</v>
      </c>
      <c r="I200" t="str">
        <f>IF(R200="","",VLOOKUP($R200,Data!$A$5:$X$2001,Data!$L$2,FALSE))</f>
        <v>ECON DEV ADMIN AID</v>
      </c>
      <c r="J200" s="9">
        <f>IF($R200="","",VLOOKUP($R200,Data!$A$5:$AJ$2001,Data!U$2,FALSE))</f>
        <v>0</v>
      </c>
      <c r="K200" s="9">
        <f>IF($R200="","",VLOOKUP($R200,Data!$A$5:$AJ$2001,Data!V$2,FALSE))</f>
        <v>30000</v>
      </c>
      <c r="L200" s="9">
        <f>IF($R200="","",VLOOKUP($R200,Data!$A$5:$AJ$2001,Data!W$2,FALSE))</f>
        <v>0</v>
      </c>
      <c r="M200" s="9">
        <f>IF($R200="","",VLOOKUP($R200,Data!$A$5:$AJ$2001,Data!X$2,FALSE))</f>
        <v>0</v>
      </c>
      <c r="N200" s="9">
        <f>IF($R200="","",VLOOKUP($R200,Data!$A$5:$AJ$2001,Data!Y$2,FALSE))</f>
        <v>0</v>
      </c>
      <c r="O200" s="9">
        <f>IF($R200="","",VLOOKUP($R200,Data!$A$5:$AJ$2001,Data!Z$2,FALSE))</f>
        <v>0</v>
      </c>
      <c r="P200" s="9">
        <f>IF($R200="","",VLOOKUP($R200,Data!$A$5:$AJ$2001,Data!AA$2,FALSE))</f>
        <v>0</v>
      </c>
      <c r="Q200" s="9">
        <f t="shared" si="3"/>
        <v>30000</v>
      </c>
      <c r="R200">
        <f>IF((MAX($R$4:R199)+1)&gt;Data!$A$1,"",MAX($R$4:R199)+1)</f>
        <v>196</v>
      </c>
    </row>
    <row r="201" spans="1:18" x14ac:dyDescent="0.2">
      <c r="A201" s="10">
        <f>IF(Q201="","",RANK(Q201,$Q$5:$Q$257)+COUNTIF($Q$3:Q200,Q201))</f>
        <v>70</v>
      </c>
      <c r="B201" t="str">
        <f>IF(R201="","",VLOOKUP($R201,Data!$A$5:$X$2001,Data!$E$2,FALSE))</f>
        <v>A</v>
      </c>
      <c r="C201">
        <f>IF(R201="","",VLOOKUP($R201,Data!$A$5:$X$2001,Data!$F$2,FALSE))</f>
        <v>0</v>
      </c>
      <c r="D201">
        <f>IF(R201="","",VLOOKUP($R201,Data!$A$5:$X$2001,Data!$G$2,FALSE))</f>
        <v>0</v>
      </c>
      <c r="E201">
        <f>IF(R201="","",VLOOKUP($R201,Data!$A$5:$X$2001,Data!$H$2,FALSE))</f>
        <v>0</v>
      </c>
      <c r="F201">
        <f>IF(R201="","",VLOOKUP($R201,Data!$A$5:$X$2001,Data!$I$2,FALSE))</f>
        <v>0</v>
      </c>
      <c r="G201">
        <f>IF(R201="","",VLOOKUP($R201,Data!$A$5:$X$2001,Data!$J$2,FALSE))</f>
        <v>0</v>
      </c>
      <c r="H201" t="str">
        <f>IF(R201="","",VLOOKUP($R201,Data!$A$5:$X$2001,Data!$K$2,FALSE))</f>
        <v>3982</v>
      </c>
      <c r="I201" t="str">
        <f>IF(R201="","",VLOOKUP($R201,Data!$A$5:$X$2001,Data!$L$2,FALSE))</f>
        <v>MISC. PLANNING GRANTS</v>
      </c>
      <c r="J201" s="9">
        <f>IF($R201="","",VLOOKUP($R201,Data!$A$5:$AJ$2001,Data!U$2,FALSE))</f>
        <v>0</v>
      </c>
      <c r="K201" s="9">
        <f>IF($R201="","",VLOOKUP($R201,Data!$A$5:$AJ$2001,Data!V$2,FALSE))</f>
        <v>0</v>
      </c>
      <c r="L201" s="9">
        <f>IF($R201="","",VLOOKUP($R201,Data!$A$5:$AJ$2001,Data!W$2,FALSE))</f>
        <v>0</v>
      </c>
      <c r="M201" s="9">
        <f>IF($R201="","",VLOOKUP($R201,Data!$A$5:$AJ$2001,Data!X$2,FALSE))</f>
        <v>0</v>
      </c>
      <c r="N201" s="9">
        <f>IF($R201="","",VLOOKUP($R201,Data!$A$5:$AJ$2001,Data!Y$2,FALSE))</f>
        <v>0</v>
      </c>
      <c r="O201" s="9">
        <f>IF($R201="","",VLOOKUP($R201,Data!$A$5:$AJ$2001,Data!Z$2,FALSE))</f>
        <v>-8955.25</v>
      </c>
      <c r="P201" s="9">
        <f>IF($R201="","",VLOOKUP($R201,Data!$A$5:$AJ$2001,Data!AA$2,FALSE))</f>
        <v>28000</v>
      </c>
      <c r="Q201" s="9">
        <f t="shared" si="3"/>
        <v>19044.75</v>
      </c>
      <c r="R201">
        <f>IF((MAX($R$4:R200)+1)&gt;Data!$A$1,"",MAX($R$4:R200)+1)</f>
        <v>197</v>
      </c>
    </row>
    <row r="202" spans="1:18" x14ac:dyDescent="0.2">
      <c r="A202" s="10">
        <f>IF(Q202="","",RANK(Q202,$Q$5:$Q$257)+COUNTIF($Q$3:Q201,Q202))</f>
        <v>52</v>
      </c>
      <c r="B202" t="str">
        <f>IF(R202="","",VLOOKUP($R202,Data!$A$5:$X$2001,Data!$E$2,FALSE))</f>
        <v>A</v>
      </c>
      <c r="C202">
        <f>IF(R202="","",VLOOKUP($R202,Data!$A$5:$X$2001,Data!$F$2,FALSE))</f>
        <v>0</v>
      </c>
      <c r="D202">
        <f>IF(R202="","",VLOOKUP($R202,Data!$A$5:$X$2001,Data!$G$2,FALSE))</f>
        <v>0</v>
      </c>
      <c r="E202">
        <f>IF(R202="","",VLOOKUP($R202,Data!$A$5:$X$2001,Data!$H$2,FALSE))</f>
        <v>0</v>
      </c>
      <c r="F202">
        <f>IF(R202="","",VLOOKUP($R202,Data!$A$5:$X$2001,Data!$I$2,FALSE))</f>
        <v>0</v>
      </c>
      <c r="G202">
        <f>IF(R202="","",VLOOKUP($R202,Data!$A$5:$X$2001,Data!$J$2,FALSE))</f>
        <v>0</v>
      </c>
      <c r="H202" t="str">
        <f>IF(R202="","",VLOOKUP($R202,Data!$A$5:$X$2001,Data!$K$2,FALSE))</f>
        <v>3983</v>
      </c>
      <c r="I202" t="str">
        <f>IF(R202="","",VLOOKUP($R202,Data!$A$5:$X$2001,Data!$L$2,FALSE))</f>
        <v>ECONOMIC DEV PLAN GRANT</v>
      </c>
      <c r="J202" s="9">
        <f>IF($R202="","",VLOOKUP($R202,Data!$A$5:$AJ$2001,Data!U$2,FALSE))</f>
        <v>0</v>
      </c>
      <c r="K202" s="9">
        <f>IF($R202="","",VLOOKUP($R202,Data!$A$5:$AJ$2001,Data!V$2,FALSE))</f>
        <v>0</v>
      </c>
      <c r="L202" s="9">
        <f>IF($R202="","",VLOOKUP($R202,Data!$A$5:$AJ$2001,Data!W$2,FALSE))</f>
        <v>50000</v>
      </c>
      <c r="M202" s="9">
        <f>IF($R202="","",VLOOKUP($R202,Data!$A$5:$AJ$2001,Data!X$2,FALSE))</f>
        <v>47690</v>
      </c>
      <c r="N202" s="9">
        <f>IF($R202="","",VLOOKUP($R202,Data!$A$5:$AJ$2001,Data!Y$2,FALSE))</f>
        <v>0</v>
      </c>
      <c r="O202" s="9">
        <f>IF($R202="","",VLOOKUP($R202,Data!$A$5:$AJ$2001,Data!Z$2,FALSE))</f>
        <v>-48145</v>
      </c>
      <c r="P202" s="9">
        <f>IF($R202="","",VLOOKUP($R202,Data!$A$5:$AJ$2001,Data!AA$2,FALSE))</f>
        <v>0</v>
      </c>
      <c r="Q202" s="9">
        <f t="shared" si="3"/>
        <v>49545</v>
      </c>
      <c r="R202">
        <f>IF((MAX($R$4:R201)+1)&gt;Data!$A$1,"",MAX($R$4:R201)+1)</f>
        <v>198</v>
      </c>
    </row>
    <row r="203" spans="1:18" x14ac:dyDescent="0.2">
      <c r="A203" s="10">
        <f>IF(Q203="","",RANK(Q203,$Q$5:$Q$257)+COUNTIF($Q$3:Q202,Q203))</f>
        <v>58</v>
      </c>
      <c r="B203" t="str">
        <f>IF(R203="","",VLOOKUP($R203,Data!$A$5:$X$2001,Data!$E$2,FALSE))</f>
        <v>A</v>
      </c>
      <c r="C203">
        <f>IF(R203="","",VLOOKUP($R203,Data!$A$5:$X$2001,Data!$F$2,FALSE))</f>
        <v>0</v>
      </c>
      <c r="D203">
        <f>IF(R203="","",VLOOKUP($R203,Data!$A$5:$X$2001,Data!$G$2,FALSE))</f>
        <v>0</v>
      </c>
      <c r="E203">
        <f>IF(R203="","",VLOOKUP($R203,Data!$A$5:$X$2001,Data!$H$2,FALSE))</f>
        <v>0</v>
      </c>
      <c r="F203">
        <f>IF(R203="","",VLOOKUP($R203,Data!$A$5:$X$2001,Data!$I$2,FALSE))</f>
        <v>0</v>
      </c>
      <c r="G203">
        <f>IF(R203="","",VLOOKUP($R203,Data!$A$5:$X$2001,Data!$J$2,FALSE))</f>
        <v>0</v>
      </c>
      <c r="H203" t="str">
        <f>IF(R203="","",VLOOKUP($R203,Data!$A$5:$X$2001,Data!$K$2,FALSE))</f>
        <v>3984</v>
      </c>
      <c r="I203" t="str">
        <f>IF(R203="","",VLOOKUP($R203,Data!$A$5:$X$2001,Data!$L$2,FALSE))</f>
        <v>HHW EXPENSES</v>
      </c>
      <c r="J203" s="9">
        <f>IF($R203="","",VLOOKUP($R203,Data!$A$5:$AJ$2001,Data!U$2,FALSE))</f>
        <v>129.7199999999998</v>
      </c>
      <c r="K203" s="9">
        <f>IF($R203="","",VLOOKUP($R203,Data!$A$5:$AJ$2001,Data!V$2,FALSE))</f>
        <v>455</v>
      </c>
      <c r="L203" s="9">
        <f>IF($R203="","",VLOOKUP($R203,Data!$A$5:$AJ$2001,Data!W$2,FALSE))</f>
        <v>543.75</v>
      </c>
      <c r="M203" s="9">
        <f>IF($R203="","",VLOOKUP($R203,Data!$A$5:$AJ$2001,Data!X$2,FALSE))</f>
        <v>6300</v>
      </c>
      <c r="N203" s="9">
        <f>IF($R203="","",VLOOKUP($R203,Data!$A$5:$AJ$2001,Data!Y$2,FALSE))</f>
        <v>-152</v>
      </c>
      <c r="O203" s="9">
        <f>IF($R203="","",VLOOKUP($R203,Data!$A$5:$AJ$2001,Data!Z$2,FALSE))</f>
        <v>15500</v>
      </c>
      <c r="P203" s="9">
        <f>IF($R203="","",VLOOKUP($R203,Data!$A$5:$AJ$2001,Data!AA$2,FALSE))</f>
        <v>10491.82</v>
      </c>
      <c r="Q203" s="9">
        <f t="shared" si="3"/>
        <v>33268.29</v>
      </c>
      <c r="R203">
        <f>IF((MAX($R$4:R202)+1)&gt;Data!$A$1,"",MAX($R$4:R202)+1)</f>
        <v>199</v>
      </c>
    </row>
    <row r="204" spans="1:18" x14ac:dyDescent="0.2">
      <c r="A204" s="10">
        <f>IF(Q204="","",RANK(Q204,$Q$5:$Q$257)+COUNTIF($Q$3:Q203,Q204))</f>
        <v>18</v>
      </c>
      <c r="B204" t="str">
        <f>IF(R204="","",VLOOKUP($R204,Data!$A$5:$X$2001,Data!$E$2,FALSE))</f>
        <v>A</v>
      </c>
      <c r="C204">
        <f>IF(R204="","",VLOOKUP($R204,Data!$A$5:$X$2001,Data!$F$2,FALSE))</f>
        <v>0</v>
      </c>
      <c r="D204">
        <f>IF(R204="","",VLOOKUP($R204,Data!$A$5:$X$2001,Data!$G$2,FALSE))</f>
        <v>0</v>
      </c>
      <c r="E204">
        <f>IF(R204="","",VLOOKUP($R204,Data!$A$5:$X$2001,Data!$H$2,FALSE))</f>
        <v>0</v>
      </c>
      <c r="F204">
        <f>IF(R204="","",VLOOKUP($R204,Data!$A$5:$X$2001,Data!$I$2,FALSE))</f>
        <v>0</v>
      </c>
      <c r="G204">
        <f>IF(R204="","",VLOOKUP($R204,Data!$A$5:$X$2001,Data!$J$2,FALSE))</f>
        <v>0</v>
      </c>
      <c r="H204" t="str">
        <f>IF(R204="","",VLOOKUP($R204,Data!$A$5:$X$2001,Data!$K$2,FALSE))</f>
        <v>3985</v>
      </c>
      <c r="I204" t="str">
        <f>IF(R204="","",VLOOKUP($R204,Data!$A$5:$X$2001,Data!$L$2,FALSE))</f>
        <v>WATERSHED REVITALIZATION</v>
      </c>
      <c r="J204" s="9">
        <f>IF($R204="","",VLOOKUP($R204,Data!$A$5:$AJ$2001,Data!U$2,FALSE))</f>
        <v>403685.34</v>
      </c>
      <c r="K204" s="9">
        <f>IF($R204="","",VLOOKUP($R204,Data!$A$5:$AJ$2001,Data!V$2,FALSE))</f>
        <v>269867.7</v>
      </c>
      <c r="L204" s="9">
        <f>IF($R204="","",VLOOKUP($R204,Data!$A$5:$AJ$2001,Data!W$2,FALSE))</f>
        <v>14934.470000000001</v>
      </c>
      <c r="M204" s="9">
        <f>IF($R204="","",VLOOKUP($R204,Data!$A$5:$AJ$2001,Data!X$2,FALSE))</f>
        <v>2.7200000000011642</v>
      </c>
      <c r="N204" s="9">
        <f>IF($R204="","",VLOOKUP($R204,Data!$A$5:$AJ$2001,Data!Y$2,FALSE))</f>
        <v>0</v>
      </c>
      <c r="O204" s="9">
        <f>IF($R204="","",VLOOKUP($R204,Data!$A$5:$AJ$2001,Data!Z$2,FALSE))</f>
        <v>0</v>
      </c>
      <c r="P204" s="9">
        <f>IF($R204="","",VLOOKUP($R204,Data!$A$5:$AJ$2001,Data!AA$2,FALSE))</f>
        <v>0</v>
      </c>
      <c r="Q204" s="9">
        <f t="shared" si="3"/>
        <v>688490.23</v>
      </c>
      <c r="R204">
        <f>IF((MAX($R$4:R203)+1)&gt;Data!$A$1,"",MAX($R$4:R203)+1)</f>
        <v>200</v>
      </c>
    </row>
    <row r="205" spans="1:18" x14ac:dyDescent="0.2">
      <c r="A205" s="10">
        <f>IF(Q205="","",RANK(Q205,$Q$5:$Q$257)+COUNTIF($Q$3:Q204,Q205))</f>
        <v>147</v>
      </c>
      <c r="B205" t="str">
        <f>IF(R205="","",VLOOKUP($R205,Data!$A$5:$X$2001,Data!$E$2,FALSE))</f>
        <v>A</v>
      </c>
      <c r="C205">
        <f>IF(R205="","",VLOOKUP($R205,Data!$A$5:$X$2001,Data!$F$2,FALSE))</f>
        <v>0</v>
      </c>
      <c r="D205">
        <f>IF(R205="","",VLOOKUP($R205,Data!$A$5:$X$2001,Data!$G$2,FALSE))</f>
        <v>0</v>
      </c>
      <c r="E205">
        <f>IF(R205="","",VLOOKUP($R205,Data!$A$5:$X$2001,Data!$H$2,FALSE))</f>
        <v>0</v>
      </c>
      <c r="F205">
        <f>IF(R205="","",VLOOKUP($R205,Data!$A$5:$X$2001,Data!$I$2,FALSE))</f>
        <v>0</v>
      </c>
      <c r="G205">
        <f>IF(R205="","",VLOOKUP($R205,Data!$A$5:$X$2001,Data!$J$2,FALSE))</f>
        <v>0</v>
      </c>
      <c r="H205" t="str">
        <f>IF(R205="","",VLOOKUP($R205,Data!$A$5:$X$2001,Data!$K$2,FALSE))</f>
        <v>3986</v>
      </c>
      <c r="I205" t="str">
        <f>IF(R205="","",VLOOKUP($R205,Data!$A$5:$X$2001,Data!$L$2,FALSE))</f>
        <v>MOHAWK RIVER BASIN GRANT</v>
      </c>
      <c r="J205" s="9">
        <f>IF($R205="","",VLOOKUP($R205,Data!$A$5:$AJ$2001,Data!U$2,FALSE))</f>
        <v>0</v>
      </c>
      <c r="K205" s="9">
        <f>IF($R205="","",VLOOKUP($R205,Data!$A$5:$AJ$2001,Data!V$2,FALSE))</f>
        <v>0</v>
      </c>
      <c r="L205" s="9">
        <f>IF($R205="","",VLOOKUP($R205,Data!$A$5:$AJ$2001,Data!W$2,FALSE))</f>
        <v>0</v>
      </c>
      <c r="M205" s="9">
        <f>IF($R205="","",VLOOKUP($R205,Data!$A$5:$AJ$2001,Data!X$2,FALSE))</f>
        <v>0</v>
      </c>
      <c r="N205" s="9">
        <f>IF($R205="","",VLOOKUP($R205,Data!$A$5:$AJ$2001,Data!Y$2,FALSE))</f>
        <v>0</v>
      </c>
      <c r="O205" s="9">
        <f>IF($R205="","",VLOOKUP($R205,Data!$A$5:$AJ$2001,Data!Z$2,FALSE))</f>
        <v>0</v>
      </c>
      <c r="P205" s="9">
        <f>IF($R205="","",VLOOKUP($R205,Data!$A$5:$AJ$2001,Data!AA$2,FALSE))</f>
        <v>0</v>
      </c>
      <c r="Q205" s="9">
        <f t="shared" si="3"/>
        <v>0</v>
      </c>
      <c r="R205">
        <f>IF((MAX($R$4:R204)+1)&gt;Data!$A$1,"",MAX($R$4:R204)+1)</f>
        <v>201</v>
      </c>
    </row>
    <row r="206" spans="1:18" x14ac:dyDescent="0.2">
      <c r="A206" s="10">
        <f>IF(Q206="","",RANK(Q206,$Q$5:$Q$257)+COUNTIF($Q$3:Q205,Q206))</f>
        <v>14</v>
      </c>
      <c r="B206" t="str">
        <f>IF(R206="","",VLOOKUP($R206,Data!$A$5:$X$2001,Data!$E$2,FALSE))</f>
        <v>A</v>
      </c>
      <c r="C206">
        <f>IF(R206="","",VLOOKUP($R206,Data!$A$5:$X$2001,Data!$F$2,FALSE))</f>
        <v>0</v>
      </c>
      <c r="D206">
        <f>IF(R206="","",VLOOKUP($R206,Data!$A$5:$X$2001,Data!$G$2,FALSE))</f>
        <v>0</v>
      </c>
      <c r="E206">
        <f>IF(R206="","",VLOOKUP($R206,Data!$A$5:$X$2001,Data!$H$2,FALSE))</f>
        <v>0</v>
      </c>
      <c r="F206">
        <f>IF(R206="","",VLOOKUP($R206,Data!$A$5:$X$2001,Data!$I$2,FALSE))</f>
        <v>0</v>
      </c>
      <c r="G206">
        <f>IF(R206="","",VLOOKUP($R206,Data!$A$5:$X$2001,Data!$J$2,FALSE))</f>
        <v>0</v>
      </c>
      <c r="H206" t="str">
        <f>IF(R206="","",VLOOKUP($R206,Data!$A$5:$X$2001,Data!$K$2,FALSE))</f>
        <v>3987</v>
      </c>
      <c r="I206" t="str">
        <f>IF(R206="","",VLOOKUP($R206,Data!$A$5:$X$2001,Data!$L$2,FALSE))</f>
        <v>E.S.D./STREAMBANKS</v>
      </c>
      <c r="J206" s="9">
        <f>IF($R206="","",VLOOKUP($R206,Data!$A$5:$AJ$2001,Data!U$2,FALSE))</f>
        <v>210306.43999999994</v>
      </c>
      <c r="K206" s="9">
        <f>IF($R206="","",VLOOKUP($R206,Data!$A$5:$AJ$2001,Data!V$2,FALSE))</f>
        <v>500000</v>
      </c>
      <c r="L206" s="9">
        <f>IF($R206="","",VLOOKUP($R206,Data!$A$5:$AJ$2001,Data!W$2,FALSE))</f>
        <v>262500</v>
      </c>
      <c r="M206" s="9">
        <f>IF($R206="","",VLOOKUP($R206,Data!$A$5:$AJ$2001,Data!X$2,FALSE))</f>
        <v>0</v>
      </c>
      <c r="N206" s="9">
        <f>IF($R206="","",VLOOKUP($R206,Data!$A$5:$AJ$2001,Data!Y$2,FALSE))</f>
        <v>0</v>
      </c>
      <c r="O206" s="9">
        <f>IF($R206="","",VLOOKUP($R206,Data!$A$5:$AJ$2001,Data!Z$2,FALSE))</f>
        <v>0</v>
      </c>
      <c r="P206" s="9">
        <f>IF($R206="","",VLOOKUP($R206,Data!$A$5:$AJ$2001,Data!AA$2,FALSE))</f>
        <v>0</v>
      </c>
      <c r="Q206" s="9">
        <f t="shared" si="3"/>
        <v>972806.44</v>
      </c>
      <c r="R206">
        <f>IF((MAX($R$4:R205)+1)&gt;Data!$A$1,"",MAX($R$4:R205)+1)</f>
        <v>202</v>
      </c>
    </row>
    <row r="207" spans="1:18" x14ac:dyDescent="0.2">
      <c r="A207" s="10">
        <f>IF(Q207="","",RANK(Q207,$Q$5:$Q$257)+COUNTIF($Q$3:Q206,Q207))</f>
        <v>73</v>
      </c>
      <c r="B207" t="str">
        <f>IF(R207="","",VLOOKUP($R207,Data!$A$5:$X$2001,Data!$E$2,FALSE))</f>
        <v>A</v>
      </c>
      <c r="C207">
        <f>IF(R207="","",VLOOKUP($R207,Data!$A$5:$X$2001,Data!$F$2,FALSE))</f>
        <v>0</v>
      </c>
      <c r="D207">
        <f>IF(R207="","",VLOOKUP($R207,Data!$A$5:$X$2001,Data!$G$2,FALSE))</f>
        <v>0</v>
      </c>
      <c r="E207">
        <f>IF(R207="","",VLOOKUP($R207,Data!$A$5:$X$2001,Data!$H$2,FALSE))</f>
        <v>0</v>
      </c>
      <c r="F207">
        <f>IF(R207="","",VLOOKUP($R207,Data!$A$5:$X$2001,Data!$I$2,FALSE))</f>
        <v>0</v>
      </c>
      <c r="G207">
        <f>IF(R207="","",VLOOKUP($R207,Data!$A$5:$X$2001,Data!$J$2,FALSE))</f>
        <v>0</v>
      </c>
      <c r="H207" t="str">
        <f>IF(R207="","",VLOOKUP($R207,Data!$A$5:$X$2001,Data!$K$2,FALSE))</f>
        <v>3988</v>
      </c>
      <c r="I207" t="str">
        <f>IF(R207="","",VLOOKUP($R207,Data!$A$5:$X$2001,Data!$L$2,FALSE))</f>
        <v>FLOOD REMEDIATION GRANT</v>
      </c>
      <c r="J207" s="9">
        <f>IF($R207="","",VLOOKUP($R207,Data!$A$5:$AJ$2001,Data!U$2,FALSE))</f>
        <v>0</v>
      </c>
      <c r="K207" s="9">
        <f>IF($R207="","",VLOOKUP($R207,Data!$A$5:$AJ$2001,Data!V$2,FALSE))</f>
        <v>0</v>
      </c>
      <c r="L207" s="9">
        <f>IF($R207="","",VLOOKUP($R207,Data!$A$5:$AJ$2001,Data!W$2,FALSE))</f>
        <v>4966.4599999999991</v>
      </c>
      <c r="M207" s="9">
        <f>IF($R207="","",VLOOKUP($R207,Data!$A$5:$AJ$2001,Data!X$2,FALSE))</f>
        <v>10267.15</v>
      </c>
      <c r="N207" s="9">
        <f>IF($R207="","",VLOOKUP($R207,Data!$A$5:$AJ$2001,Data!Y$2,FALSE))</f>
        <v>0</v>
      </c>
      <c r="O207" s="9">
        <f>IF($R207="","",VLOOKUP($R207,Data!$A$5:$AJ$2001,Data!Z$2,FALSE))</f>
        <v>0</v>
      </c>
      <c r="P207" s="9">
        <f>IF($R207="","",VLOOKUP($R207,Data!$A$5:$AJ$2001,Data!AA$2,FALSE))</f>
        <v>0</v>
      </c>
      <c r="Q207" s="9">
        <f t="shared" si="3"/>
        <v>15233.609999999999</v>
      </c>
      <c r="R207">
        <f>IF((MAX($R$4:R206)+1)&gt;Data!$A$1,"",MAX($R$4:R206)+1)</f>
        <v>203</v>
      </c>
    </row>
    <row r="208" spans="1:18" x14ac:dyDescent="0.2">
      <c r="A208" s="10">
        <f>IF(Q208="","",RANK(Q208,$Q$5:$Q$257)+COUNTIF($Q$3:Q207,Q208))</f>
        <v>24</v>
      </c>
      <c r="B208" t="str">
        <f>IF(R208="","",VLOOKUP($R208,Data!$A$5:$X$2001,Data!$E$2,FALSE))</f>
        <v>A</v>
      </c>
      <c r="C208">
        <f>IF(R208="","",VLOOKUP($R208,Data!$A$5:$X$2001,Data!$F$2,FALSE))</f>
        <v>0</v>
      </c>
      <c r="D208">
        <f>IF(R208="","",VLOOKUP($R208,Data!$A$5:$X$2001,Data!$G$2,FALSE))</f>
        <v>0</v>
      </c>
      <c r="E208">
        <f>IF(R208="","",VLOOKUP($R208,Data!$A$5:$X$2001,Data!$H$2,FALSE))</f>
        <v>0</v>
      </c>
      <c r="F208">
        <f>IF(R208="","",VLOOKUP($R208,Data!$A$5:$X$2001,Data!$I$2,FALSE))</f>
        <v>0</v>
      </c>
      <c r="G208">
        <f>IF(R208="","",VLOOKUP($R208,Data!$A$5:$X$2001,Data!$J$2,FALSE))</f>
        <v>0</v>
      </c>
      <c r="H208" t="str">
        <f>IF(R208="","",VLOOKUP($R208,Data!$A$5:$X$2001,Data!$K$2,FALSE))</f>
        <v>3989</v>
      </c>
      <c r="I208" t="str">
        <f>IF(R208="","",VLOOKUP($R208,Data!$A$5:$X$2001,Data!$L$2,FALSE))</f>
        <v>MULTI-USE TRAIL</v>
      </c>
      <c r="J208" s="9">
        <f>IF($R208="","",VLOOKUP($R208,Data!$A$5:$AJ$2001,Data!U$2,FALSE))</f>
        <v>0</v>
      </c>
      <c r="K208" s="9">
        <f>IF($R208="","",VLOOKUP($R208,Data!$A$5:$AJ$2001,Data!V$2,FALSE))</f>
        <v>149876</v>
      </c>
      <c r="L208" s="9">
        <f>IF($R208="","",VLOOKUP($R208,Data!$A$5:$AJ$2001,Data!W$2,FALSE))</f>
        <v>108187.26999999999</v>
      </c>
      <c r="M208" s="9">
        <f>IF($R208="","",VLOOKUP($R208,Data!$A$5:$AJ$2001,Data!X$2,FALSE))</f>
        <v>82868.47</v>
      </c>
      <c r="N208" s="9">
        <f>IF($R208="","",VLOOKUP($R208,Data!$A$5:$AJ$2001,Data!Y$2,FALSE))</f>
        <v>-21011.67</v>
      </c>
      <c r="O208" s="9">
        <f>IF($R208="","",VLOOKUP($R208,Data!$A$5:$AJ$2001,Data!Z$2,FALSE))</f>
        <v>21066.6</v>
      </c>
      <c r="P208" s="9">
        <f>IF($R208="","",VLOOKUP($R208,Data!$A$5:$AJ$2001,Data!AA$2,FALSE))</f>
        <v>0</v>
      </c>
      <c r="Q208" s="9">
        <f t="shared" si="3"/>
        <v>340986.67</v>
      </c>
      <c r="R208">
        <f>IF((MAX($R$4:R207)+1)&gt;Data!$A$1,"",MAX($R$4:R207)+1)</f>
        <v>204</v>
      </c>
    </row>
    <row r="209" spans="1:18" x14ac:dyDescent="0.2">
      <c r="A209" s="10">
        <f>IF(Q209="","",RANK(Q209,$Q$5:$Q$257)+COUNTIF($Q$3:Q208,Q209))</f>
        <v>199</v>
      </c>
      <c r="B209" t="str">
        <f>IF(R209="","",VLOOKUP($R209,Data!$A$5:$X$2001,Data!$E$2,FALSE))</f>
        <v>A</v>
      </c>
      <c r="C209">
        <f>IF(R209="","",VLOOKUP($R209,Data!$A$5:$X$2001,Data!$F$2,FALSE))</f>
        <v>0</v>
      </c>
      <c r="D209">
        <f>IF(R209="","",VLOOKUP($R209,Data!$A$5:$X$2001,Data!$G$2,FALSE))</f>
        <v>0</v>
      </c>
      <c r="E209">
        <f>IF(R209="","",VLOOKUP($R209,Data!$A$5:$X$2001,Data!$H$2,FALSE))</f>
        <v>0</v>
      </c>
      <c r="F209">
        <f>IF(R209="","",VLOOKUP($R209,Data!$A$5:$X$2001,Data!$I$2,FALSE))</f>
        <v>0</v>
      </c>
      <c r="G209">
        <f>IF(R209="","",VLOOKUP($R209,Data!$A$5:$X$2001,Data!$J$2,FALSE))</f>
        <v>0</v>
      </c>
      <c r="H209" t="str">
        <f>IF(R209="","",VLOOKUP($R209,Data!$A$5:$X$2001,Data!$K$2,FALSE))</f>
        <v>4089</v>
      </c>
      <c r="I209" t="str">
        <f>IF(R209="","",VLOOKUP($R209,Data!$A$5:$X$2001,Data!$L$2,FALSE))</f>
        <v>UNCLASSIFIED FEDERAL AID</v>
      </c>
      <c r="J209" s="9">
        <f>IF($R209="","",VLOOKUP($R209,Data!$A$5:$AJ$2001,Data!U$2,FALSE))</f>
        <v>-1121</v>
      </c>
      <c r="K209" s="9">
        <f>IF($R209="","",VLOOKUP($R209,Data!$A$5:$AJ$2001,Data!V$2,FALSE))</f>
        <v>1454.31</v>
      </c>
      <c r="L209" s="9">
        <f>IF($R209="","",VLOOKUP($R209,Data!$A$5:$AJ$2001,Data!W$2,FALSE))</f>
        <v>0</v>
      </c>
      <c r="M209" s="9">
        <f>IF($R209="","",VLOOKUP($R209,Data!$A$5:$AJ$2001,Data!X$2,FALSE))</f>
        <v>0</v>
      </c>
      <c r="N209" s="9">
        <f>IF($R209="","",VLOOKUP($R209,Data!$A$5:$AJ$2001,Data!Y$2,FALSE))</f>
        <v>0</v>
      </c>
      <c r="O209" s="9">
        <f>IF($R209="","",VLOOKUP($R209,Data!$A$5:$AJ$2001,Data!Z$2,FALSE))</f>
        <v>0</v>
      </c>
      <c r="P209" s="9">
        <f>IF($R209="","",VLOOKUP($R209,Data!$A$5:$AJ$2001,Data!AA$2,FALSE))</f>
        <v>-18022.45</v>
      </c>
      <c r="Q209" s="9">
        <f t="shared" si="3"/>
        <v>-17689.14</v>
      </c>
      <c r="R209">
        <f>IF((MAX($R$4:R208)+1)&gt;Data!$A$1,"",MAX($R$4:R208)+1)</f>
        <v>205</v>
      </c>
    </row>
    <row r="210" spans="1:18" x14ac:dyDescent="0.2">
      <c r="A210" s="10">
        <f>IF(Q210="","",RANK(Q210,$Q$5:$Q$257)+COUNTIF($Q$3:Q209,Q210))</f>
        <v>112</v>
      </c>
      <c r="B210" t="str">
        <f>IF(R210="","",VLOOKUP($R210,Data!$A$5:$X$2001,Data!$E$2,FALSE))</f>
        <v>A</v>
      </c>
      <c r="C210">
        <f>IF(R210="","",VLOOKUP($R210,Data!$A$5:$X$2001,Data!$F$2,FALSE))</f>
        <v>0</v>
      </c>
      <c r="D210">
        <f>IF(R210="","",VLOOKUP($R210,Data!$A$5:$X$2001,Data!$G$2,FALSE))</f>
        <v>0</v>
      </c>
      <c r="E210">
        <f>IF(R210="","",VLOOKUP($R210,Data!$A$5:$X$2001,Data!$H$2,FALSE))</f>
        <v>0</v>
      </c>
      <c r="F210">
        <f>IF(R210="","",VLOOKUP($R210,Data!$A$5:$X$2001,Data!$I$2,FALSE))</f>
        <v>0</v>
      </c>
      <c r="G210">
        <f>IF(R210="","",VLOOKUP($R210,Data!$A$5:$X$2001,Data!$J$2,FALSE))</f>
        <v>0</v>
      </c>
      <c r="H210" t="str">
        <f>IF(R210="","",VLOOKUP($R210,Data!$A$5:$X$2001,Data!$K$2,FALSE))</f>
        <v>4090</v>
      </c>
      <c r="I210" t="str">
        <f>IF(R210="","",VLOOKUP($R210,Data!$A$5:$X$2001,Data!$L$2,FALSE))</f>
        <v>DHSES I.T. CYBER GRANT</v>
      </c>
      <c r="J210" s="9">
        <f>IF($R210="","",VLOOKUP($R210,Data!$A$5:$AJ$2001,Data!U$2,FALSE))</f>
        <v>0</v>
      </c>
      <c r="K210" s="9">
        <f>IF($R210="","",VLOOKUP($R210,Data!$A$5:$AJ$2001,Data!V$2,FALSE))</f>
        <v>0</v>
      </c>
      <c r="L210" s="9">
        <f>IF($R210="","",VLOOKUP($R210,Data!$A$5:$AJ$2001,Data!W$2,FALSE))</f>
        <v>0</v>
      </c>
      <c r="M210" s="9">
        <f>IF($R210="","",VLOOKUP($R210,Data!$A$5:$AJ$2001,Data!X$2,FALSE))</f>
        <v>0</v>
      </c>
      <c r="N210" s="9">
        <f>IF($R210="","",VLOOKUP($R210,Data!$A$5:$AJ$2001,Data!Y$2,FALSE))</f>
        <v>0</v>
      </c>
      <c r="O210" s="9">
        <f>IF($R210="","",VLOOKUP($R210,Data!$A$5:$AJ$2001,Data!Z$2,FALSE))</f>
        <v>42374.46</v>
      </c>
      <c r="P210" s="9">
        <f>IF($R210="","",VLOOKUP($R210,Data!$A$5:$AJ$2001,Data!AA$2,FALSE))</f>
        <v>-42374.45</v>
      </c>
      <c r="Q210" s="9">
        <f t="shared" si="3"/>
        <v>1.0000000002037268E-2</v>
      </c>
      <c r="R210">
        <f>IF((MAX($R$4:R209)+1)&gt;Data!$A$1,"",MAX($R$4:R209)+1)</f>
        <v>206</v>
      </c>
    </row>
    <row r="211" spans="1:18" x14ac:dyDescent="0.2">
      <c r="A211" s="10">
        <f>IF(Q211="","",RANK(Q211,$Q$5:$Q$257)+COUNTIF($Q$3:Q210,Q211))</f>
        <v>246</v>
      </c>
      <c r="B211" t="str">
        <f>IF(R211="","",VLOOKUP($R211,Data!$A$5:$X$2001,Data!$E$2,FALSE))</f>
        <v>A</v>
      </c>
      <c r="C211">
        <f>IF(R211="","",VLOOKUP($R211,Data!$A$5:$X$2001,Data!$F$2,FALSE))</f>
        <v>0</v>
      </c>
      <c r="D211">
        <f>IF(R211="","",VLOOKUP($R211,Data!$A$5:$X$2001,Data!$G$2,FALSE))</f>
        <v>0</v>
      </c>
      <c r="E211">
        <f>IF(R211="","",VLOOKUP($R211,Data!$A$5:$X$2001,Data!$H$2,FALSE))</f>
        <v>0</v>
      </c>
      <c r="F211">
        <f>IF(R211="","",VLOOKUP($R211,Data!$A$5:$X$2001,Data!$I$2,FALSE))</f>
        <v>0</v>
      </c>
      <c r="G211">
        <f>IF(R211="","",VLOOKUP($R211,Data!$A$5:$X$2001,Data!$J$2,FALSE))</f>
        <v>0</v>
      </c>
      <c r="H211" t="str">
        <f>IF(R211="","",VLOOKUP($R211,Data!$A$5:$X$2001,Data!$K$2,FALSE))</f>
        <v>4091</v>
      </c>
      <c r="I211" t="str">
        <f>IF(R211="","",VLOOKUP($R211,Data!$A$5:$X$2001,Data!$L$2,FALSE))</f>
        <v>A.R.P.A.</v>
      </c>
      <c r="J211" s="9">
        <f>IF($R211="","",VLOOKUP($R211,Data!$A$5:$AJ$2001,Data!U$2,FALSE))</f>
        <v>0</v>
      </c>
      <c r="K211" s="9">
        <f>IF($R211="","",VLOOKUP($R211,Data!$A$5:$AJ$2001,Data!V$2,FALSE))</f>
        <v>0</v>
      </c>
      <c r="L211" s="9">
        <f>IF($R211="","",VLOOKUP($R211,Data!$A$5:$AJ$2001,Data!W$2,FALSE))</f>
        <v>0</v>
      </c>
      <c r="M211" s="9">
        <f>IF($R211="","",VLOOKUP($R211,Data!$A$5:$AJ$2001,Data!X$2,FALSE))</f>
        <v>0</v>
      </c>
      <c r="N211" s="9">
        <f>IF($R211="","",VLOOKUP($R211,Data!$A$5:$AJ$2001,Data!Y$2,FALSE))</f>
        <v>0</v>
      </c>
      <c r="O211" s="9">
        <f>IF($R211="","",VLOOKUP($R211,Data!$A$5:$AJ$2001,Data!Z$2,FALSE))</f>
        <v>0</v>
      </c>
      <c r="P211" s="9">
        <f>IF($R211="","",VLOOKUP($R211,Data!$A$5:$AJ$2001,Data!AA$2,FALSE))</f>
        <v>-503772.80000000005</v>
      </c>
      <c r="Q211" s="9">
        <f t="shared" si="3"/>
        <v>-503772.80000000005</v>
      </c>
      <c r="R211">
        <f>IF((MAX($R$4:R210)+1)&gt;Data!$A$1,"",MAX($R$4:R210)+1)</f>
        <v>207</v>
      </c>
    </row>
    <row r="212" spans="1:18" x14ac:dyDescent="0.2">
      <c r="A212" s="10">
        <f>IF(Q212="","",RANK(Q212,$Q$5:$Q$257)+COUNTIF($Q$3:Q211,Q212))</f>
        <v>202</v>
      </c>
      <c r="B212" t="str">
        <f>IF(R212="","",VLOOKUP($R212,Data!$A$5:$X$2001,Data!$E$2,FALSE))</f>
        <v>A</v>
      </c>
      <c r="C212">
        <f>IF(R212="","",VLOOKUP($R212,Data!$A$5:$X$2001,Data!$F$2,FALSE))</f>
        <v>0</v>
      </c>
      <c r="D212">
        <f>IF(R212="","",VLOOKUP($R212,Data!$A$5:$X$2001,Data!$G$2,FALSE))</f>
        <v>0</v>
      </c>
      <c r="E212">
        <f>IF(R212="","",VLOOKUP($R212,Data!$A$5:$X$2001,Data!$H$2,FALSE))</f>
        <v>0</v>
      </c>
      <c r="F212">
        <f>IF(R212="","",VLOOKUP($R212,Data!$A$5:$X$2001,Data!$I$2,FALSE))</f>
        <v>0</v>
      </c>
      <c r="G212">
        <f>IF(R212="","",VLOOKUP($R212,Data!$A$5:$X$2001,Data!$J$2,FALSE))</f>
        <v>0</v>
      </c>
      <c r="H212" t="str">
        <f>IF(R212="","",VLOOKUP($R212,Data!$A$5:$X$2001,Data!$K$2,FALSE))</f>
        <v>4305</v>
      </c>
      <c r="I212" t="str">
        <f>IF(R212="","",VLOOKUP($R212,Data!$A$5:$X$2001,Data!$L$2,FALSE))</f>
        <v>EMERGENCY MANAGEMENT AID</v>
      </c>
      <c r="J212" s="9">
        <f>IF($R212="","",VLOOKUP($R212,Data!$A$5:$AJ$2001,Data!U$2,FALSE))</f>
        <v>-17322</v>
      </c>
      <c r="K212" s="9">
        <f>IF($R212="","",VLOOKUP($R212,Data!$A$5:$AJ$2001,Data!V$2,FALSE))</f>
        <v>55</v>
      </c>
      <c r="L212" s="9">
        <f>IF($R212="","",VLOOKUP($R212,Data!$A$5:$AJ$2001,Data!W$2,FALSE))</f>
        <v>17322</v>
      </c>
      <c r="M212" s="9">
        <f>IF($R212="","",VLOOKUP($R212,Data!$A$5:$AJ$2001,Data!X$2,FALSE))</f>
        <v>-17027</v>
      </c>
      <c r="N212" s="9">
        <f>IF($R212="","",VLOOKUP($R212,Data!$A$5:$AJ$2001,Data!Y$2,FALSE))</f>
        <v>17322</v>
      </c>
      <c r="O212" s="9">
        <f>IF($R212="","",VLOOKUP($R212,Data!$A$5:$AJ$2001,Data!Z$2,FALSE))</f>
        <v>-26693</v>
      </c>
      <c r="P212" s="9">
        <f>IF($R212="","",VLOOKUP($R212,Data!$A$5:$AJ$2001,Data!AA$2,FALSE))</f>
        <v>100</v>
      </c>
      <c r="Q212" s="9">
        <f t="shared" si="3"/>
        <v>-26243</v>
      </c>
      <c r="R212">
        <f>IF((MAX($R$4:R211)+1)&gt;Data!$A$1,"",MAX($R$4:R211)+1)</f>
        <v>208</v>
      </c>
    </row>
    <row r="213" spans="1:18" x14ac:dyDescent="0.2">
      <c r="A213" s="10">
        <f>IF(Q213="","",RANK(Q213,$Q$5:$Q$257)+COUNTIF($Q$3:Q212,Q213))</f>
        <v>56</v>
      </c>
      <c r="B213" t="str">
        <f>IF(R213="","",VLOOKUP($R213,Data!$A$5:$X$2001,Data!$E$2,FALSE))</f>
        <v>A</v>
      </c>
      <c r="C213">
        <f>IF(R213="","",VLOOKUP($R213,Data!$A$5:$X$2001,Data!$F$2,FALSE))</f>
        <v>0</v>
      </c>
      <c r="D213">
        <f>IF(R213="","",VLOOKUP($R213,Data!$A$5:$X$2001,Data!$G$2,FALSE))</f>
        <v>0</v>
      </c>
      <c r="E213">
        <f>IF(R213="","",VLOOKUP($R213,Data!$A$5:$X$2001,Data!$H$2,FALSE))</f>
        <v>0</v>
      </c>
      <c r="F213">
        <f>IF(R213="","",VLOOKUP($R213,Data!$A$5:$X$2001,Data!$I$2,FALSE))</f>
        <v>0</v>
      </c>
      <c r="G213">
        <f>IF(R213="","",VLOOKUP($R213,Data!$A$5:$X$2001,Data!$J$2,FALSE))</f>
        <v>0</v>
      </c>
      <c r="H213" t="str">
        <f>IF(R213="","",VLOOKUP($R213,Data!$A$5:$X$2001,Data!$K$2,FALSE))</f>
        <v>4306</v>
      </c>
      <c r="I213" t="str">
        <f>IF(R213="","",VLOOKUP($R213,Data!$A$5:$X$2001,Data!$L$2,FALSE))</f>
        <v>HMEP PLANNING GRANT</v>
      </c>
      <c r="J213" s="9">
        <f>IF($R213="","",VLOOKUP($R213,Data!$A$5:$AJ$2001,Data!U$2,FALSE))</f>
        <v>6870</v>
      </c>
      <c r="K213" s="9">
        <f>IF($R213="","",VLOOKUP($R213,Data!$A$5:$AJ$2001,Data!V$2,FALSE))</f>
        <v>3917</v>
      </c>
      <c r="L213" s="9">
        <f>IF($R213="","",VLOOKUP($R213,Data!$A$5:$AJ$2001,Data!W$2,FALSE))</f>
        <v>15516</v>
      </c>
      <c r="M213" s="9">
        <f>IF($R213="","",VLOOKUP($R213,Data!$A$5:$AJ$2001,Data!X$2,FALSE))</f>
        <v>15516</v>
      </c>
      <c r="N213" s="9">
        <f>IF($R213="","",VLOOKUP($R213,Data!$A$5:$AJ$2001,Data!Y$2,FALSE))</f>
        <v>0</v>
      </c>
      <c r="O213" s="9">
        <f>IF($R213="","",VLOOKUP($R213,Data!$A$5:$AJ$2001,Data!Z$2,FALSE))</f>
        <v>0</v>
      </c>
      <c r="P213" s="9">
        <f>IF($R213="","",VLOOKUP($R213,Data!$A$5:$AJ$2001,Data!AA$2,FALSE))</f>
        <v>0</v>
      </c>
      <c r="Q213" s="9">
        <f t="shared" si="3"/>
        <v>41819</v>
      </c>
      <c r="R213">
        <f>IF((MAX($R$4:R212)+1)&gt;Data!$A$1,"",MAX($R$4:R212)+1)</f>
        <v>209</v>
      </c>
    </row>
    <row r="214" spans="1:18" x14ac:dyDescent="0.2">
      <c r="A214" s="10">
        <f>IF(Q214="","",RANK(Q214,$Q$5:$Q$257)+COUNTIF($Q$3:Q213,Q214))</f>
        <v>28</v>
      </c>
      <c r="B214" t="str">
        <f>IF(R214="","",VLOOKUP($R214,Data!$A$5:$X$2001,Data!$E$2,FALSE))</f>
        <v>A</v>
      </c>
      <c r="C214">
        <f>IF(R214="","",VLOOKUP($R214,Data!$A$5:$X$2001,Data!$F$2,FALSE))</f>
        <v>0</v>
      </c>
      <c r="D214">
        <f>IF(R214="","",VLOOKUP($R214,Data!$A$5:$X$2001,Data!$G$2,FALSE))</f>
        <v>0</v>
      </c>
      <c r="E214">
        <f>IF(R214="","",VLOOKUP($R214,Data!$A$5:$X$2001,Data!$H$2,FALSE))</f>
        <v>0</v>
      </c>
      <c r="F214">
        <f>IF(R214="","",VLOOKUP($R214,Data!$A$5:$X$2001,Data!$I$2,FALSE))</f>
        <v>0</v>
      </c>
      <c r="G214">
        <f>IF(R214="","",VLOOKUP($R214,Data!$A$5:$X$2001,Data!$J$2,FALSE))</f>
        <v>0</v>
      </c>
      <c r="H214" t="str">
        <f>IF(R214="","",VLOOKUP($R214,Data!$A$5:$X$2001,Data!$K$2,FALSE))</f>
        <v>4325</v>
      </c>
      <c r="I214" t="str">
        <f>IF(R214="","",VLOOKUP($R214,Data!$A$5:$X$2001,Data!$L$2,FALSE))</f>
        <v>LETPP GRANT</v>
      </c>
      <c r="J214" s="9">
        <f>IF($R214="","",VLOOKUP($R214,Data!$A$5:$AJ$2001,Data!U$2,FALSE))</f>
        <v>45052.899999999994</v>
      </c>
      <c r="K214" s="9">
        <f>IF($R214="","",VLOOKUP($R214,Data!$A$5:$AJ$2001,Data!V$2,FALSE))</f>
        <v>19408.48</v>
      </c>
      <c r="L214" s="9">
        <f>IF($R214="","",VLOOKUP($R214,Data!$A$5:$AJ$2001,Data!W$2,FALSE))</f>
        <v>47500</v>
      </c>
      <c r="M214" s="9">
        <f>IF($R214="","",VLOOKUP($R214,Data!$A$5:$AJ$2001,Data!X$2,FALSE))</f>
        <v>48321.25</v>
      </c>
      <c r="N214" s="9">
        <f>IF($R214="","",VLOOKUP($R214,Data!$A$5:$AJ$2001,Data!Y$2,FALSE))</f>
        <v>13489.019999999997</v>
      </c>
      <c r="O214" s="9">
        <f>IF($R214="","",VLOOKUP($R214,Data!$A$5:$AJ$2001,Data!Z$2,FALSE))</f>
        <v>27403.47</v>
      </c>
      <c r="P214" s="9">
        <f>IF($R214="","",VLOOKUP($R214,Data!$A$5:$AJ$2001,Data!AA$2,FALSE))</f>
        <v>67498.95</v>
      </c>
      <c r="Q214" s="9">
        <f t="shared" si="3"/>
        <v>268674.07</v>
      </c>
      <c r="R214">
        <f>IF((MAX($R$4:R213)+1)&gt;Data!$A$1,"",MAX($R$4:R213)+1)</f>
        <v>210</v>
      </c>
    </row>
    <row r="215" spans="1:18" x14ac:dyDescent="0.2">
      <c r="A215" s="10">
        <f>IF(Q215="","",RANK(Q215,$Q$5:$Q$257)+COUNTIF($Q$3:Q214,Q215))</f>
        <v>15</v>
      </c>
      <c r="B215" t="str">
        <f>IF(R215="","",VLOOKUP($R215,Data!$A$5:$X$2001,Data!$E$2,FALSE))</f>
        <v>A</v>
      </c>
      <c r="C215">
        <f>IF(R215="","",VLOOKUP($R215,Data!$A$5:$X$2001,Data!$F$2,FALSE))</f>
        <v>0</v>
      </c>
      <c r="D215">
        <f>IF(R215="","",VLOOKUP($R215,Data!$A$5:$X$2001,Data!$G$2,FALSE))</f>
        <v>0</v>
      </c>
      <c r="E215">
        <f>IF(R215="","",VLOOKUP($R215,Data!$A$5:$X$2001,Data!$H$2,FALSE))</f>
        <v>0</v>
      </c>
      <c r="F215">
        <f>IF(R215="","",VLOOKUP($R215,Data!$A$5:$X$2001,Data!$I$2,FALSE))</f>
        <v>0</v>
      </c>
      <c r="G215">
        <f>IF(R215="","",VLOOKUP($R215,Data!$A$5:$X$2001,Data!$J$2,FALSE))</f>
        <v>0</v>
      </c>
      <c r="H215" t="str">
        <f>IF(R215="","",VLOOKUP($R215,Data!$A$5:$X$2001,Data!$K$2,FALSE))</f>
        <v>4389</v>
      </c>
      <c r="I215" t="str">
        <f>IF(R215="","",VLOOKUP($R215,Data!$A$5:$X$2001,Data!$L$2,FALSE))</f>
        <v>HOMELAND SECURITY GRANTS</v>
      </c>
      <c r="J215" s="9">
        <f>IF($R215="","",VLOOKUP($R215,Data!$A$5:$AJ$2001,Data!U$2,FALSE))</f>
        <v>131067.52</v>
      </c>
      <c r="K215" s="9">
        <f>IF($R215="","",VLOOKUP($R215,Data!$A$5:$AJ$2001,Data!V$2,FALSE))</f>
        <v>102442.03</v>
      </c>
      <c r="L215" s="9">
        <f>IF($R215="","",VLOOKUP($R215,Data!$A$5:$AJ$2001,Data!W$2,FALSE))</f>
        <v>94347.03</v>
      </c>
      <c r="M215" s="9">
        <f>IF($R215="","",VLOOKUP($R215,Data!$A$5:$AJ$2001,Data!X$2,FALSE))</f>
        <v>38746.079999999987</v>
      </c>
      <c r="N215" s="9">
        <f>IF($R215="","",VLOOKUP($R215,Data!$A$5:$AJ$2001,Data!Y$2,FALSE))</f>
        <v>106245.98999999999</v>
      </c>
      <c r="O215" s="9">
        <f>IF($R215="","",VLOOKUP($R215,Data!$A$5:$AJ$2001,Data!Z$2,FALSE))</f>
        <v>148780.31</v>
      </c>
      <c r="P215" s="9">
        <f>IF($R215="","",VLOOKUP($R215,Data!$A$5:$AJ$2001,Data!AA$2,FALSE))</f>
        <v>204472.51</v>
      </c>
      <c r="Q215" s="9">
        <f t="shared" si="3"/>
        <v>826101.47</v>
      </c>
      <c r="R215">
        <f>IF((MAX($R$4:R214)+1)&gt;Data!$A$1,"",MAX($R$4:R214)+1)</f>
        <v>211</v>
      </c>
    </row>
    <row r="216" spans="1:18" x14ac:dyDescent="0.2">
      <c r="A216" s="10">
        <f>IF(Q216="","",RANK(Q216,$Q$5:$Q$257)+COUNTIF($Q$3:Q215,Q216))</f>
        <v>72</v>
      </c>
      <c r="B216" t="str">
        <f>IF(R216="","",VLOOKUP($R216,Data!$A$5:$X$2001,Data!$E$2,FALSE))</f>
        <v>A</v>
      </c>
      <c r="C216">
        <f>IF(R216="","",VLOOKUP($R216,Data!$A$5:$X$2001,Data!$F$2,FALSE))</f>
        <v>0</v>
      </c>
      <c r="D216">
        <f>IF(R216="","",VLOOKUP($R216,Data!$A$5:$X$2001,Data!$G$2,FALSE))</f>
        <v>0</v>
      </c>
      <c r="E216">
        <f>IF(R216="","",VLOOKUP($R216,Data!$A$5:$X$2001,Data!$H$2,FALSE))</f>
        <v>0</v>
      </c>
      <c r="F216">
        <f>IF(R216="","",VLOOKUP($R216,Data!$A$5:$X$2001,Data!$I$2,FALSE))</f>
        <v>0</v>
      </c>
      <c r="G216">
        <f>IF(R216="","",VLOOKUP($R216,Data!$A$5:$X$2001,Data!$J$2,FALSE))</f>
        <v>0</v>
      </c>
      <c r="H216" t="str">
        <f>IF(R216="","",VLOOKUP($R216,Data!$A$5:$X$2001,Data!$K$2,FALSE))</f>
        <v>4391</v>
      </c>
      <c r="I216" t="str">
        <f>IF(R216="","",VLOOKUP($R216,Data!$A$5:$X$2001,Data!$L$2,FALSE))</f>
        <v>BODY ARMOR - FED AID</v>
      </c>
      <c r="J216" s="9">
        <f>IF($R216="","",VLOOKUP($R216,Data!$A$5:$AJ$2001,Data!U$2,FALSE))</f>
        <v>816.76000000000022</v>
      </c>
      <c r="K216" s="9">
        <f>IF($R216="","",VLOOKUP($R216,Data!$A$5:$AJ$2001,Data!V$2,FALSE))</f>
        <v>2615.81</v>
      </c>
      <c r="L216" s="9">
        <f>IF($R216="","",VLOOKUP($R216,Data!$A$5:$AJ$2001,Data!W$2,FALSE))</f>
        <v>751.71</v>
      </c>
      <c r="M216" s="9">
        <f>IF($R216="","",VLOOKUP($R216,Data!$A$5:$AJ$2001,Data!X$2,FALSE))</f>
        <v>315</v>
      </c>
      <c r="N216" s="9">
        <f>IF($R216="","",VLOOKUP($R216,Data!$A$5:$AJ$2001,Data!Y$2,FALSE))</f>
        <v>10018.970000000001</v>
      </c>
      <c r="O216" s="9">
        <f>IF($R216="","",VLOOKUP($R216,Data!$A$5:$AJ$2001,Data!Z$2,FALSE))</f>
        <v>-180.76000000000022</v>
      </c>
      <c r="P216" s="9">
        <f>IF($R216="","",VLOOKUP($R216,Data!$A$5:$AJ$2001,Data!AA$2,FALSE))</f>
        <v>2531.19</v>
      </c>
      <c r="Q216" s="9">
        <f t="shared" si="3"/>
        <v>16868.68</v>
      </c>
      <c r="R216">
        <f>IF((MAX($R$4:R215)+1)&gt;Data!$A$1,"",MAX($R$4:R215)+1)</f>
        <v>212</v>
      </c>
    </row>
    <row r="217" spans="1:18" x14ac:dyDescent="0.2">
      <c r="A217" s="10">
        <f>IF(Q217="","",RANK(Q217,$Q$5:$Q$257)+COUNTIF($Q$3:Q216,Q217))</f>
        <v>148</v>
      </c>
      <c r="B217" t="str">
        <f>IF(R217="","",VLOOKUP($R217,Data!$A$5:$X$2001,Data!$E$2,FALSE))</f>
        <v>A</v>
      </c>
      <c r="C217">
        <f>IF(R217="","",VLOOKUP($R217,Data!$A$5:$X$2001,Data!$F$2,FALSE))</f>
        <v>0</v>
      </c>
      <c r="D217">
        <f>IF(R217="","",VLOOKUP($R217,Data!$A$5:$X$2001,Data!$G$2,FALSE))</f>
        <v>0</v>
      </c>
      <c r="E217">
        <f>IF(R217="","",VLOOKUP($R217,Data!$A$5:$X$2001,Data!$H$2,FALSE))</f>
        <v>0</v>
      </c>
      <c r="F217">
        <f>IF(R217="","",VLOOKUP($R217,Data!$A$5:$X$2001,Data!$I$2,FALSE))</f>
        <v>0</v>
      </c>
      <c r="G217">
        <f>IF(R217="","",VLOOKUP($R217,Data!$A$5:$X$2001,Data!$J$2,FALSE))</f>
        <v>0</v>
      </c>
      <c r="H217" t="str">
        <f>IF(R217="","",VLOOKUP($R217,Data!$A$5:$X$2001,Data!$K$2,FALSE))</f>
        <v>4397</v>
      </c>
      <c r="I217" t="str">
        <f>IF(R217="","",VLOOKUP($R217,Data!$A$5:$X$2001,Data!$L$2,FALSE))</f>
        <v>COMPANION ANIMAL SHELTER GRT</v>
      </c>
      <c r="J217" s="9">
        <f>IF($R217="","",VLOOKUP($R217,Data!$A$5:$AJ$2001,Data!U$2,FALSE))</f>
        <v>0</v>
      </c>
      <c r="K217" s="9">
        <f>IF($R217="","",VLOOKUP($R217,Data!$A$5:$AJ$2001,Data!V$2,FALSE))</f>
        <v>0</v>
      </c>
      <c r="L217" s="9">
        <f>IF($R217="","",VLOOKUP($R217,Data!$A$5:$AJ$2001,Data!W$2,FALSE))</f>
        <v>0</v>
      </c>
      <c r="M217" s="9">
        <f>IF($R217="","",VLOOKUP($R217,Data!$A$5:$AJ$2001,Data!X$2,FALSE))</f>
        <v>0</v>
      </c>
      <c r="N217" s="9">
        <f>IF($R217="","",VLOOKUP($R217,Data!$A$5:$AJ$2001,Data!Y$2,FALSE))</f>
        <v>0</v>
      </c>
      <c r="O217" s="9">
        <f>IF($R217="","",VLOOKUP($R217,Data!$A$5:$AJ$2001,Data!Z$2,FALSE))</f>
        <v>0</v>
      </c>
      <c r="P217" s="9">
        <f>IF($R217="","",VLOOKUP($R217,Data!$A$5:$AJ$2001,Data!AA$2,FALSE))</f>
        <v>0</v>
      </c>
      <c r="Q217" s="9">
        <f t="shared" si="3"/>
        <v>0</v>
      </c>
      <c r="R217">
        <f>IF((MAX($R$4:R216)+1)&gt;Data!$A$1,"",MAX($R$4:R216)+1)</f>
        <v>213</v>
      </c>
    </row>
    <row r="218" spans="1:18" x14ac:dyDescent="0.2">
      <c r="A218" s="10">
        <f>IF(Q218="","",RANK(Q218,$Q$5:$Q$257)+COUNTIF($Q$3:Q217,Q218))</f>
        <v>201</v>
      </c>
      <c r="B218" t="str">
        <f>IF(R218="","",VLOOKUP($R218,Data!$A$5:$X$2001,Data!$E$2,FALSE))</f>
        <v>A</v>
      </c>
      <c r="C218">
        <f>IF(R218="","",VLOOKUP($R218,Data!$A$5:$X$2001,Data!$F$2,FALSE))</f>
        <v>0</v>
      </c>
      <c r="D218">
        <f>IF(R218="","",VLOOKUP($R218,Data!$A$5:$X$2001,Data!$G$2,FALSE))</f>
        <v>0</v>
      </c>
      <c r="E218">
        <f>IF(R218="","",VLOOKUP($R218,Data!$A$5:$X$2001,Data!$H$2,FALSE))</f>
        <v>0</v>
      </c>
      <c r="F218">
        <f>IF(R218="","",VLOOKUP($R218,Data!$A$5:$X$2001,Data!$I$2,FALSE))</f>
        <v>0</v>
      </c>
      <c r="G218">
        <f>IF(R218="","",VLOOKUP($R218,Data!$A$5:$X$2001,Data!$J$2,FALSE))</f>
        <v>0</v>
      </c>
      <c r="H218" t="str">
        <f>IF(R218="","",VLOOKUP($R218,Data!$A$5:$X$2001,Data!$K$2,FALSE))</f>
        <v>4451</v>
      </c>
      <c r="I218" t="str">
        <f>IF(R218="","",VLOOKUP($R218,Data!$A$5:$X$2001,Data!$L$2,FALSE))</f>
        <v>EARLY INTERVENTION FEDERAL</v>
      </c>
      <c r="J218" s="9">
        <f>IF($R218="","",VLOOKUP($R218,Data!$A$5:$AJ$2001,Data!U$2,FALSE))</f>
        <v>-3762</v>
      </c>
      <c r="K218" s="9">
        <f>IF($R218="","",VLOOKUP($R218,Data!$A$5:$AJ$2001,Data!V$2,FALSE))</f>
        <v>-11297.75</v>
      </c>
      <c r="L218" s="9">
        <f>IF($R218="","",VLOOKUP($R218,Data!$A$5:$AJ$2001,Data!W$2,FALSE))</f>
        <v>-9558</v>
      </c>
      <c r="M218" s="9">
        <f>IF($R218="","",VLOOKUP($R218,Data!$A$5:$AJ$2001,Data!X$2,FALSE))</f>
        <v>574</v>
      </c>
      <c r="N218" s="9">
        <f>IF($R218="","",VLOOKUP($R218,Data!$A$5:$AJ$2001,Data!Y$2,FALSE))</f>
        <v>2665</v>
      </c>
      <c r="O218" s="9">
        <f>IF($R218="","",VLOOKUP($R218,Data!$A$5:$AJ$2001,Data!Z$2,FALSE))</f>
        <v>-1096</v>
      </c>
      <c r="P218" s="9">
        <f>IF($R218="","",VLOOKUP($R218,Data!$A$5:$AJ$2001,Data!AA$2,FALSE))</f>
        <v>-3051</v>
      </c>
      <c r="Q218" s="9">
        <f t="shared" si="3"/>
        <v>-25525.75</v>
      </c>
      <c r="R218">
        <f>IF((MAX($R$4:R217)+1)&gt;Data!$A$1,"",MAX($R$4:R217)+1)</f>
        <v>214</v>
      </c>
    </row>
    <row r="219" spans="1:18" x14ac:dyDescent="0.2">
      <c r="A219" s="10">
        <f>IF(Q219="","",RANK(Q219,$Q$5:$Q$257)+COUNTIF($Q$3:Q218,Q219))</f>
        <v>48</v>
      </c>
      <c r="B219" t="str">
        <f>IF(R219="","",VLOOKUP($R219,Data!$A$5:$X$2001,Data!$E$2,FALSE))</f>
        <v>A</v>
      </c>
      <c r="C219">
        <f>IF(R219="","",VLOOKUP($R219,Data!$A$5:$X$2001,Data!$F$2,FALSE))</f>
        <v>0</v>
      </c>
      <c r="D219">
        <f>IF(R219="","",VLOOKUP($R219,Data!$A$5:$X$2001,Data!$G$2,FALSE))</f>
        <v>0</v>
      </c>
      <c r="E219">
        <f>IF(R219="","",VLOOKUP($R219,Data!$A$5:$X$2001,Data!$H$2,FALSE))</f>
        <v>0</v>
      </c>
      <c r="F219">
        <f>IF(R219="","",VLOOKUP($R219,Data!$A$5:$X$2001,Data!$I$2,FALSE))</f>
        <v>0</v>
      </c>
      <c r="G219">
        <f>IF(R219="","",VLOOKUP($R219,Data!$A$5:$X$2001,Data!$J$2,FALSE))</f>
        <v>0</v>
      </c>
      <c r="H219" t="str">
        <f>IF(R219="","",VLOOKUP($R219,Data!$A$5:$X$2001,Data!$K$2,FALSE))</f>
        <v>4456</v>
      </c>
      <c r="I219" t="str">
        <f>IF(R219="","",VLOOKUP($R219,Data!$A$5:$X$2001,Data!$L$2,FALSE))</f>
        <v>CHILD W/SPEC HEALTH NEEDS</v>
      </c>
      <c r="J219" s="9">
        <f>IF($R219="","",VLOOKUP($R219,Data!$A$5:$AJ$2001,Data!U$2,FALSE))</f>
        <v>16919</v>
      </c>
      <c r="K219" s="9">
        <f>IF($R219="","",VLOOKUP($R219,Data!$A$5:$AJ$2001,Data!V$2,FALSE))</f>
        <v>0</v>
      </c>
      <c r="L219" s="9">
        <f>IF($R219="","",VLOOKUP($R219,Data!$A$5:$AJ$2001,Data!W$2,FALSE))</f>
        <v>0</v>
      </c>
      <c r="M219" s="9">
        <f>IF($R219="","",VLOOKUP($R219,Data!$A$5:$AJ$2001,Data!X$2,FALSE))</f>
        <v>0</v>
      </c>
      <c r="N219" s="9">
        <f>IF($R219="","",VLOOKUP($R219,Data!$A$5:$AJ$2001,Data!Y$2,FALSE))</f>
        <v>0</v>
      </c>
      <c r="O219" s="9">
        <f>IF($R219="","",VLOOKUP($R219,Data!$A$5:$AJ$2001,Data!Z$2,FALSE))</f>
        <v>21174.66</v>
      </c>
      <c r="P219" s="9">
        <f>IF($R219="","",VLOOKUP($R219,Data!$A$5:$AJ$2001,Data!AA$2,FALSE))</f>
        <v>17440.080000000002</v>
      </c>
      <c r="Q219" s="9">
        <f t="shared" si="3"/>
        <v>55533.740000000005</v>
      </c>
      <c r="R219">
        <f>IF((MAX($R$4:R218)+1)&gt;Data!$A$1,"",MAX($R$4:R218)+1)</f>
        <v>215</v>
      </c>
    </row>
    <row r="220" spans="1:18" x14ac:dyDescent="0.2">
      <c r="A220" s="10">
        <f>IF(Q220="","",RANK(Q220,$Q$5:$Q$257)+COUNTIF($Q$3:Q219,Q220))</f>
        <v>43</v>
      </c>
      <c r="B220" t="str">
        <f>IF(R220="","",VLOOKUP($R220,Data!$A$5:$X$2001,Data!$E$2,FALSE))</f>
        <v>A</v>
      </c>
      <c r="C220">
        <f>IF(R220="","",VLOOKUP($R220,Data!$A$5:$X$2001,Data!$F$2,FALSE))</f>
        <v>0</v>
      </c>
      <c r="D220">
        <f>IF(R220="","",VLOOKUP($R220,Data!$A$5:$X$2001,Data!$G$2,FALSE))</f>
        <v>0</v>
      </c>
      <c r="E220">
        <f>IF(R220="","",VLOOKUP($R220,Data!$A$5:$X$2001,Data!$H$2,FALSE))</f>
        <v>0</v>
      </c>
      <c r="F220">
        <f>IF(R220="","",VLOOKUP($R220,Data!$A$5:$X$2001,Data!$I$2,FALSE))</f>
        <v>0</v>
      </c>
      <c r="G220">
        <f>IF(R220="","",VLOOKUP($R220,Data!$A$5:$X$2001,Data!$J$2,FALSE))</f>
        <v>0</v>
      </c>
      <c r="H220" t="str">
        <f>IF(R220="","",VLOOKUP($R220,Data!$A$5:$X$2001,Data!$K$2,FALSE))</f>
        <v>4457</v>
      </c>
      <c r="I220" t="str">
        <f>IF(R220="","",VLOOKUP($R220,Data!$A$5:$X$2001,Data!$L$2,FALSE))</f>
        <v>BIOTERRISM</v>
      </c>
      <c r="J220" s="9">
        <f>IF($R220="","",VLOOKUP($R220,Data!$A$5:$AJ$2001,Data!U$2,FALSE))</f>
        <v>9573.0399999999936</v>
      </c>
      <c r="K220" s="9">
        <f>IF($R220="","",VLOOKUP($R220,Data!$A$5:$AJ$2001,Data!V$2,FALSE))</f>
        <v>-5862.6199999999953</v>
      </c>
      <c r="L220" s="9">
        <f>IF($R220="","",VLOOKUP($R220,Data!$A$5:$AJ$2001,Data!W$2,FALSE))</f>
        <v>11878.470000000001</v>
      </c>
      <c r="M220" s="9">
        <f>IF($R220="","",VLOOKUP($R220,Data!$A$5:$AJ$2001,Data!X$2,FALSE))</f>
        <v>4426.6999999999971</v>
      </c>
      <c r="N220" s="9">
        <f>IF($R220="","",VLOOKUP($R220,Data!$A$5:$AJ$2001,Data!Y$2,FALSE))</f>
        <v>4830.6699999999983</v>
      </c>
      <c r="O220" s="9">
        <f>IF($R220="","",VLOOKUP($R220,Data!$A$5:$AJ$2001,Data!Z$2,FALSE))</f>
        <v>25528.22</v>
      </c>
      <c r="P220" s="9">
        <f>IF($R220="","",VLOOKUP($R220,Data!$A$5:$AJ$2001,Data!AA$2,FALSE))</f>
        <v>29153.350000000006</v>
      </c>
      <c r="Q220" s="9">
        <f t="shared" si="3"/>
        <v>79527.83</v>
      </c>
      <c r="R220">
        <f>IF((MAX($R$4:R219)+1)&gt;Data!$A$1,"",MAX($R$4:R219)+1)</f>
        <v>216</v>
      </c>
    </row>
    <row r="221" spans="1:18" x14ac:dyDescent="0.2">
      <c r="A221" s="10">
        <f>IF(Q221="","",RANK(Q221,$Q$5:$Q$257)+COUNTIF($Q$3:Q220,Q221))</f>
        <v>69</v>
      </c>
      <c r="B221" t="str">
        <f>IF(R221="","",VLOOKUP($R221,Data!$A$5:$X$2001,Data!$E$2,FALSE))</f>
        <v>A</v>
      </c>
      <c r="C221">
        <f>IF(R221="","",VLOOKUP($R221,Data!$A$5:$X$2001,Data!$F$2,FALSE))</f>
        <v>0</v>
      </c>
      <c r="D221">
        <f>IF(R221="","",VLOOKUP($R221,Data!$A$5:$X$2001,Data!$G$2,FALSE))</f>
        <v>0</v>
      </c>
      <c r="E221">
        <f>IF(R221="","",VLOOKUP($R221,Data!$A$5:$X$2001,Data!$H$2,FALSE))</f>
        <v>0</v>
      </c>
      <c r="F221">
        <f>IF(R221="","",VLOOKUP($R221,Data!$A$5:$X$2001,Data!$I$2,FALSE))</f>
        <v>0</v>
      </c>
      <c r="G221">
        <f>IF(R221="","",VLOOKUP($R221,Data!$A$5:$X$2001,Data!$J$2,FALSE))</f>
        <v>0</v>
      </c>
      <c r="H221" t="str">
        <f>IF(R221="","",VLOOKUP($R221,Data!$A$5:$X$2001,Data!$K$2,FALSE))</f>
        <v>4459</v>
      </c>
      <c r="I221" t="str">
        <f>IF(R221="","",VLOOKUP($R221,Data!$A$5:$X$2001,Data!$L$2,FALSE))</f>
        <v>EBOLA GRANT</v>
      </c>
      <c r="J221" s="9">
        <f>IF($R221="","",VLOOKUP($R221,Data!$A$5:$AJ$2001,Data!U$2,FALSE))</f>
        <v>19000</v>
      </c>
      <c r="K221" s="9">
        <f>IF($R221="","",VLOOKUP($R221,Data!$A$5:$AJ$2001,Data!V$2,FALSE))</f>
        <v>82.480000000003201</v>
      </c>
      <c r="L221" s="9">
        <f>IF($R221="","",VLOOKUP($R221,Data!$A$5:$AJ$2001,Data!W$2,FALSE))</f>
        <v>0</v>
      </c>
      <c r="M221" s="9">
        <f>IF($R221="","",VLOOKUP($R221,Data!$A$5:$AJ$2001,Data!X$2,FALSE))</f>
        <v>0</v>
      </c>
      <c r="N221" s="9">
        <f>IF($R221="","",VLOOKUP($R221,Data!$A$5:$AJ$2001,Data!Y$2,FALSE))</f>
        <v>0</v>
      </c>
      <c r="O221" s="9">
        <f>IF($R221="","",VLOOKUP($R221,Data!$A$5:$AJ$2001,Data!Z$2,FALSE))</f>
        <v>0</v>
      </c>
      <c r="P221" s="9">
        <f>IF($R221="","",VLOOKUP($R221,Data!$A$5:$AJ$2001,Data!AA$2,FALSE))</f>
        <v>0</v>
      </c>
      <c r="Q221" s="9">
        <f t="shared" si="3"/>
        <v>19082.480000000003</v>
      </c>
      <c r="R221">
        <f>IF((MAX($R$4:R220)+1)&gt;Data!$A$1,"",MAX($R$4:R220)+1)</f>
        <v>217</v>
      </c>
    </row>
    <row r="222" spans="1:18" x14ac:dyDescent="0.2">
      <c r="A222" s="10">
        <f>IF(Q222="","",RANK(Q222,$Q$5:$Q$257)+COUNTIF($Q$3:Q221,Q222))</f>
        <v>9</v>
      </c>
      <c r="B222" t="str">
        <f>IF(R222="","",VLOOKUP($R222,Data!$A$5:$X$2001,Data!$E$2,FALSE))</f>
        <v>A</v>
      </c>
      <c r="C222">
        <f>IF(R222="","",VLOOKUP($R222,Data!$A$5:$X$2001,Data!$F$2,FALSE))</f>
        <v>0</v>
      </c>
      <c r="D222">
        <f>IF(R222="","",VLOOKUP($R222,Data!$A$5:$X$2001,Data!$G$2,FALSE))</f>
        <v>0</v>
      </c>
      <c r="E222">
        <f>IF(R222="","",VLOOKUP($R222,Data!$A$5:$X$2001,Data!$H$2,FALSE))</f>
        <v>0</v>
      </c>
      <c r="F222">
        <f>IF(R222="","",VLOOKUP($R222,Data!$A$5:$X$2001,Data!$I$2,FALSE))</f>
        <v>0</v>
      </c>
      <c r="G222">
        <f>IF(R222="","",VLOOKUP($R222,Data!$A$5:$X$2001,Data!$J$2,FALSE))</f>
        <v>0</v>
      </c>
      <c r="H222" t="str">
        <f>IF(R222="","",VLOOKUP($R222,Data!$A$5:$X$2001,Data!$K$2,FALSE))</f>
        <v>4487</v>
      </c>
      <c r="I222" t="str">
        <f>IF(R222="","",VLOOKUP($R222,Data!$A$5:$X$2001,Data!$L$2,FALSE))</f>
        <v>ELC COVID-19</v>
      </c>
      <c r="J222" s="9">
        <f>IF($R222="","",VLOOKUP($R222,Data!$A$5:$AJ$2001,Data!U$2,FALSE))</f>
        <v>0</v>
      </c>
      <c r="K222" s="9">
        <f>IF($R222="","",VLOOKUP($R222,Data!$A$5:$AJ$2001,Data!V$2,FALSE))</f>
        <v>0</v>
      </c>
      <c r="L222" s="9">
        <f>IF($R222="","",VLOOKUP($R222,Data!$A$5:$AJ$2001,Data!W$2,FALSE))</f>
        <v>0</v>
      </c>
      <c r="M222" s="9">
        <f>IF($R222="","",VLOOKUP($R222,Data!$A$5:$AJ$2001,Data!X$2,FALSE))</f>
        <v>0</v>
      </c>
      <c r="N222" s="9">
        <f>IF($R222="","",VLOOKUP($R222,Data!$A$5:$AJ$2001,Data!Y$2,FALSE))</f>
        <v>0</v>
      </c>
      <c r="O222" s="9">
        <f>IF($R222="","",VLOOKUP($R222,Data!$A$5:$AJ$2001,Data!Z$2,FALSE))</f>
        <v>151858</v>
      </c>
      <c r="P222" s="9">
        <f>IF($R222="","",VLOOKUP($R222,Data!$A$5:$AJ$2001,Data!AA$2,FALSE))</f>
        <v>1726919.67</v>
      </c>
      <c r="Q222" s="9">
        <f t="shared" si="3"/>
        <v>1878777.67</v>
      </c>
      <c r="R222">
        <f>IF((MAX($R$4:R221)+1)&gt;Data!$A$1,"",MAX($R$4:R221)+1)</f>
        <v>218</v>
      </c>
    </row>
    <row r="223" spans="1:18" x14ac:dyDescent="0.2">
      <c r="A223" s="10">
        <f>IF(Q223="","",RANK(Q223,$Q$5:$Q$257)+COUNTIF($Q$3:Q222,Q223))</f>
        <v>184</v>
      </c>
      <c r="B223" t="str">
        <f>IF(R223="","",VLOOKUP($R223,Data!$A$5:$X$2001,Data!$E$2,FALSE))</f>
        <v>A</v>
      </c>
      <c r="C223">
        <f>IF(R223="","",VLOOKUP($R223,Data!$A$5:$X$2001,Data!$F$2,FALSE))</f>
        <v>0</v>
      </c>
      <c r="D223">
        <f>IF(R223="","",VLOOKUP($R223,Data!$A$5:$X$2001,Data!$G$2,FALSE))</f>
        <v>0</v>
      </c>
      <c r="E223">
        <f>IF(R223="","",VLOOKUP($R223,Data!$A$5:$X$2001,Data!$H$2,FALSE))</f>
        <v>0</v>
      </c>
      <c r="F223">
        <f>IF(R223="","",VLOOKUP($R223,Data!$A$5:$X$2001,Data!$I$2,FALSE))</f>
        <v>0</v>
      </c>
      <c r="G223">
        <f>IF(R223="","",VLOOKUP($R223,Data!$A$5:$X$2001,Data!$J$2,FALSE))</f>
        <v>0</v>
      </c>
      <c r="H223" t="str">
        <f>IF(R223="","",VLOOKUP($R223,Data!$A$5:$X$2001,Data!$K$2,FALSE))</f>
        <v>4489</v>
      </c>
      <c r="I223" t="str">
        <f>IF(R223="","",VLOOKUP($R223,Data!$A$5:$X$2001,Data!$L$2,FALSE))</f>
        <v>OTHER HEALTH</v>
      </c>
      <c r="J223" s="9">
        <f>IF($R223="","",VLOOKUP($R223,Data!$A$5:$AJ$2001,Data!U$2,FALSE))</f>
        <v>0</v>
      </c>
      <c r="K223" s="9">
        <f>IF($R223="","",VLOOKUP($R223,Data!$A$5:$AJ$2001,Data!V$2,FALSE))</f>
        <v>0</v>
      </c>
      <c r="L223" s="9">
        <f>IF($R223="","",VLOOKUP($R223,Data!$A$5:$AJ$2001,Data!W$2,FALSE))</f>
        <v>0</v>
      </c>
      <c r="M223" s="9">
        <f>IF($R223="","",VLOOKUP($R223,Data!$A$5:$AJ$2001,Data!X$2,FALSE))</f>
        <v>0</v>
      </c>
      <c r="N223" s="9">
        <f>IF($R223="","",VLOOKUP($R223,Data!$A$5:$AJ$2001,Data!Y$2,FALSE))</f>
        <v>0</v>
      </c>
      <c r="O223" s="9">
        <f>IF($R223="","",VLOOKUP($R223,Data!$A$5:$AJ$2001,Data!Z$2,FALSE))</f>
        <v>-7299.36</v>
      </c>
      <c r="P223" s="9">
        <f>IF($R223="","",VLOOKUP($R223,Data!$A$5:$AJ$2001,Data!AA$2,FALSE))</f>
        <v>0</v>
      </c>
      <c r="Q223" s="9">
        <f t="shared" si="3"/>
        <v>-7299.36</v>
      </c>
      <c r="R223">
        <f>IF((MAX($R$4:R222)+1)&gt;Data!$A$1,"",MAX($R$4:R222)+1)</f>
        <v>219</v>
      </c>
    </row>
    <row r="224" spans="1:18" x14ac:dyDescent="0.2">
      <c r="A224" s="10">
        <f>IF(Q224="","",RANK(Q224,$Q$5:$Q$257)+COUNTIF($Q$3:Q223,Q224))</f>
        <v>208</v>
      </c>
      <c r="B224" t="str">
        <f>IF(R224="","",VLOOKUP($R224,Data!$A$5:$X$2001,Data!$E$2,FALSE))</f>
        <v>A</v>
      </c>
      <c r="C224">
        <f>IF(R224="","",VLOOKUP($R224,Data!$A$5:$X$2001,Data!$F$2,FALSE))</f>
        <v>0</v>
      </c>
      <c r="D224">
        <f>IF(R224="","",VLOOKUP($R224,Data!$A$5:$X$2001,Data!$G$2,FALSE))</f>
        <v>0</v>
      </c>
      <c r="E224">
        <f>IF(R224="","",VLOOKUP($R224,Data!$A$5:$X$2001,Data!$H$2,FALSE))</f>
        <v>0</v>
      </c>
      <c r="F224">
        <f>IF(R224="","",VLOOKUP($R224,Data!$A$5:$X$2001,Data!$I$2,FALSE))</f>
        <v>0</v>
      </c>
      <c r="G224">
        <f>IF(R224="","",VLOOKUP($R224,Data!$A$5:$X$2001,Data!$J$2,FALSE))</f>
        <v>0</v>
      </c>
      <c r="H224" t="str">
        <f>IF(R224="","",VLOOKUP($R224,Data!$A$5:$X$2001,Data!$K$2,FALSE))</f>
        <v>4490</v>
      </c>
      <c r="I224" t="str">
        <f>IF(R224="","",VLOOKUP($R224,Data!$A$5:$X$2001,Data!$L$2,FALSE))</f>
        <v>M.H. FEDERAL SALARY SHARING</v>
      </c>
      <c r="J224" s="9">
        <f>IF($R224="","",VLOOKUP($R224,Data!$A$5:$AJ$2001,Data!U$2,FALSE))</f>
        <v>-18744</v>
      </c>
      <c r="K224" s="9">
        <f>IF($R224="","",VLOOKUP($R224,Data!$A$5:$AJ$2001,Data!V$2,FALSE))</f>
        <v>75000</v>
      </c>
      <c r="L224" s="9">
        <f>IF($R224="","",VLOOKUP($R224,Data!$A$5:$AJ$2001,Data!W$2,FALSE))</f>
        <v>-1213</v>
      </c>
      <c r="M224" s="9">
        <f>IF($R224="","",VLOOKUP($R224,Data!$A$5:$AJ$2001,Data!X$2,FALSE))</f>
        <v>-102602</v>
      </c>
      <c r="N224" s="9">
        <f>IF($R224="","",VLOOKUP($R224,Data!$A$5:$AJ$2001,Data!Y$2,FALSE))</f>
        <v>-76875</v>
      </c>
      <c r="O224" s="9">
        <f>IF($R224="","",VLOOKUP($R224,Data!$A$5:$AJ$2001,Data!Z$2,FALSE))</f>
        <v>0</v>
      </c>
      <c r="P224" s="9">
        <f>IF($R224="","",VLOOKUP($R224,Data!$A$5:$AJ$2001,Data!AA$2,FALSE))</f>
        <v>84701</v>
      </c>
      <c r="Q224" s="9">
        <f t="shared" si="3"/>
        <v>-39733</v>
      </c>
      <c r="R224">
        <f>IF((MAX($R$4:R223)+1)&gt;Data!$A$1,"",MAX($R$4:R223)+1)</f>
        <v>220</v>
      </c>
    </row>
    <row r="225" spans="1:18" x14ac:dyDescent="0.2">
      <c r="A225" s="10">
        <f>IF(Q225="","",RANK(Q225,$Q$5:$Q$257)+COUNTIF($Q$3:Q224,Q225))</f>
        <v>215</v>
      </c>
      <c r="B225" t="str">
        <f>IF(R225="","",VLOOKUP($R225,Data!$A$5:$X$2001,Data!$E$2,FALSE))</f>
        <v>A</v>
      </c>
      <c r="C225">
        <f>IF(R225="","",VLOOKUP($R225,Data!$A$5:$X$2001,Data!$F$2,FALSE))</f>
        <v>0</v>
      </c>
      <c r="D225">
        <f>IF(R225="","",VLOOKUP($R225,Data!$A$5:$X$2001,Data!$G$2,FALSE))</f>
        <v>0</v>
      </c>
      <c r="E225">
        <f>IF(R225="","",VLOOKUP($R225,Data!$A$5:$X$2001,Data!$H$2,FALSE))</f>
        <v>0</v>
      </c>
      <c r="F225">
        <f>IF(R225="","",VLOOKUP($R225,Data!$A$5:$X$2001,Data!$I$2,FALSE))</f>
        <v>0</v>
      </c>
      <c r="G225">
        <f>IF(R225="","",VLOOKUP($R225,Data!$A$5:$X$2001,Data!$J$2,FALSE))</f>
        <v>0</v>
      </c>
      <c r="H225" t="str">
        <f>IF(R225="","",VLOOKUP($R225,Data!$A$5:$X$2001,Data!$K$2,FALSE))</f>
        <v>4491</v>
      </c>
      <c r="I225" t="str">
        <f>IF(R225="","",VLOOKUP($R225,Data!$A$5:$X$2001,Data!$L$2,FALSE))</f>
        <v>S.O.R. FUNDING</v>
      </c>
      <c r="J225" s="9">
        <f>IF($R225="","",VLOOKUP($R225,Data!$A$5:$AJ$2001,Data!U$2,FALSE))</f>
        <v>0</v>
      </c>
      <c r="K225" s="9">
        <f>IF($R225="","",VLOOKUP($R225,Data!$A$5:$AJ$2001,Data!V$2,FALSE))</f>
        <v>0</v>
      </c>
      <c r="L225" s="9">
        <f>IF($R225="","",VLOOKUP($R225,Data!$A$5:$AJ$2001,Data!W$2,FALSE))</f>
        <v>0</v>
      </c>
      <c r="M225" s="9">
        <f>IF($R225="","",VLOOKUP($R225,Data!$A$5:$AJ$2001,Data!X$2,FALSE))</f>
        <v>0</v>
      </c>
      <c r="N225" s="9">
        <f>IF($R225="","",VLOOKUP($R225,Data!$A$5:$AJ$2001,Data!Y$2,FALSE))</f>
        <v>-20665.769999999997</v>
      </c>
      <c r="O225" s="9">
        <f>IF($R225="","",VLOOKUP($R225,Data!$A$5:$AJ$2001,Data!Z$2,FALSE))</f>
        <v>-33069.4</v>
      </c>
      <c r="P225" s="9">
        <f>IF($R225="","",VLOOKUP($R225,Data!$A$5:$AJ$2001,Data!AA$2,FALSE))</f>
        <v>-18021.66</v>
      </c>
      <c r="Q225" s="9">
        <f t="shared" si="3"/>
        <v>-71756.83</v>
      </c>
      <c r="R225">
        <f>IF((MAX($R$4:R224)+1)&gt;Data!$A$1,"",MAX($R$4:R224)+1)</f>
        <v>221</v>
      </c>
    </row>
    <row r="226" spans="1:18" x14ac:dyDescent="0.2">
      <c r="A226" s="10">
        <f>IF(Q226="","",RANK(Q226,$Q$5:$Q$257)+COUNTIF($Q$3:Q225,Q226))</f>
        <v>162</v>
      </c>
      <c r="B226" t="str">
        <f>IF(R226="","",VLOOKUP($R226,Data!$A$5:$X$2001,Data!$E$2,FALSE))</f>
        <v>A</v>
      </c>
      <c r="C226">
        <f>IF(R226="","",VLOOKUP($R226,Data!$A$5:$X$2001,Data!$F$2,FALSE))</f>
        <v>0</v>
      </c>
      <c r="D226">
        <f>IF(R226="","",VLOOKUP($R226,Data!$A$5:$X$2001,Data!$G$2,FALSE))</f>
        <v>0</v>
      </c>
      <c r="E226">
        <f>IF(R226="","",VLOOKUP($R226,Data!$A$5:$X$2001,Data!$H$2,FALSE))</f>
        <v>0</v>
      </c>
      <c r="F226">
        <f>IF(R226="","",VLOOKUP($R226,Data!$A$5:$X$2001,Data!$I$2,FALSE))</f>
        <v>0</v>
      </c>
      <c r="G226">
        <f>IF(R226="","",VLOOKUP($R226,Data!$A$5:$X$2001,Data!$J$2,FALSE))</f>
        <v>0</v>
      </c>
      <c r="H226" t="str">
        <f>IF(R226="","",VLOOKUP($R226,Data!$A$5:$X$2001,Data!$K$2,FALSE))</f>
        <v>4492</v>
      </c>
      <c r="I226" t="str">
        <f>IF(R226="","",VLOOKUP($R226,Data!$A$5:$X$2001,Data!$L$2,FALSE))</f>
        <v>DAAA/DSAS</v>
      </c>
      <c r="J226" s="9">
        <f>IF($R226="","",VLOOKUP($R226,Data!$A$5:$AJ$2001,Data!U$2,FALSE))</f>
        <v>0</v>
      </c>
      <c r="K226" s="9">
        <f>IF($R226="","",VLOOKUP($R226,Data!$A$5:$AJ$2001,Data!V$2,FALSE))</f>
        <v>-268</v>
      </c>
      <c r="L226" s="9">
        <f>IF($R226="","",VLOOKUP($R226,Data!$A$5:$AJ$2001,Data!W$2,FALSE))</f>
        <v>246</v>
      </c>
      <c r="M226" s="9">
        <f>IF($R226="","",VLOOKUP($R226,Data!$A$5:$AJ$2001,Data!X$2,FALSE))</f>
        <v>89</v>
      </c>
      <c r="N226" s="9">
        <f>IF($R226="","",VLOOKUP($R226,Data!$A$5:$AJ$2001,Data!Y$2,FALSE))</f>
        <v>-634</v>
      </c>
      <c r="O226" s="9">
        <f>IF($R226="","",VLOOKUP($R226,Data!$A$5:$AJ$2001,Data!Z$2,FALSE))</f>
        <v>0</v>
      </c>
      <c r="P226" s="9">
        <f>IF($R226="","",VLOOKUP($R226,Data!$A$5:$AJ$2001,Data!AA$2,FALSE))</f>
        <v>0</v>
      </c>
      <c r="Q226" s="9">
        <f t="shared" si="3"/>
        <v>-567</v>
      </c>
      <c r="R226">
        <f>IF((MAX($R$4:R225)+1)&gt;Data!$A$1,"",MAX($R$4:R225)+1)</f>
        <v>222</v>
      </c>
    </row>
    <row r="227" spans="1:18" x14ac:dyDescent="0.2">
      <c r="A227" s="10">
        <f>IF(Q227="","",RANK(Q227,$Q$5:$Q$257)+COUNTIF($Q$3:Q226,Q227))</f>
        <v>229</v>
      </c>
      <c r="B227" t="str">
        <f>IF(R227="","",VLOOKUP($R227,Data!$A$5:$X$2001,Data!$E$2,FALSE))</f>
        <v>A</v>
      </c>
      <c r="C227">
        <f>IF(R227="","",VLOOKUP($R227,Data!$A$5:$X$2001,Data!$F$2,FALSE))</f>
        <v>0</v>
      </c>
      <c r="D227">
        <f>IF(R227="","",VLOOKUP($R227,Data!$A$5:$X$2001,Data!$G$2,FALSE))</f>
        <v>0</v>
      </c>
      <c r="E227">
        <f>IF(R227="","",VLOOKUP($R227,Data!$A$5:$X$2001,Data!$H$2,FALSE))</f>
        <v>0</v>
      </c>
      <c r="F227">
        <f>IF(R227="","",VLOOKUP($R227,Data!$A$5:$X$2001,Data!$I$2,FALSE))</f>
        <v>0</v>
      </c>
      <c r="G227">
        <f>IF(R227="","",VLOOKUP($R227,Data!$A$5:$X$2001,Data!$J$2,FALSE))</f>
        <v>0</v>
      </c>
      <c r="H227" t="str">
        <f>IF(R227="","",VLOOKUP($R227,Data!$A$5:$X$2001,Data!$K$2,FALSE))</f>
        <v>4493</v>
      </c>
      <c r="I227" t="str">
        <f>IF(R227="","",VLOOKUP($R227,Data!$A$5:$X$2001,Data!$L$2,FALSE))</f>
        <v>MH CLINIC UPL</v>
      </c>
      <c r="J227" s="9">
        <f>IF($R227="","",VLOOKUP($R227,Data!$A$5:$AJ$2001,Data!U$2,FALSE))</f>
        <v>0</v>
      </c>
      <c r="K227" s="9">
        <f>IF($R227="","",VLOOKUP($R227,Data!$A$5:$AJ$2001,Data!V$2,FALSE))</f>
        <v>0</v>
      </c>
      <c r="L227" s="9">
        <f>IF($R227="","",VLOOKUP($R227,Data!$A$5:$AJ$2001,Data!W$2,FALSE))</f>
        <v>0</v>
      </c>
      <c r="M227" s="9">
        <f>IF($R227="","",VLOOKUP($R227,Data!$A$5:$AJ$2001,Data!X$2,FALSE))</f>
        <v>0</v>
      </c>
      <c r="N227" s="9">
        <f>IF($R227="","",VLOOKUP($R227,Data!$A$5:$AJ$2001,Data!Y$2,FALSE))</f>
        <v>0</v>
      </c>
      <c r="O227" s="9">
        <f>IF($R227="","",VLOOKUP($R227,Data!$A$5:$AJ$2001,Data!Z$2,FALSE))</f>
        <v>-86558.65</v>
      </c>
      <c r="P227" s="9">
        <f>IF($R227="","",VLOOKUP($R227,Data!$A$5:$AJ$2001,Data!AA$2,FALSE))</f>
        <v>-86558.65</v>
      </c>
      <c r="Q227" s="9">
        <f t="shared" si="3"/>
        <v>-173117.3</v>
      </c>
      <c r="R227">
        <f>IF((MAX($R$4:R226)+1)&gt;Data!$A$1,"",MAX($R$4:R226)+1)</f>
        <v>223</v>
      </c>
    </row>
    <row r="228" spans="1:18" x14ac:dyDescent="0.2">
      <c r="A228" s="10">
        <f>IF(Q228="","",RANK(Q228,$Q$5:$Q$257)+COUNTIF($Q$3:Q227,Q228))</f>
        <v>149</v>
      </c>
      <c r="B228" t="str">
        <f>IF(R228="","",VLOOKUP($R228,Data!$A$5:$X$2001,Data!$E$2,FALSE))</f>
        <v>A</v>
      </c>
      <c r="C228">
        <f>IF(R228="","",VLOOKUP($R228,Data!$A$5:$X$2001,Data!$F$2,FALSE))</f>
        <v>0</v>
      </c>
      <c r="D228">
        <f>IF(R228="","",VLOOKUP($R228,Data!$A$5:$X$2001,Data!$G$2,FALSE))</f>
        <v>0</v>
      </c>
      <c r="E228">
        <f>IF(R228="","",VLOOKUP($R228,Data!$A$5:$X$2001,Data!$H$2,FALSE))</f>
        <v>0</v>
      </c>
      <c r="F228">
        <f>IF(R228="","",VLOOKUP($R228,Data!$A$5:$X$2001,Data!$I$2,FALSE))</f>
        <v>0</v>
      </c>
      <c r="G228">
        <f>IF(R228="","",VLOOKUP($R228,Data!$A$5:$X$2001,Data!$J$2,FALSE))</f>
        <v>0</v>
      </c>
      <c r="H228" t="str">
        <f>IF(R228="","",VLOOKUP($R228,Data!$A$5:$X$2001,Data!$K$2,FALSE))</f>
        <v>4494</v>
      </c>
      <c r="I228" t="str">
        <f>IF(R228="","",VLOOKUP($R228,Data!$A$5:$X$2001,Data!$L$2,FALSE))</f>
        <v>MH SYSTEM OF CARE GRANT</v>
      </c>
      <c r="J228" s="9">
        <f>IF($R228="","",VLOOKUP($R228,Data!$A$5:$AJ$2001,Data!U$2,FALSE))</f>
        <v>0</v>
      </c>
      <c r="K228" s="9">
        <f>IF($R228="","",VLOOKUP($R228,Data!$A$5:$AJ$2001,Data!V$2,FALSE))</f>
        <v>0</v>
      </c>
      <c r="L228" s="9">
        <f>IF($R228="","",VLOOKUP($R228,Data!$A$5:$AJ$2001,Data!W$2,FALSE))</f>
        <v>0</v>
      </c>
      <c r="M228" s="9">
        <f>IF($R228="","",VLOOKUP($R228,Data!$A$5:$AJ$2001,Data!X$2,FALSE))</f>
        <v>0</v>
      </c>
      <c r="N228" s="9">
        <f>IF($R228="","",VLOOKUP($R228,Data!$A$5:$AJ$2001,Data!Y$2,FALSE))</f>
        <v>0</v>
      </c>
      <c r="O228" s="9">
        <f>IF($R228="","",VLOOKUP($R228,Data!$A$5:$AJ$2001,Data!Z$2,FALSE))</f>
        <v>0</v>
      </c>
      <c r="P228" s="9">
        <f>IF($R228="","",VLOOKUP($R228,Data!$A$5:$AJ$2001,Data!AA$2,FALSE))</f>
        <v>0</v>
      </c>
      <c r="Q228" s="9">
        <f t="shared" si="3"/>
        <v>0</v>
      </c>
      <c r="R228">
        <f>IF((MAX($R$4:R227)+1)&gt;Data!$A$1,"",MAX($R$4:R227)+1)</f>
        <v>224</v>
      </c>
    </row>
    <row r="229" spans="1:18" x14ac:dyDescent="0.2">
      <c r="A229" s="10">
        <f>IF(Q229="","",RANK(Q229,$Q$5:$Q$257)+COUNTIF($Q$3:Q228,Q229))</f>
        <v>150</v>
      </c>
      <c r="B229" t="str">
        <f>IF(R229="","",VLOOKUP($R229,Data!$A$5:$X$2001,Data!$E$2,FALSE))</f>
        <v>A</v>
      </c>
      <c r="C229">
        <f>IF(R229="","",VLOOKUP($R229,Data!$A$5:$X$2001,Data!$F$2,FALSE))</f>
        <v>0</v>
      </c>
      <c r="D229">
        <f>IF(R229="","",VLOOKUP($R229,Data!$A$5:$X$2001,Data!$G$2,FALSE))</f>
        <v>0</v>
      </c>
      <c r="E229">
        <f>IF(R229="","",VLOOKUP($R229,Data!$A$5:$X$2001,Data!$H$2,FALSE))</f>
        <v>0</v>
      </c>
      <c r="F229">
        <f>IF(R229="","",VLOOKUP($R229,Data!$A$5:$X$2001,Data!$I$2,FALSE))</f>
        <v>0</v>
      </c>
      <c r="G229">
        <f>IF(R229="","",VLOOKUP($R229,Data!$A$5:$X$2001,Data!$J$2,FALSE))</f>
        <v>0</v>
      </c>
      <c r="H229" t="str">
        <f>IF(R229="","",VLOOKUP($R229,Data!$A$5:$X$2001,Data!$K$2,FALSE))</f>
        <v>4495</v>
      </c>
      <c r="I229" t="str">
        <f>IF(R229="","",VLOOKUP($R229,Data!$A$5:$X$2001,Data!$L$2,FALSE))</f>
        <v>MH WORKFORCE GRANT</v>
      </c>
      <c r="J229" s="9">
        <f>IF($R229="","",VLOOKUP($R229,Data!$A$5:$AJ$2001,Data!U$2,FALSE))</f>
        <v>0</v>
      </c>
      <c r="K229" s="9">
        <f>IF($R229="","",VLOOKUP($R229,Data!$A$5:$AJ$2001,Data!V$2,FALSE))</f>
        <v>0</v>
      </c>
      <c r="L229" s="9">
        <f>IF($R229="","",VLOOKUP($R229,Data!$A$5:$AJ$2001,Data!W$2,FALSE))</f>
        <v>0</v>
      </c>
      <c r="M229" s="9">
        <f>IF($R229="","",VLOOKUP($R229,Data!$A$5:$AJ$2001,Data!X$2,FALSE))</f>
        <v>0</v>
      </c>
      <c r="N229" s="9">
        <f>IF($R229="","",VLOOKUP($R229,Data!$A$5:$AJ$2001,Data!Y$2,FALSE))</f>
        <v>0</v>
      </c>
      <c r="O229" s="9">
        <f>IF($R229="","",VLOOKUP($R229,Data!$A$5:$AJ$2001,Data!Z$2,FALSE))</f>
        <v>0</v>
      </c>
      <c r="P229" s="9">
        <f>IF($R229="","",VLOOKUP($R229,Data!$A$5:$AJ$2001,Data!AA$2,FALSE))</f>
        <v>0</v>
      </c>
      <c r="Q229" s="9">
        <f t="shared" si="3"/>
        <v>0</v>
      </c>
      <c r="R229">
        <f>IF((MAX($R$4:R228)+1)&gt;Data!$A$1,"",MAX($R$4:R228)+1)</f>
        <v>225</v>
      </c>
    </row>
    <row r="230" spans="1:18" x14ac:dyDescent="0.2">
      <c r="A230" s="10">
        <f>IF(Q230="","",RANK(Q230,$Q$5:$Q$257)+COUNTIF($Q$3:Q229,Q230))</f>
        <v>10</v>
      </c>
      <c r="B230" t="str">
        <f>IF(R230="","",VLOOKUP($R230,Data!$A$5:$X$2001,Data!$E$2,FALSE))</f>
        <v>A</v>
      </c>
      <c r="C230">
        <f>IF(R230="","",VLOOKUP($R230,Data!$A$5:$X$2001,Data!$F$2,FALSE))</f>
        <v>0</v>
      </c>
      <c r="D230">
        <f>IF(R230="","",VLOOKUP($R230,Data!$A$5:$X$2001,Data!$G$2,FALSE))</f>
        <v>0</v>
      </c>
      <c r="E230">
        <f>IF(R230="","",VLOOKUP($R230,Data!$A$5:$X$2001,Data!$H$2,FALSE))</f>
        <v>0</v>
      </c>
      <c r="F230">
        <f>IF(R230="","",VLOOKUP($R230,Data!$A$5:$X$2001,Data!$I$2,FALSE))</f>
        <v>0</v>
      </c>
      <c r="G230">
        <f>IF(R230="","",VLOOKUP($R230,Data!$A$5:$X$2001,Data!$J$2,FALSE))</f>
        <v>0</v>
      </c>
      <c r="H230" t="str">
        <f>IF(R230="","",VLOOKUP($R230,Data!$A$5:$X$2001,Data!$K$2,FALSE))</f>
        <v>4590</v>
      </c>
      <c r="I230" t="str">
        <f>IF(R230="","",VLOOKUP($R230,Data!$A$5:$X$2001,Data!$L$2,FALSE))</f>
        <v>FEDERAL GRANT,RURAL PUB TRAN</v>
      </c>
      <c r="J230" s="9">
        <f>IF($R230="","",VLOOKUP($R230,Data!$A$5:$AJ$2001,Data!U$2,FALSE))</f>
        <v>-68801.349999999977</v>
      </c>
      <c r="K230" s="9">
        <f>IF($R230="","",VLOOKUP($R230,Data!$A$5:$AJ$2001,Data!V$2,FALSE))</f>
        <v>645549.42999999993</v>
      </c>
      <c r="L230" s="9">
        <f>IF($R230="","",VLOOKUP($R230,Data!$A$5:$AJ$2001,Data!W$2,FALSE))</f>
        <v>333652.34000000003</v>
      </c>
      <c r="M230" s="9">
        <f>IF($R230="","",VLOOKUP($R230,Data!$A$5:$AJ$2001,Data!X$2,FALSE))</f>
        <v>237000.36</v>
      </c>
      <c r="N230" s="9">
        <f>IF($R230="","",VLOOKUP($R230,Data!$A$5:$AJ$2001,Data!Y$2,FALSE))</f>
        <v>740841.03</v>
      </c>
      <c r="O230" s="9">
        <f>IF($R230="","",VLOOKUP($R230,Data!$A$5:$AJ$2001,Data!Z$2,FALSE))</f>
        <v>-501533.62</v>
      </c>
      <c r="P230" s="9">
        <f>IF($R230="","",VLOOKUP($R230,Data!$A$5:$AJ$2001,Data!AA$2,FALSE))</f>
        <v>489048.69</v>
      </c>
      <c r="Q230" s="9">
        <f t="shared" si="3"/>
        <v>1875756.88</v>
      </c>
      <c r="R230">
        <f>IF((MAX($R$4:R229)+1)&gt;Data!$A$1,"",MAX($R$4:R229)+1)</f>
        <v>226</v>
      </c>
    </row>
    <row r="231" spans="1:18" x14ac:dyDescent="0.2">
      <c r="A231" s="10">
        <f>IF(Q231="","",RANK(Q231,$Q$5:$Q$257)+COUNTIF($Q$3:Q230,Q231))</f>
        <v>88</v>
      </c>
      <c r="B231" t="str">
        <f>IF(R231="","",VLOOKUP($R231,Data!$A$5:$X$2001,Data!$E$2,FALSE))</f>
        <v>A</v>
      </c>
      <c r="C231">
        <f>IF(R231="","",VLOOKUP($R231,Data!$A$5:$X$2001,Data!$F$2,FALSE))</f>
        <v>0</v>
      </c>
      <c r="D231">
        <f>IF(R231="","",VLOOKUP($R231,Data!$A$5:$X$2001,Data!$G$2,FALSE))</f>
        <v>0</v>
      </c>
      <c r="E231">
        <f>IF(R231="","",VLOOKUP($R231,Data!$A$5:$X$2001,Data!$H$2,FALSE))</f>
        <v>0</v>
      </c>
      <c r="F231">
        <f>IF(R231="","",VLOOKUP($R231,Data!$A$5:$X$2001,Data!$I$2,FALSE))</f>
        <v>0</v>
      </c>
      <c r="G231">
        <f>IF(R231="","",VLOOKUP($R231,Data!$A$5:$X$2001,Data!$J$2,FALSE))</f>
        <v>0</v>
      </c>
      <c r="H231" t="str">
        <f>IF(R231="","",VLOOKUP($R231,Data!$A$5:$X$2001,Data!$K$2,FALSE))</f>
        <v>4592</v>
      </c>
      <c r="I231" t="str">
        <f>IF(R231="","",VLOOKUP($R231,Data!$A$5:$X$2001,Data!$L$2,FALSE))</f>
        <v>RURAL TRANS. ASSIST. PROGRAM</v>
      </c>
      <c r="J231" s="9">
        <f>IF($R231="","",VLOOKUP($R231,Data!$A$5:$AJ$2001,Data!U$2,FALSE))</f>
        <v>2020.7399999999998</v>
      </c>
      <c r="K231" s="9">
        <f>IF($R231="","",VLOOKUP($R231,Data!$A$5:$AJ$2001,Data!V$2,FALSE))</f>
        <v>264.11999999999989</v>
      </c>
      <c r="L231" s="9">
        <f>IF($R231="","",VLOOKUP($R231,Data!$A$5:$AJ$2001,Data!W$2,FALSE))</f>
        <v>2760.4</v>
      </c>
      <c r="M231" s="9">
        <f>IF($R231="","",VLOOKUP($R231,Data!$A$5:$AJ$2001,Data!X$2,FALSE))</f>
        <v>1302.4299999999998</v>
      </c>
      <c r="N231" s="9">
        <f>IF($R231="","",VLOOKUP($R231,Data!$A$5:$AJ$2001,Data!Y$2,FALSE))</f>
        <v>511</v>
      </c>
      <c r="O231" s="9">
        <f>IF($R231="","",VLOOKUP($R231,Data!$A$5:$AJ$2001,Data!Z$2,FALSE))</f>
        <v>1000</v>
      </c>
      <c r="P231" s="9">
        <f>IF($R231="","",VLOOKUP($R231,Data!$A$5:$AJ$2001,Data!AA$2,FALSE))</f>
        <v>-1269.8</v>
      </c>
      <c r="Q231" s="9">
        <f t="shared" si="3"/>
        <v>6588.89</v>
      </c>
      <c r="R231">
        <f>IF((MAX($R$4:R230)+1)&gt;Data!$A$1,"",MAX($R$4:R230)+1)</f>
        <v>227</v>
      </c>
    </row>
    <row r="232" spans="1:18" x14ac:dyDescent="0.2">
      <c r="A232" s="10">
        <f>IF(Q232="","",RANK(Q232,$Q$5:$Q$257)+COUNTIF($Q$3:Q231,Q232))</f>
        <v>151</v>
      </c>
      <c r="B232" t="str">
        <f>IF(R232="","",VLOOKUP($R232,Data!$A$5:$X$2001,Data!$E$2,FALSE))</f>
        <v>A</v>
      </c>
      <c r="C232">
        <f>IF(R232="","",VLOOKUP($R232,Data!$A$5:$X$2001,Data!$F$2,FALSE))</f>
        <v>0</v>
      </c>
      <c r="D232">
        <f>IF(R232="","",VLOOKUP($R232,Data!$A$5:$X$2001,Data!$G$2,FALSE))</f>
        <v>0</v>
      </c>
      <c r="E232">
        <f>IF(R232="","",VLOOKUP($R232,Data!$A$5:$X$2001,Data!$H$2,FALSE))</f>
        <v>0</v>
      </c>
      <c r="F232">
        <f>IF(R232="","",VLOOKUP($R232,Data!$A$5:$X$2001,Data!$I$2,FALSE))</f>
        <v>0</v>
      </c>
      <c r="G232">
        <f>IF(R232="","",VLOOKUP($R232,Data!$A$5:$X$2001,Data!$J$2,FALSE))</f>
        <v>0</v>
      </c>
      <c r="H232" t="str">
        <f>IF(R232="","",VLOOKUP($R232,Data!$A$5:$X$2001,Data!$K$2,FALSE))</f>
        <v>4597</v>
      </c>
      <c r="I232" t="str">
        <f>IF(R232="","",VLOOKUP($R232,Data!$A$5:$X$2001,Data!$L$2,FALSE))</f>
        <v>C.M.A.Q. GRANT -FEDERAL</v>
      </c>
      <c r="J232" s="9">
        <f>IF($R232="","",VLOOKUP($R232,Data!$A$5:$AJ$2001,Data!U$2,FALSE))</f>
        <v>0</v>
      </c>
      <c r="K232" s="9">
        <f>IF($R232="","",VLOOKUP($R232,Data!$A$5:$AJ$2001,Data!V$2,FALSE))</f>
        <v>0</v>
      </c>
      <c r="L232" s="9">
        <f>IF($R232="","",VLOOKUP($R232,Data!$A$5:$AJ$2001,Data!W$2,FALSE))</f>
        <v>0</v>
      </c>
      <c r="M232" s="9">
        <f>IF($R232="","",VLOOKUP($R232,Data!$A$5:$AJ$2001,Data!X$2,FALSE))</f>
        <v>0</v>
      </c>
      <c r="N232" s="9">
        <f>IF($R232="","",VLOOKUP($R232,Data!$A$5:$AJ$2001,Data!Y$2,FALSE))</f>
        <v>0</v>
      </c>
      <c r="O232" s="9">
        <f>IF($R232="","",VLOOKUP($R232,Data!$A$5:$AJ$2001,Data!Z$2,FALSE))</f>
        <v>0</v>
      </c>
      <c r="P232" s="9">
        <f>IF($R232="","",VLOOKUP($R232,Data!$A$5:$AJ$2001,Data!AA$2,FALSE))</f>
        <v>0</v>
      </c>
      <c r="Q232" s="9">
        <f t="shared" si="3"/>
        <v>0</v>
      </c>
      <c r="R232">
        <f>IF((MAX($R$4:R231)+1)&gt;Data!$A$1,"",MAX($R$4:R231)+1)</f>
        <v>228</v>
      </c>
    </row>
    <row r="233" spans="1:18" x14ac:dyDescent="0.2">
      <c r="A233" s="10">
        <f>IF(Q233="","",RANK(Q233,$Q$5:$Q$257)+COUNTIF($Q$3:Q232,Q233))</f>
        <v>152</v>
      </c>
      <c r="B233" t="str">
        <f>IF(R233="","",VLOOKUP($R233,Data!$A$5:$X$2001,Data!$E$2,FALSE))</f>
        <v>A</v>
      </c>
      <c r="C233">
        <f>IF(R233="","",VLOOKUP($R233,Data!$A$5:$X$2001,Data!$F$2,FALSE))</f>
        <v>0</v>
      </c>
      <c r="D233">
        <f>IF(R233="","",VLOOKUP($R233,Data!$A$5:$X$2001,Data!$G$2,FALSE))</f>
        <v>0</v>
      </c>
      <c r="E233">
        <f>IF(R233="","",VLOOKUP($R233,Data!$A$5:$X$2001,Data!$H$2,FALSE))</f>
        <v>0</v>
      </c>
      <c r="F233">
        <f>IF(R233="","",VLOOKUP($R233,Data!$A$5:$X$2001,Data!$I$2,FALSE))</f>
        <v>0</v>
      </c>
      <c r="G233">
        <f>IF(R233="","",VLOOKUP($R233,Data!$A$5:$X$2001,Data!$J$2,FALSE))</f>
        <v>0</v>
      </c>
      <c r="H233" t="str">
        <f>IF(R233="","",VLOOKUP($R233,Data!$A$5:$X$2001,Data!$K$2,FALSE))</f>
        <v>4601</v>
      </c>
      <c r="I233" t="str">
        <f>IF(R233="","",VLOOKUP($R233,Data!$A$5:$X$2001,Data!$L$2,FALSE))</f>
        <v>MEDICAL ASSISTANCE</v>
      </c>
      <c r="J233" s="9">
        <f>IF($R233="","",VLOOKUP($R233,Data!$A$5:$AJ$2001,Data!U$2,FALSE))</f>
        <v>0</v>
      </c>
      <c r="K233" s="9">
        <f>IF($R233="","",VLOOKUP($R233,Data!$A$5:$AJ$2001,Data!V$2,FALSE))</f>
        <v>0</v>
      </c>
      <c r="L233" s="9">
        <f>IF($R233="","",VLOOKUP($R233,Data!$A$5:$AJ$2001,Data!W$2,FALSE))</f>
        <v>0</v>
      </c>
      <c r="M233" s="9">
        <f>IF($R233="","",VLOOKUP($R233,Data!$A$5:$AJ$2001,Data!X$2,FALSE))</f>
        <v>0</v>
      </c>
      <c r="N233" s="9">
        <f>IF($R233="","",VLOOKUP($R233,Data!$A$5:$AJ$2001,Data!Y$2,FALSE))</f>
        <v>0</v>
      </c>
      <c r="O233" s="9">
        <f>IF($R233="","",VLOOKUP($R233,Data!$A$5:$AJ$2001,Data!Z$2,FALSE))</f>
        <v>0</v>
      </c>
      <c r="P233" s="9">
        <f>IF($R233="","",VLOOKUP($R233,Data!$A$5:$AJ$2001,Data!AA$2,FALSE))</f>
        <v>0</v>
      </c>
      <c r="Q233" s="9">
        <f t="shared" si="3"/>
        <v>0</v>
      </c>
      <c r="R233">
        <f>IF((MAX($R$4:R232)+1)&gt;Data!$A$1,"",MAX($R$4:R232)+1)</f>
        <v>229</v>
      </c>
    </row>
    <row r="234" spans="1:18" x14ac:dyDescent="0.2">
      <c r="A234" s="10">
        <f>IF(Q234="","",RANK(Q234,$Q$5:$Q$257)+COUNTIF($Q$3:Q233,Q234))</f>
        <v>13</v>
      </c>
      <c r="B234" t="str">
        <f>IF(R234="","",VLOOKUP($R234,Data!$A$5:$X$2001,Data!$E$2,FALSE))</f>
        <v>A</v>
      </c>
      <c r="C234">
        <f>IF(R234="","",VLOOKUP($R234,Data!$A$5:$X$2001,Data!$F$2,FALSE))</f>
        <v>0</v>
      </c>
      <c r="D234">
        <f>IF(R234="","",VLOOKUP($R234,Data!$A$5:$X$2001,Data!$G$2,FALSE))</f>
        <v>0</v>
      </c>
      <c r="E234">
        <f>IF(R234="","",VLOOKUP($R234,Data!$A$5:$X$2001,Data!$H$2,FALSE))</f>
        <v>0</v>
      </c>
      <c r="F234">
        <f>IF(R234="","",VLOOKUP($R234,Data!$A$5:$X$2001,Data!$I$2,FALSE))</f>
        <v>0</v>
      </c>
      <c r="G234">
        <f>IF(R234="","",VLOOKUP($R234,Data!$A$5:$X$2001,Data!$J$2,FALSE))</f>
        <v>0</v>
      </c>
      <c r="H234" t="str">
        <f>IF(R234="","",VLOOKUP($R234,Data!$A$5:$X$2001,Data!$K$2,FALSE))</f>
        <v>4609</v>
      </c>
      <c r="I234" t="str">
        <f>IF(R234="","",VLOOKUP($R234,Data!$A$5:$X$2001,Data!$L$2,FALSE))</f>
        <v>FAMILY ASSISTANCE</v>
      </c>
      <c r="J234" s="9">
        <f>IF($R234="","",VLOOKUP($R234,Data!$A$5:$AJ$2001,Data!U$2,FALSE))</f>
        <v>86011</v>
      </c>
      <c r="K234" s="9">
        <f>IF($R234="","",VLOOKUP($R234,Data!$A$5:$AJ$2001,Data!V$2,FALSE))</f>
        <v>43282</v>
      </c>
      <c r="L234" s="9">
        <f>IF($R234="","",VLOOKUP($R234,Data!$A$5:$AJ$2001,Data!W$2,FALSE))</f>
        <v>11360</v>
      </c>
      <c r="M234" s="9">
        <f>IF($R234="","",VLOOKUP($R234,Data!$A$5:$AJ$2001,Data!X$2,FALSE))</f>
        <v>180231</v>
      </c>
      <c r="N234" s="9">
        <f>IF($R234="","",VLOOKUP($R234,Data!$A$5:$AJ$2001,Data!Y$2,FALSE))</f>
        <v>163569</v>
      </c>
      <c r="O234" s="9">
        <f>IF($R234="","",VLOOKUP($R234,Data!$A$5:$AJ$2001,Data!Z$2,FALSE))</f>
        <v>285605</v>
      </c>
      <c r="P234" s="9">
        <f>IF($R234="","",VLOOKUP($R234,Data!$A$5:$AJ$2001,Data!AA$2,FALSE))</f>
        <v>255614</v>
      </c>
      <c r="Q234" s="9">
        <f t="shared" si="3"/>
        <v>1025672</v>
      </c>
      <c r="R234">
        <f>IF((MAX($R$4:R233)+1)&gt;Data!$A$1,"",MAX($R$4:R233)+1)</f>
        <v>230</v>
      </c>
    </row>
    <row r="235" spans="1:18" x14ac:dyDescent="0.2">
      <c r="A235" s="10">
        <f>IF(Q235="","",RANK(Q235,$Q$5:$Q$257)+COUNTIF($Q$3:Q234,Q235))</f>
        <v>5</v>
      </c>
      <c r="B235" t="str">
        <f>IF(R235="","",VLOOKUP($R235,Data!$A$5:$X$2001,Data!$E$2,FALSE))</f>
        <v>A</v>
      </c>
      <c r="C235">
        <f>IF(R235="","",VLOOKUP($R235,Data!$A$5:$X$2001,Data!$F$2,FALSE))</f>
        <v>0</v>
      </c>
      <c r="D235">
        <f>IF(R235="","",VLOOKUP($R235,Data!$A$5:$X$2001,Data!$G$2,FALSE))</f>
        <v>0</v>
      </c>
      <c r="E235">
        <f>IF(R235="","",VLOOKUP($R235,Data!$A$5:$X$2001,Data!$H$2,FALSE))</f>
        <v>0</v>
      </c>
      <c r="F235">
        <f>IF(R235="","",VLOOKUP($R235,Data!$A$5:$X$2001,Data!$I$2,FALSE))</f>
        <v>0</v>
      </c>
      <c r="G235">
        <f>IF(R235="","",VLOOKUP($R235,Data!$A$5:$X$2001,Data!$J$2,FALSE))</f>
        <v>0</v>
      </c>
      <c r="H235" t="str">
        <f>IF(R235="","",VLOOKUP($R235,Data!$A$5:$X$2001,Data!$K$2,FALSE))</f>
        <v>4610</v>
      </c>
      <c r="I235" t="str">
        <f>IF(R235="","",VLOOKUP($R235,Data!$A$5:$X$2001,Data!$L$2,FALSE))</f>
        <v>SOCIAL SERVICES ADMIN</v>
      </c>
      <c r="J235" s="9">
        <f>IF($R235="","",VLOOKUP($R235,Data!$A$5:$AJ$2001,Data!U$2,FALSE))</f>
        <v>279224</v>
      </c>
      <c r="K235" s="9">
        <f>IF($R235="","",VLOOKUP($R235,Data!$A$5:$AJ$2001,Data!V$2,FALSE))</f>
        <v>280277</v>
      </c>
      <c r="L235" s="9">
        <f>IF($R235="","",VLOOKUP($R235,Data!$A$5:$AJ$2001,Data!W$2,FALSE))</f>
        <v>271667</v>
      </c>
      <c r="M235" s="9">
        <f>IF($R235="","",VLOOKUP($R235,Data!$A$5:$AJ$2001,Data!X$2,FALSE))</f>
        <v>546161</v>
      </c>
      <c r="N235" s="9">
        <f>IF($R235="","",VLOOKUP($R235,Data!$A$5:$AJ$2001,Data!Y$2,FALSE))</f>
        <v>361573</v>
      </c>
      <c r="O235" s="9">
        <f>IF($R235="","",VLOOKUP($R235,Data!$A$5:$AJ$2001,Data!Z$2,FALSE))</f>
        <v>772578</v>
      </c>
      <c r="P235" s="9">
        <f>IF($R235="","",VLOOKUP($R235,Data!$A$5:$AJ$2001,Data!AA$2,FALSE))</f>
        <v>715626.08000000007</v>
      </c>
      <c r="Q235" s="9">
        <f t="shared" si="3"/>
        <v>3227106.08</v>
      </c>
      <c r="R235">
        <f>IF((MAX($R$4:R234)+1)&gt;Data!$A$1,"",MAX($R$4:R234)+1)</f>
        <v>231</v>
      </c>
    </row>
    <row r="236" spans="1:18" x14ac:dyDescent="0.2">
      <c r="A236" s="10">
        <f>IF(Q236="","",RANK(Q236,$Q$5:$Q$257)+COUNTIF($Q$3:Q235,Q236))</f>
        <v>222</v>
      </c>
      <c r="B236" t="str">
        <f>IF(R236="","",VLOOKUP($R236,Data!$A$5:$X$2001,Data!$E$2,FALSE))</f>
        <v>A</v>
      </c>
      <c r="C236">
        <f>IF(R236="","",VLOOKUP($R236,Data!$A$5:$X$2001,Data!$F$2,FALSE))</f>
        <v>0</v>
      </c>
      <c r="D236">
        <f>IF(R236="","",VLOOKUP($R236,Data!$A$5:$X$2001,Data!$G$2,FALSE))</f>
        <v>0</v>
      </c>
      <c r="E236">
        <f>IF(R236="","",VLOOKUP($R236,Data!$A$5:$X$2001,Data!$H$2,FALSE))</f>
        <v>0</v>
      </c>
      <c r="F236">
        <f>IF(R236="","",VLOOKUP($R236,Data!$A$5:$X$2001,Data!$I$2,FALSE))</f>
        <v>0</v>
      </c>
      <c r="G236">
        <f>IF(R236="","",VLOOKUP($R236,Data!$A$5:$X$2001,Data!$J$2,FALSE))</f>
        <v>0</v>
      </c>
      <c r="H236" t="str">
        <f>IF(R236="","",VLOOKUP($R236,Data!$A$5:$X$2001,Data!$K$2,FALSE))</f>
        <v>4611</v>
      </c>
      <c r="I236" t="str">
        <f>IF(R236="","",VLOOKUP($R236,Data!$A$5:$X$2001,Data!$L$2,FALSE))</f>
        <v>FOOD STAMP ADMINISTRATION</v>
      </c>
      <c r="J236" s="9">
        <f>IF($R236="","",VLOOKUP($R236,Data!$A$5:$AJ$2001,Data!U$2,FALSE))</f>
        <v>86159</v>
      </c>
      <c r="K236" s="9">
        <f>IF($R236="","",VLOOKUP($R236,Data!$A$5:$AJ$2001,Data!V$2,FALSE))</f>
        <v>-17397</v>
      </c>
      <c r="L236" s="9">
        <f>IF($R236="","",VLOOKUP($R236,Data!$A$5:$AJ$2001,Data!W$2,FALSE))</f>
        <v>-30648</v>
      </c>
      <c r="M236" s="9">
        <f>IF($R236="","",VLOOKUP($R236,Data!$A$5:$AJ$2001,Data!X$2,FALSE))</f>
        <v>-125032</v>
      </c>
      <c r="N236" s="9">
        <f>IF($R236="","",VLOOKUP($R236,Data!$A$5:$AJ$2001,Data!Y$2,FALSE))</f>
        <v>16478</v>
      </c>
      <c r="O236" s="9">
        <f>IF($R236="","",VLOOKUP($R236,Data!$A$5:$AJ$2001,Data!Z$2,FALSE))</f>
        <v>-7082</v>
      </c>
      <c r="P236" s="9">
        <f>IF($R236="","",VLOOKUP($R236,Data!$A$5:$AJ$2001,Data!AA$2,FALSE))</f>
        <v>-28428</v>
      </c>
      <c r="Q236" s="9">
        <f t="shared" si="3"/>
        <v>-105950</v>
      </c>
      <c r="R236">
        <f>IF((MAX($R$4:R235)+1)&gt;Data!$A$1,"",MAX($R$4:R235)+1)</f>
        <v>232</v>
      </c>
    </row>
    <row r="237" spans="1:18" x14ac:dyDescent="0.2">
      <c r="A237" s="10">
        <f>IF(Q237="","",RANK(Q237,$Q$5:$Q$257)+COUNTIF($Q$3:Q236,Q237))</f>
        <v>49</v>
      </c>
      <c r="B237" t="str">
        <f>IF(R237="","",VLOOKUP($R237,Data!$A$5:$X$2001,Data!$E$2,FALSE))</f>
        <v>A</v>
      </c>
      <c r="C237">
        <f>IF(R237="","",VLOOKUP($R237,Data!$A$5:$X$2001,Data!$F$2,FALSE))</f>
        <v>0</v>
      </c>
      <c r="D237">
        <f>IF(R237="","",VLOOKUP($R237,Data!$A$5:$X$2001,Data!$G$2,FALSE))</f>
        <v>0</v>
      </c>
      <c r="E237">
        <f>IF(R237="","",VLOOKUP($R237,Data!$A$5:$X$2001,Data!$H$2,FALSE))</f>
        <v>0</v>
      </c>
      <c r="F237">
        <f>IF(R237="","",VLOOKUP($R237,Data!$A$5:$X$2001,Data!$I$2,FALSE))</f>
        <v>0</v>
      </c>
      <c r="G237">
        <f>IF(R237="","",VLOOKUP($R237,Data!$A$5:$X$2001,Data!$J$2,FALSE))</f>
        <v>0</v>
      </c>
      <c r="H237" t="str">
        <f>IF(R237="","",VLOOKUP($R237,Data!$A$5:$X$2001,Data!$K$2,FALSE))</f>
        <v>4615</v>
      </c>
      <c r="I237" t="str">
        <f>IF(R237="","",VLOOKUP($R237,Data!$A$5:$X$2001,Data!$L$2,FALSE))</f>
        <v>FLEXIBLE FAMILY FUND SERVICE</v>
      </c>
      <c r="J237" s="9">
        <f>IF($R237="","",VLOOKUP($R237,Data!$A$5:$AJ$2001,Data!U$2,FALSE))</f>
        <v>-5858</v>
      </c>
      <c r="K237" s="9">
        <f>IF($R237="","",VLOOKUP($R237,Data!$A$5:$AJ$2001,Data!V$2,FALSE))</f>
        <v>87154</v>
      </c>
      <c r="L237" s="9">
        <f>IF($R237="","",VLOOKUP($R237,Data!$A$5:$AJ$2001,Data!W$2,FALSE))</f>
        <v>-378366</v>
      </c>
      <c r="M237" s="9">
        <f>IF($R237="","",VLOOKUP($R237,Data!$A$5:$AJ$2001,Data!X$2,FALSE))</f>
        <v>-331645</v>
      </c>
      <c r="N237" s="9">
        <f>IF($R237="","",VLOOKUP($R237,Data!$A$5:$AJ$2001,Data!Y$2,FALSE))</f>
        <v>546096</v>
      </c>
      <c r="O237" s="9">
        <f>IF($R237="","",VLOOKUP($R237,Data!$A$5:$AJ$2001,Data!Z$2,FALSE))</f>
        <v>76407</v>
      </c>
      <c r="P237" s="9">
        <f>IF($R237="","",VLOOKUP($R237,Data!$A$5:$AJ$2001,Data!AA$2,FALSE))</f>
        <v>61114</v>
      </c>
      <c r="Q237" s="9">
        <f t="shared" si="3"/>
        <v>54902</v>
      </c>
      <c r="R237">
        <f>IF((MAX($R$4:R236)+1)&gt;Data!$A$1,"",MAX($R$4:R236)+1)</f>
        <v>233</v>
      </c>
    </row>
    <row r="238" spans="1:18" x14ac:dyDescent="0.2">
      <c r="A238" s="10">
        <f>IF(Q238="","",RANK(Q238,$Q$5:$Q$257)+COUNTIF($Q$3:Q237,Q238))</f>
        <v>227</v>
      </c>
      <c r="B238" t="str">
        <f>IF(R238="","",VLOOKUP($R238,Data!$A$5:$X$2001,Data!$E$2,FALSE))</f>
        <v>A</v>
      </c>
      <c r="C238">
        <f>IF(R238="","",VLOOKUP($R238,Data!$A$5:$X$2001,Data!$F$2,FALSE))</f>
        <v>0</v>
      </c>
      <c r="D238">
        <f>IF(R238="","",VLOOKUP($R238,Data!$A$5:$X$2001,Data!$G$2,FALSE))</f>
        <v>0</v>
      </c>
      <c r="E238">
        <f>IF(R238="","",VLOOKUP($R238,Data!$A$5:$X$2001,Data!$H$2,FALSE))</f>
        <v>0</v>
      </c>
      <c r="F238">
        <f>IF(R238="","",VLOOKUP($R238,Data!$A$5:$X$2001,Data!$I$2,FALSE))</f>
        <v>0</v>
      </c>
      <c r="G238">
        <f>IF(R238="","",VLOOKUP($R238,Data!$A$5:$X$2001,Data!$J$2,FALSE))</f>
        <v>0</v>
      </c>
      <c r="H238" t="str">
        <f>IF(R238="","",VLOOKUP($R238,Data!$A$5:$X$2001,Data!$K$2,FALSE))</f>
        <v>4619</v>
      </c>
      <c r="I238" t="str">
        <f>IF(R238="","",VLOOKUP($R238,Data!$A$5:$X$2001,Data!$L$2,FALSE))</f>
        <v>CHILD CARE  &lt;TITLE IV-E&gt;</v>
      </c>
      <c r="J238" s="9">
        <f>IF($R238="","",VLOOKUP($R238,Data!$A$5:$AJ$2001,Data!U$2,FALSE))</f>
        <v>-148624</v>
      </c>
      <c r="K238" s="9">
        <f>IF($R238="","",VLOOKUP($R238,Data!$A$5:$AJ$2001,Data!V$2,FALSE))</f>
        <v>-256394</v>
      </c>
      <c r="L238" s="9">
        <f>IF($R238="","",VLOOKUP($R238,Data!$A$5:$AJ$2001,Data!W$2,FALSE))</f>
        <v>-65865</v>
      </c>
      <c r="M238" s="9">
        <f>IF($R238="","",VLOOKUP($R238,Data!$A$5:$AJ$2001,Data!X$2,FALSE))</f>
        <v>79537</v>
      </c>
      <c r="N238" s="9">
        <f>IF($R238="","",VLOOKUP($R238,Data!$A$5:$AJ$2001,Data!Y$2,FALSE))</f>
        <v>174984</v>
      </c>
      <c r="O238" s="9">
        <f>IF($R238="","",VLOOKUP($R238,Data!$A$5:$AJ$2001,Data!Z$2,FALSE))</f>
        <v>88208</v>
      </c>
      <c r="P238" s="9">
        <f>IF($R238="","",VLOOKUP($R238,Data!$A$5:$AJ$2001,Data!AA$2,FALSE))</f>
        <v>-24049</v>
      </c>
      <c r="Q238" s="9">
        <f t="shared" si="3"/>
        <v>-152203</v>
      </c>
      <c r="R238">
        <f>IF((MAX($R$4:R237)+1)&gt;Data!$A$1,"",MAX($R$4:R237)+1)</f>
        <v>234</v>
      </c>
    </row>
    <row r="239" spans="1:18" x14ac:dyDescent="0.2">
      <c r="A239" s="10">
        <f>IF(Q239="","",RANK(Q239,$Q$5:$Q$257)+COUNTIF($Q$3:Q238,Q239))</f>
        <v>153</v>
      </c>
      <c r="B239" t="str">
        <f>IF(R239="","",VLOOKUP($R239,Data!$A$5:$X$2001,Data!$E$2,FALSE))</f>
        <v>A</v>
      </c>
      <c r="C239">
        <f>IF(R239="","",VLOOKUP($R239,Data!$A$5:$X$2001,Data!$F$2,FALSE))</f>
        <v>0</v>
      </c>
      <c r="D239">
        <f>IF(R239="","",VLOOKUP($R239,Data!$A$5:$X$2001,Data!$G$2,FALSE))</f>
        <v>0</v>
      </c>
      <c r="E239">
        <f>IF(R239="","",VLOOKUP($R239,Data!$A$5:$X$2001,Data!$H$2,FALSE))</f>
        <v>0</v>
      </c>
      <c r="F239">
        <f>IF(R239="","",VLOOKUP($R239,Data!$A$5:$X$2001,Data!$I$2,FALSE))</f>
        <v>0</v>
      </c>
      <c r="G239">
        <f>IF(R239="","",VLOOKUP($R239,Data!$A$5:$X$2001,Data!$J$2,FALSE))</f>
        <v>0</v>
      </c>
      <c r="H239" t="str">
        <f>IF(R239="","",VLOOKUP($R239,Data!$A$5:$X$2001,Data!$K$2,FALSE))</f>
        <v>4626</v>
      </c>
      <c r="I239" t="str">
        <f>IF(R239="","",VLOOKUP($R239,Data!$A$5:$X$2001,Data!$L$2,FALSE))</f>
        <v>FORFEITURE OF CRIME PROCEEDS</v>
      </c>
      <c r="J239" s="9">
        <f>IF($R239="","",VLOOKUP($R239,Data!$A$5:$AJ$2001,Data!U$2,FALSE))</f>
        <v>0</v>
      </c>
      <c r="K239" s="9">
        <f>IF($R239="","",VLOOKUP($R239,Data!$A$5:$AJ$2001,Data!V$2,FALSE))</f>
        <v>0</v>
      </c>
      <c r="L239" s="9">
        <f>IF($R239="","",VLOOKUP($R239,Data!$A$5:$AJ$2001,Data!W$2,FALSE))</f>
        <v>0</v>
      </c>
      <c r="M239" s="9">
        <f>IF($R239="","",VLOOKUP($R239,Data!$A$5:$AJ$2001,Data!X$2,FALSE))</f>
        <v>0</v>
      </c>
      <c r="N239" s="9">
        <f>IF($R239="","",VLOOKUP($R239,Data!$A$5:$AJ$2001,Data!Y$2,FALSE))</f>
        <v>0</v>
      </c>
      <c r="O239" s="9">
        <f>IF($R239="","",VLOOKUP($R239,Data!$A$5:$AJ$2001,Data!Z$2,FALSE))</f>
        <v>0</v>
      </c>
      <c r="P239" s="9">
        <f>IF($R239="","",VLOOKUP($R239,Data!$A$5:$AJ$2001,Data!AA$2,FALSE))</f>
        <v>0</v>
      </c>
      <c r="Q239" s="9">
        <f t="shared" si="3"/>
        <v>0</v>
      </c>
      <c r="R239">
        <f>IF((MAX($R$4:R238)+1)&gt;Data!$A$1,"",MAX($R$4:R238)+1)</f>
        <v>235</v>
      </c>
    </row>
    <row r="240" spans="1:18" x14ac:dyDescent="0.2">
      <c r="A240" s="10">
        <f>IF(Q240="","",RANK(Q240,$Q$5:$Q$257)+COUNTIF($Q$3:Q239,Q240))</f>
        <v>22</v>
      </c>
      <c r="B240" t="str">
        <f>IF(R240="","",VLOOKUP($R240,Data!$A$5:$X$2001,Data!$E$2,FALSE))</f>
        <v>A</v>
      </c>
      <c r="C240">
        <f>IF(R240="","",VLOOKUP($R240,Data!$A$5:$X$2001,Data!$F$2,FALSE))</f>
        <v>0</v>
      </c>
      <c r="D240">
        <f>IF(R240="","",VLOOKUP($R240,Data!$A$5:$X$2001,Data!$G$2,FALSE))</f>
        <v>0</v>
      </c>
      <c r="E240">
        <f>IF(R240="","",VLOOKUP($R240,Data!$A$5:$X$2001,Data!$H$2,FALSE))</f>
        <v>0</v>
      </c>
      <c r="F240">
        <f>IF(R240="","",VLOOKUP($R240,Data!$A$5:$X$2001,Data!$I$2,FALSE))</f>
        <v>0</v>
      </c>
      <c r="G240">
        <f>IF(R240="","",VLOOKUP($R240,Data!$A$5:$X$2001,Data!$J$2,FALSE))</f>
        <v>0</v>
      </c>
      <c r="H240" t="str">
        <f>IF(R240="","",VLOOKUP($R240,Data!$A$5:$X$2001,Data!$K$2,FALSE))</f>
        <v>4661</v>
      </c>
      <c r="I240" t="str">
        <f>IF(R240="","",VLOOKUP($R240,Data!$A$5:$X$2001,Data!$L$2,FALSE))</f>
        <v>BLOCK GRANT</v>
      </c>
      <c r="J240" s="9">
        <f>IF($R240="","",VLOOKUP($R240,Data!$A$5:$AJ$2001,Data!U$2,FALSE))</f>
        <v>-48870</v>
      </c>
      <c r="K240" s="9">
        <f>IF($R240="","",VLOOKUP($R240,Data!$A$5:$AJ$2001,Data!V$2,FALSE))</f>
        <v>-25575</v>
      </c>
      <c r="L240" s="9">
        <f>IF($R240="","",VLOOKUP($R240,Data!$A$5:$AJ$2001,Data!W$2,FALSE))</f>
        <v>36879</v>
      </c>
      <c r="M240" s="9">
        <f>IF($R240="","",VLOOKUP($R240,Data!$A$5:$AJ$2001,Data!X$2,FALSE))</f>
        <v>-33270</v>
      </c>
      <c r="N240" s="9">
        <f>IF($R240="","",VLOOKUP($R240,Data!$A$5:$AJ$2001,Data!Y$2,FALSE))</f>
        <v>151750</v>
      </c>
      <c r="O240" s="9">
        <f>IF($R240="","",VLOOKUP($R240,Data!$A$5:$AJ$2001,Data!Z$2,FALSE))</f>
        <v>14207</v>
      </c>
      <c r="P240" s="9">
        <f>IF($R240="","",VLOOKUP($R240,Data!$A$5:$AJ$2001,Data!AA$2,FALSE))</f>
        <v>405643</v>
      </c>
      <c r="Q240" s="9">
        <f t="shared" si="3"/>
        <v>500764</v>
      </c>
      <c r="R240">
        <f>IF((MAX($R$4:R239)+1)&gt;Data!$A$1,"",MAX($R$4:R239)+1)</f>
        <v>236</v>
      </c>
    </row>
    <row r="241" spans="1:18" x14ac:dyDescent="0.2">
      <c r="A241" s="10">
        <f>IF(Q241="","",RANK(Q241,$Q$5:$Q$257)+COUNTIF($Q$3:Q240,Q241))</f>
        <v>34</v>
      </c>
      <c r="B241" t="str">
        <f>IF(R241="","",VLOOKUP($R241,Data!$A$5:$X$2001,Data!$E$2,FALSE))</f>
        <v>A</v>
      </c>
      <c r="C241">
        <f>IF(R241="","",VLOOKUP($R241,Data!$A$5:$X$2001,Data!$F$2,FALSE))</f>
        <v>0</v>
      </c>
      <c r="D241">
        <f>IF(R241="","",VLOOKUP($R241,Data!$A$5:$X$2001,Data!$G$2,FALSE))</f>
        <v>0</v>
      </c>
      <c r="E241">
        <f>IF(R241="","",VLOOKUP($R241,Data!$A$5:$X$2001,Data!$H$2,FALSE))</f>
        <v>0</v>
      </c>
      <c r="F241">
        <f>IF(R241="","",VLOOKUP($R241,Data!$A$5:$X$2001,Data!$I$2,FALSE))</f>
        <v>0</v>
      </c>
      <c r="G241">
        <f>IF(R241="","",VLOOKUP($R241,Data!$A$5:$X$2001,Data!$J$2,FALSE))</f>
        <v>0</v>
      </c>
      <c r="H241" t="str">
        <f>IF(R241="","",VLOOKUP($R241,Data!$A$5:$X$2001,Data!$K$2,FALSE))</f>
        <v>4670</v>
      </c>
      <c r="I241" t="str">
        <f>IF(R241="","",VLOOKUP($R241,Data!$A$5:$X$2001,Data!$L$2,FALSE))</f>
        <v>SERV FOR RECIP TITLE XX</v>
      </c>
      <c r="J241" s="9">
        <f>IF($R241="","",VLOOKUP($R241,Data!$A$5:$AJ$2001,Data!U$2,FALSE))</f>
        <v>-92623</v>
      </c>
      <c r="K241" s="9">
        <f>IF($R241="","",VLOOKUP($R241,Data!$A$5:$AJ$2001,Data!V$2,FALSE))</f>
        <v>47398</v>
      </c>
      <c r="L241" s="9">
        <f>IF($R241="","",VLOOKUP($R241,Data!$A$5:$AJ$2001,Data!W$2,FALSE))</f>
        <v>33232</v>
      </c>
      <c r="M241" s="9">
        <f>IF($R241="","",VLOOKUP($R241,Data!$A$5:$AJ$2001,Data!X$2,FALSE))</f>
        <v>177369</v>
      </c>
      <c r="N241" s="9">
        <f>IF($R241="","",VLOOKUP($R241,Data!$A$5:$AJ$2001,Data!Y$2,FALSE))</f>
        <v>36750</v>
      </c>
      <c r="O241" s="9">
        <f>IF($R241="","",VLOOKUP($R241,Data!$A$5:$AJ$2001,Data!Z$2,FALSE))</f>
        <v>-418209</v>
      </c>
      <c r="P241" s="9">
        <f>IF($R241="","",VLOOKUP($R241,Data!$A$5:$AJ$2001,Data!AA$2,FALSE))</f>
        <v>380075</v>
      </c>
      <c r="Q241" s="9">
        <f t="shared" si="3"/>
        <v>163992</v>
      </c>
      <c r="R241">
        <f>IF((MAX($R$4:R240)+1)&gt;Data!$A$1,"",MAX($R$4:R240)+1)</f>
        <v>237</v>
      </c>
    </row>
    <row r="242" spans="1:18" x14ac:dyDescent="0.2">
      <c r="A242" s="10">
        <f>IF(Q242="","",RANK(Q242,$Q$5:$Q$257)+COUNTIF($Q$3:Q241,Q242))</f>
        <v>57</v>
      </c>
      <c r="B242" t="str">
        <f>IF(R242="","",VLOOKUP($R242,Data!$A$5:$X$2001,Data!$E$2,FALSE))</f>
        <v>A</v>
      </c>
      <c r="C242">
        <f>IF(R242="","",VLOOKUP($R242,Data!$A$5:$X$2001,Data!$F$2,FALSE))</f>
        <v>0</v>
      </c>
      <c r="D242">
        <f>IF(R242="","",VLOOKUP($R242,Data!$A$5:$X$2001,Data!$G$2,FALSE))</f>
        <v>0</v>
      </c>
      <c r="E242">
        <f>IF(R242="","",VLOOKUP($R242,Data!$A$5:$X$2001,Data!$H$2,FALSE))</f>
        <v>0</v>
      </c>
      <c r="F242">
        <f>IF(R242="","",VLOOKUP($R242,Data!$A$5:$X$2001,Data!$I$2,FALSE))</f>
        <v>0</v>
      </c>
      <c r="G242">
        <f>IF(R242="","",VLOOKUP($R242,Data!$A$5:$X$2001,Data!$J$2,FALSE))</f>
        <v>0</v>
      </c>
      <c r="H242" t="str">
        <f>IF(R242="","",VLOOKUP($R242,Data!$A$5:$X$2001,Data!$K$2,FALSE))</f>
        <v>4671</v>
      </c>
      <c r="I242" t="str">
        <f>IF(R242="","",VLOOKUP($R242,Data!$A$5:$X$2001,Data!$L$2,FALSE))</f>
        <v>ECAP-HEAP</v>
      </c>
      <c r="J242" s="9">
        <f>IF($R242="","",VLOOKUP($R242,Data!$A$5:$AJ$2001,Data!U$2,FALSE))</f>
        <v>-3815</v>
      </c>
      <c r="K242" s="9">
        <f>IF($R242="","",VLOOKUP($R242,Data!$A$5:$AJ$2001,Data!V$2,FALSE))</f>
        <v>2205</v>
      </c>
      <c r="L242" s="9">
        <f>IF($R242="","",VLOOKUP($R242,Data!$A$5:$AJ$2001,Data!W$2,FALSE))</f>
        <v>10713</v>
      </c>
      <c r="M242" s="9">
        <f>IF($R242="","",VLOOKUP($R242,Data!$A$5:$AJ$2001,Data!X$2,FALSE))</f>
        <v>-8194</v>
      </c>
      <c r="N242" s="9">
        <f>IF($R242="","",VLOOKUP($R242,Data!$A$5:$AJ$2001,Data!Y$2,FALSE))</f>
        <v>-56967</v>
      </c>
      <c r="O242" s="9">
        <f>IF($R242="","",VLOOKUP($R242,Data!$A$5:$AJ$2001,Data!Z$2,FALSE))</f>
        <v>-79338</v>
      </c>
      <c r="P242" s="9">
        <f>IF($R242="","",VLOOKUP($R242,Data!$A$5:$AJ$2001,Data!AA$2,FALSE))</f>
        <v>172406</v>
      </c>
      <c r="Q242" s="9">
        <f t="shared" si="3"/>
        <v>37010</v>
      </c>
      <c r="R242">
        <f>IF((MAX($R$4:R241)+1)&gt;Data!$A$1,"",MAX($R$4:R241)+1)</f>
        <v>238</v>
      </c>
    </row>
    <row r="243" spans="1:18" x14ac:dyDescent="0.2">
      <c r="A243" s="10">
        <f>IF(Q243="","",RANK(Q243,$Q$5:$Q$257)+COUNTIF($Q$3:Q242,Q243))</f>
        <v>154</v>
      </c>
      <c r="B243" t="str">
        <f>IF(R243="","",VLOOKUP($R243,Data!$A$5:$X$2001,Data!$E$2,FALSE))</f>
        <v>A</v>
      </c>
      <c r="C243">
        <f>IF(R243="","",VLOOKUP($R243,Data!$A$5:$X$2001,Data!$F$2,FALSE))</f>
        <v>0</v>
      </c>
      <c r="D243">
        <f>IF(R243="","",VLOOKUP($R243,Data!$A$5:$X$2001,Data!$G$2,FALSE))</f>
        <v>0</v>
      </c>
      <c r="E243">
        <f>IF(R243="","",VLOOKUP($R243,Data!$A$5:$X$2001,Data!$H$2,FALSE))</f>
        <v>0</v>
      </c>
      <c r="F243">
        <f>IF(R243="","",VLOOKUP($R243,Data!$A$5:$X$2001,Data!$I$2,FALSE))</f>
        <v>0</v>
      </c>
      <c r="G243">
        <f>IF(R243="","",VLOOKUP($R243,Data!$A$5:$X$2001,Data!$J$2,FALSE))</f>
        <v>0</v>
      </c>
      <c r="H243" t="str">
        <f>IF(R243="","",VLOOKUP($R243,Data!$A$5:$X$2001,Data!$K$2,FALSE))</f>
        <v>4770</v>
      </c>
      <c r="I243" t="str">
        <f>IF(R243="","",VLOOKUP($R243,Data!$A$5:$X$2001,Data!$L$2,FALSE))</f>
        <v>UNCLASSIFIED FEDERAL AID</v>
      </c>
      <c r="J243" s="9">
        <f>IF($R243="","",VLOOKUP($R243,Data!$A$5:$AJ$2001,Data!U$2,FALSE))</f>
        <v>0</v>
      </c>
      <c r="K243" s="9">
        <f>IF($R243="","",VLOOKUP($R243,Data!$A$5:$AJ$2001,Data!V$2,FALSE))</f>
        <v>0</v>
      </c>
      <c r="L243" s="9">
        <f>IF($R243="","",VLOOKUP($R243,Data!$A$5:$AJ$2001,Data!W$2,FALSE))</f>
        <v>0</v>
      </c>
      <c r="M243" s="9">
        <f>IF($R243="","",VLOOKUP($R243,Data!$A$5:$AJ$2001,Data!X$2,FALSE))</f>
        <v>0</v>
      </c>
      <c r="N243" s="9">
        <f>IF($R243="","",VLOOKUP($R243,Data!$A$5:$AJ$2001,Data!Y$2,FALSE))</f>
        <v>0</v>
      </c>
      <c r="O243" s="9">
        <f>IF($R243="","",VLOOKUP($R243,Data!$A$5:$AJ$2001,Data!Z$2,FALSE))</f>
        <v>0</v>
      </c>
      <c r="P243" s="9">
        <f>IF($R243="","",VLOOKUP($R243,Data!$A$5:$AJ$2001,Data!AA$2,FALSE))</f>
        <v>0</v>
      </c>
      <c r="Q243" s="9">
        <f t="shared" si="3"/>
        <v>0</v>
      </c>
      <c r="R243">
        <f>IF((MAX($R$4:R242)+1)&gt;Data!$A$1,"",MAX($R$4:R242)+1)</f>
        <v>239</v>
      </c>
    </row>
    <row r="244" spans="1:18" x14ac:dyDescent="0.2">
      <c r="A244" s="10">
        <f>IF(Q244="","",RANK(Q244,$Q$5:$Q$257)+COUNTIF($Q$3:Q243,Q244))</f>
        <v>44</v>
      </c>
      <c r="B244" t="str">
        <f>IF(R244="","",VLOOKUP($R244,Data!$A$5:$X$2001,Data!$E$2,FALSE))</f>
        <v>A</v>
      </c>
      <c r="C244">
        <f>IF(R244="","",VLOOKUP($R244,Data!$A$5:$X$2001,Data!$F$2,FALSE))</f>
        <v>0</v>
      </c>
      <c r="D244">
        <f>IF(R244="","",VLOOKUP($R244,Data!$A$5:$X$2001,Data!$G$2,FALSE))</f>
        <v>0</v>
      </c>
      <c r="E244">
        <f>IF(R244="","",VLOOKUP($R244,Data!$A$5:$X$2001,Data!$H$2,FALSE))</f>
        <v>0</v>
      </c>
      <c r="F244">
        <f>IF(R244="","",VLOOKUP($R244,Data!$A$5:$X$2001,Data!$I$2,FALSE))</f>
        <v>0</v>
      </c>
      <c r="G244">
        <f>IF(R244="","",VLOOKUP($R244,Data!$A$5:$X$2001,Data!$J$2,FALSE))</f>
        <v>0</v>
      </c>
      <c r="H244" t="str">
        <f>IF(R244="","",VLOOKUP($R244,Data!$A$5:$X$2001,Data!$K$2,FALSE))</f>
        <v>4772</v>
      </c>
      <c r="I244" t="str">
        <f>IF(R244="","",VLOOKUP($R244,Data!$A$5:$X$2001,Data!$L$2,FALSE))</f>
        <v>OFFICE FOR THE AGING</v>
      </c>
      <c r="J244" s="9">
        <f>IF($R244="","",VLOOKUP($R244,Data!$A$5:$AJ$2001,Data!U$2,FALSE))</f>
        <v>89918.18</v>
      </c>
      <c r="K244" s="9">
        <f>IF($R244="","",VLOOKUP($R244,Data!$A$5:$AJ$2001,Data!V$2,FALSE))</f>
        <v>29033.760000000009</v>
      </c>
      <c r="L244" s="9">
        <f>IF($R244="","",VLOOKUP($R244,Data!$A$5:$AJ$2001,Data!W$2,FALSE))</f>
        <v>2416.75</v>
      </c>
      <c r="M244" s="9">
        <f>IF($R244="","",VLOOKUP($R244,Data!$A$5:$AJ$2001,Data!X$2,FALSE))</f>
        <v>-11291.470000000001</v>
      </c>
      <c r="N244" s="9">
        <f>IF($R244="","",VLOOKUP($R244,Data!$A$5:$AJ$2001,Data!Y$2,FALSE))</f>
        <v>7025.5799999999872</v>
      </c>
      <c r="O244" s="9">
        <f>IF($R244="","",VLOOKUP($R244,Data!$A$5:$AJ$2001,Data!Z$2,FALSE))</f>
        <v>9941.4800000000105</v>
      </c>
      <c r="P244" s="9">
        <f>IF($R244="","",VLOOKUP($R244,Data!$A$5:$AJ$2001,Data!AA$2,FALSE))</f>
        <v>-49426.630000000005</v>
      </c>
      <c r="Q244" s="9">
        <f t="shared" si="3"/>
        <v>77617.649999999994</v>
      </c>
      <c r="R244">
        <f>IF((MAX($R$4:R243)+1)&gt;Data!$A$1,"",MAX($R$4:R243)+1)</f>
        <v>240</v>
      </c>
    </row>
    <row r="245" spans="1:18" x14ac:dyDescent="0.2">
      <c r="A245" s="10">
        <f>IF(Q245="","",RANK(Q245,$Q$5:$Q$257)+COUNTIF($Q$3:Q244,Q245))</f>
        <v>27</v>
      </c>
      <c r="B245" t="str">
        <f>IF(R245="","",VLOOKUP($R245,Data!$A$5:$X$2001,Data!$E$2,FALSE))</f>
        <v>A</v>
      </c>
      <c r="C245">
        <f>IF(R245="","",VLOOKUP($R245,Data!$A$5:$X$2001,Data!$F$2,FALSE))</f>
        <v>0</v>
      </c>
      <c r="D245">
        <f>IF(R245="","",VLOOKUP($R245,Data!$A$5:$X$2001,Data!$G$2,FALSE))</f>
        <v>0</v>
      </c>
      <c r="E245">
        <f>IF(R245="","",VLOOKUP($R245,Data!$A$5:$X$2001,Data!$H$2,FALSE))</f>
        <v>0</v>
      </c>
      <c r="F245">
        <f>IF(R245="","",VLOOKUP($R245,Data!$A$5:$X$2001,Data!$I$2,FALSE))</f>
        <v>0</v>
      </c>
      <c r="G245">
        <f>IF(R245="","",VLOOKUP($R245,Data!$A$5:$X$2001,Data!$J$2,FALSE))</f>
        <v>0</v>
      </c>
      <c r="H245" t="str">
        <f>IF(R245="","",VLOOKUP($R245,Data!$A$5:$X$2001,Data!$K$2,FALSE))</f>
        <v>4784</v>
      </c>
      <c r="I245" t="str">
        <f>IF(R245="","",VLOOKUP($R245,Data!$A$5:$X$2001,Data!$L$2,FALSE))</f>
        <v>FEMA/JAIL ASSISTANCE</v>
      </c>
      <c r="J245" s="9">
        <f>IF($R245="","",VLOOKUP($R245,Data!$A$5:$AJ$2001,Data!U$2,FALSE))</f>
        <v>15876</v>
      </c>
      <c r="K245" s="9">
        <f>IF($R245="","",VLOOKUP($R245,Data!$A$5:$AJ$2001,Data!V$2,FALSE))</f>
        <v>19194</v>
      </c>
      <c r="L245" s="9">
        <f>IF($R245="","",VLOOKUP($R245,Data!$A$5:$AJ$2001,Data!W$2,FALSE))</f>
        <v>48168.590000000026</v>
      </c>
      <c r="M245" s="9">
        <f>IF($R245="","",VLOOKUP($R245,Data!$A$5:$AJ$2001,Data!X$2,FALSE))</f>
        <v>194988.83000000002</v>
      </c>
      <c r="N245" s="9">
        <f>IF($R245="","",VLOOKUP($R245,Data!$A$5:$AJ$2001,Data!Y$2,FALSE))</f>
        <v>181566</v>
      </c>
      <c r="O245" s="9">
        <f>IF($R245="","",VLOOKUP($R245,Data!$A$5:$AJ$2001,Data!Z$2,FALSE))</f>
        <v>-19803</v>
      </c>
      <c r="P245" s="9">
        <f>IF($R245="","",VLOOKUP($R245,Data!$A$5:$AJ$2001,Data!AA$2,FALSE))</f>
        <v>-157417.35999999999</v>
      </c>
      <c r="Q245" s="9">
        <f t="shared" si="3"/>
        <v>282573.06000000006</v>
      </c>
      <c r="R245">
        <f>IF((MAX($R$4:R244)+1)&gt;Data!$A$1,"",MAX($R$4:R244)+1)</f>
        <v>241</v>
      </c>
    </row>
    <row r="246" spans="1:18" x14ac:dyDescent="0.2">
      <c r="A246" s="10">
        <f>IF(Q246="","",RANK(Q246,$Q$5:$Q$257)+COUNTIF($Q$3:Q245,Q246))</f>
        <v>214</v>
      </c>
      <c r="B246" t="str">
        <f>IF(R246="","",VLOOKUP($R246,Data!$A$5:$X$2001,Data!$E$2,FALSE))</f>
        <v>A</v>
      </c>
      <c r="C246">
        <f>IF(R246="","",VLOOKUP($R246,Data!$A$5:$X$2001,Data!$F$2,FALSE))</f>
        <v>0</v>
      </c>
      <c r="D246">
        <f>IF(R246="","",VLOOKUP($R246,Data!$A$5:$X$2001,Data!$G$2,FALSE))</f>
        <v>0</v>
      </c>
      <c r="E246">
        <f>IF(R246="","",VLOOKUP($R246,Data!$A$5:$X$2001,Data!$H$2,FALSE))</f>
        <v>0</v>
      </c>
      <c r="F246">
        <f>IF(R246="","",VLOOKUP($R246,Data!$A$5:$X$2001,Data!$I$2,FALSE))</f>
        <v>0</v>
      </c>
      <c r="G246">
        <f>IF(R246="","",VLOOKUP($R246,Data!$A$5:$X$2001,Data!$J$2,FALSE))</f>
        <v>0</v>
      </c>
      <c r="H246" t="str">
        <f>IF(R246="","",VLOOKUP($R246,Data!$A$5:$X$2001,Data!$K$2,FALSE))</f>
        <v>4785</v>
      </c>
      <c r="I246" t="str">
        <f>IF(R246="","",VLOOKUP($R246,Data!$A$5:$X$2001,Data!$L$2,FALSE))</f>
        <v>DISASTER ASSISTANCE</v>
      </c>
      <c r="J246" s="9">
        <f>IF($R246="","",VLOOKUP($R246,Data!$A$5:$AJ$2001,Data!U$2,FALSE))</f>
        <v>-559122.3899999999</v>
      </c>
      <c r="K246" s="9">
        <f>IF($R246="","",VLOOKUP($R246,Data!$A$5:$AJ$2001,Data!V$2,FALSE))</f>
        <v>177608.05</v>
      </c>
      <c r="L246" s="9">
        <f>IF($R246="","",VLOOKUP($R246,Data!$A$5:$AJ$2001,Data!W$2,FALSE))</f>
        <v>710705.04</v>
      </c>
      <c r="M246" s="9">
        <f>IF($R246="","",VLOOKUP($R246,Data!$A$5:$AJ$2001,Data!X$2,FALSE))</f>
        <v>-96904.960000000021</v>
      </c>
      <c r="N246" s="9">
        <f>IF($R246="","",VLOOKUP($R246,Data!$A$5:$AJ$2001,Data!Y$2,FALSE))</f>
        <v>104791.02</v>
      </c>
      <c r="O246" s="9">
        <f>IF($R246="","",VLOOKUP($R246,Data!$A$5:$AJ$2001,Data!Z$2,FALSE))</f>
        <v>-405155.23</v>
      </c>
      <c r="P246" s="9">
        <f>IF($R246="","",VLOOKUP($R246,Data!$A$5:$AJ$2001,Data!AA$2,FALSE))</f>
        <v>-0.01</v>
      </c>
      <c r="Q246" s="9">
        <f t="shared" si="3"/>
        <v>-68078.47999999985</v>
      </c>
      <c r="R246">
        <f>IF((MAX($R$4:R245)+1)&gt;Data!$A$1,"",MAX($R$4:R245)+1)</f>
        <v>242</v>
      </c>
    </row>
    <row r="247" spans="1:18" x14ac:dyDescent="0.2">
      <c r="A247" s="10">
        <f>IF(Q247="","",RANK(Q247,$Q$5:$Q$257)+COUNTIF($Q$3:Q246,Q247))</f>
        <v>53</v>
      </c>
      <c r="B247" t="str">
        <f>IF(R247="","",VLOOKUP($R247,Data!$A$5:$X$2001,Data!$E$2,FALSE))</f>
        <v>A</v>
      </c>
      <c r="C247">
        <f>IF(R247="","",VLOOKUP($R247,Data!$A$5:$X$2001,Data!$F$2,FALSE))</f>
        <v>0</v>
      </c>
      <c r="D247">
        <f>IF(R247="","",VLOOKUP($R247,Data!$A$5:$X$2001,Data!$G$2,FALSE))</f>
        <v>0</v>
      </c>
      <c r="E247">
        <f>IF(R247="","",VLOOKUP($R247,Data!$A$5:$X$2001,Data!$H$2,FALSE))</f>
        <v>0</v>
      </c>
      <c r="F247">
        <f>IF(R247="","",VLOOKUP($R247,Data!$A$5:$X$2001,Data!$I$2,FALSE))</f>
        <v>0</v>
      </c>
      <c r="G247">
        <f>IF(R247="","",VLOOKUP($R247,Data!$A$5:$X$2001,Data!$J$2,FALSE))</f>
        <v>0</v>
      </c>
      <c r="H247" t="str">
        <f>IF(R247="","",VLOOKUP($R247,Data!$A$5:$X$2001,Data!$K$2,FALSE))</f>
        <v>4786</v>
      </c>
      <c r="I247" t="str">
        <f>IF(R247="","",VLOOKUP($R247,Data!$A$5:$X$2001,Data!$L$2,FALSE))</f>
        <v>HAZARD MITIGATION GRANT</v>
      </c>
      <c r="J247" s="9">
        <f>IF($R247="","",VLOOKUP($R247,Data!$A$5:$AJ$2001,Data!U$2,FALSE))</f>
        <v>0</v>
      </c>
      <c r="K247" s="9">
        <f>IF($R247="","",VLOOKUP($R247,Data!$A$5:$AJ$2001,Data!V$2,FALSE))</f>
        <v>0</v>
      </c>
      <c r="L247" s="9">
        <f>IF($R247="","",VLOOKUP($R247,Data!$A$5:$AJ$2001,Data!W$2,FALSE))</f>
        <v>45000</v>
      </c>
      <c r="M247" s="9">
        <f>IF($R247="","",VLOOKUP($R247,Data!$A$5:$AJ$2001,Data!X$2,FALSE))</f>
        <v>45000</v>
      </c>
      <c r="N247" s="9">
        <f>IF($R247="","",VLOOKUP($R247,Data!$A$5:$AJ$2001,Data!Y$2,FALSE))</f>
        <v>-40500</v>
      </c>
      <c r="O247" s="9">
        <f>IF($R247="","",VLOOKUP($R247,Data!$A$5:$AJ$2001,Data!Z$2,FALSE))</f>
        <v>0</v>
      </c>
      <c r="P247" s="9">
        <f>IF($R247="","",VLOOKUP($R247,Data!$A$5:$AJ$2001,Data!AA$2,FALSE))</f>
        <v>0</v>
      </c>
      <c r="Q247" s="9">
        <f t="shared" si="3"/>
        <v>49500</v>
      </c>
      <c r="R247">
        <f>IF((MAX($R$4:R246)+1)&gt;Data!$A$1,"",MAX($R$4:R246)+1)</f>
        <v>243</v>
      </c>
    </row>
    <row r="248" spans="1:18" x14ac:dyDescent="0.2">
      <c r="A248" s="10">
        <f>IF(Q248="","",RANK(Q248,$Q$5:$Q$257)+COUNTIF($Q$3:Q247,Q248))</f>
        <v>155</v>
      </c>
      <c r="B248" t="str">
        <f>IF(R248="","",VLOOKUP($R248,Data!$A$5:$X$2001,Data!$E$2,FALSE))</f>
        <v>A</v>
      </c>
      <c r="C248">
        <f>IF(R248="","",VLOOKUP($R248,Data!$A$5:$X$2001,Data!$F$2,FALSE))</f>
        <v>0</v>
      </c>
      <c r="D248">
        <f>IF(R248="","",VLOOKUP($R248,Data!$A$5:$X$2001,Data!$G$2,FALSE))</f>
        <v>0</v>
      </c>
      <c r="E248">
        <f>IF(R248="","",VLOOKUP($R248,Data!$A$5:$X$2001,Data!$H$2,FALSE))</f>
        <v>0</v>
      </c>
      <c r="F248">
        <f>IF(R248="","",VLOOKUP($R248,Data!$A$5:$X$2001,Data!$I$2,FALSE))</f>
        <v>0</v>
      </c>
      <c r="G248">
        <f>IF(R248="","",VLOOKUP($R248,Data!$A$5:$X$2001,Data!$J$2,FALSE))</f>
        <v>0</v>
      </c>
      <c r="H248" t="str">
        <f>IF(R248="","",VLOOKUP($R248,Data!$A$5:$X$2001,Data!$K$2,FALSE))</f>
        <v>4787</v>
      </c>
      <c r="I248" t="str">
        <f>IF(R248="","",VLOOKUP($R248,Data!$A$5:$X$2001,Data!$L$2,FALSE))</f>
        <v>NATIONAL EMPLOYMENT GRANT</v>
      </c>
      <c r="J248" s="9">
        <f>IF($R248="","",VLOOKUP($R248,Data!$A$5:$AJ$2001,Data!U$2,FALSE))</f>
        <v>0</v>
      </c>
      <c r="K248" s="9">
        <f>IF($R248="","",VLOOKUP($R248,Data!$A$5:$AJ$2001,Data!V$2,FALSE))</f>
        <v>0</v>
      </c>
      <c r="L248" s="9">
        <f>IF($R248="","",VLOOKUP($R248,Data!$A$5:$AJ$2001,Data!W$2,FALSE))</f>
        <v>0</v>
      </c>
      <c r="M248" s="9">
        <f>IF($R248="","",VLOOKUP($R248,Data!$A$5:$AJ$2001,Data!X$2,FALSE))</f>
        <v>0</v>
      </c>
      <c r="N248" s="9">
        <f>IF($R248="","",VLOOKUP($R248,Data!$A$5:$AJ$2001,Data!Y$2,FALSE))</f>
        <v>0</v>
      </c>
      <c r="O248" s="9">
        <f>IF($R248="","",VLOOKUP($R248,Data!$A$5:$AJ$2001,Data!Z$2,FALSE))</f>
        <v>0</v>
      </c>
      <c r="P248" s="9">
        <f>IF($R248="","",VLOOKUP($R248,Data!$A$5:$AJ$2001,Data!AA$2,FALSE))</f>
        <v>0</v>
      </c>
      <c r="Q248" s="9">
        <f t="shared" si="3"/>
        <v>0</v>
      </c>
      <c r="R248">
        <f>IF((MAX($R$4:R247)+1)&gt;Data!$A$1,"",MAX($R$4:R247)+1)</f>
        <v>244</v>
      </c>
    </row>
    <row r="249" spans="1:18" x14ac:dyDescent="0.2">
      <c r="A249" s="10">
        <f>IF(Q249="","",RANK(Q249,$Q$5:$Q$257)+COUNTIF($Q$3:Q248,Q249))</f>
        <v>3</v>
      </c>
      <c r="B249" t="str">
        <f>IF(R249="","",VLOOKUP($R249,Data!$A$5:$X$2001,Data!$E$2,FALSE))</f>
        <v>A</v>
      </c>
      <c r="C249">
        <f>IF(R249="","",VLOOKUP($R249,Data!$A$5:$X$2001,Data!$F$2,FALSE))</f>
        <v>0</v>
      </c>
      <c r="D249">
        <f>IF(R249="","",VLOOKUP($R249,Data!$A$5:$X$2001,Data!$G$2,FALSE))</f>
        <v>0</v>
      </c>
      <c r="E249">
        <f>IF(R249="","",VLOOKUP($R249,Data!$A$5:$X$2001,Data!$H$2,FALSE))</f>
        <v>0</v>
      </c>
      <c r="F249">
        <f>IF(R249="","",VLOOKUP($R249,Data!$A$5:$X$2001,Data!$I$2,FALSE))</f>
        <v>0</v>
      </c>
      <c r="G249">
        <f>IF(R249="","",VLOOKUP($R249,Data!$A$5:$X$2001,Data!$J$2,FALSE))</f>
        <v>0</v>
      </c>
      <c r="H249" t="str">
        <f>IF(R249="","",VLOOKUP($R249,Data!$A$5:$X$2001,Data!$K$2,FALSE))</f>
        <v>4788</v>
      </c>
      <c r="I249" t="str">
        <f>IF(R249="","",VLOOKUP($R249,Data!$A$5:$X$2001,Data!$L$2,FALSE))</f>
        <v>CDBG-DISASTER RECOVERY</v>
      </c>
      <c r="J249" s="9">
        <f>IF($R249="","",VLOOKUP($R249,Data!$A$5:$AJ$2001,Data!U$2,FALSE))</f>
        <v>0</v>
      </c>
      <c r="K249" s="9">
        <f>IF($R249="","",VLOOKUP($R249,Data!$A$5:$AJ$2001,Data!V$2,FALSE))</f>
        <v>248736.79</v>
      </c>
      <c r="L249" s="9">
        <f>IF($R249="","",VLOOKUP($R249,Data!$A$5:$AJ$2001,Data!W$2,FALSE))</f>
        <v>1330750.78</v>
      </c>
      <c r="M249" s="9">
        <f>IF($R249="","",VLOOKUP($R249,Data!$A$5:$AJ$2001,Data!X$2,FALSE))</f>
        <v>2794114.75</v>
      </c>
      <c r="N249" s="9">
        <f>IF($R249="","",VLOOKUP($R249,Data!$A$5:$AJ$2001,Data!Y$2,FALSE))</f>
        <v>1078675.77</v>
      </c>
      <c r="O249" s="9">
        <f>IF($R249="","",VLOOKUP($R249,Data!$A$5:$AJ$2001,Data!Z$2,FALSE))</f>
        <v>-395284.56000000006</v>
      </c>
      <c r="P249" s="9">
        <f>IF($R249="","",VLOOKUP($R249,Data!$A$5:$AJ$2001,Data!AA$2,FALSE))</f>
        <v>1630200.29</v>
      </c>
      <c r="Q249" s="9">
        <f t="shared" si="3"/>
        <v>6687193.8199999994</v>
      </c>
      <c r="R249">
        <f>IF((MAX($R$4:R248)+1)&gt;Data!$A$1,"",MAX($R$4:R248)+1)</f>
        <v>245</v>
      </c>
    </row>
    <row r="250" spans="1:18" x14ac:dyDescent="0.2">
      <c r="A250" s="10">
        <f>IF(Q250="","",RANK(Q250,$Q$5:$Q$257)+COUNTIF($Q$3:Q249,Q250))</f>
        <v>32</v>
      </c>
      <c r="B250" t="str">
        <f>IF(R250="","",VLOOKUP($R250,Data!$A$5:$X$2001,Data!$E$2,FALSE))</f>
        <v>A</v>
      </c>
      <c r="C250">
        <f>IF(R250="","",VLOOKUP($R250,Data!$A$5:$X$2001,Data!$F$2,FALSE))</f>
        <v>0</v>
      </c>
      <c r="D250">
        <f>IF(R250="","",VLOOKUP($R250,Data!$A$5:$X$2001,Data!$G$2,FALSE))</f>
        <v>0</v>
      </c>
      <c r="E250">
        <f>IF(R250="","",VLOOKUP($R250,Data!$A$5:$X$2001,Data!$H$2,FALSE))</f>
        <v>0</v>
      </c>
      <c r="F250">
        <f>IF(R250="","",VLOOKUP($R250,Data!$A$5:$X$2001,Data!$I$2,FALSE))</f>
        <v>0</v>
      </c>
      <c r="G250">
        <f>IF(R250="","",VLOOKUP($R250,Data!$A$5:$X$2001,Data!$J$2,FALSE))</f>
        <v>0</v>
      </c>
      <c r="H250" t="str">
        <f>IF(R250="","",VLOOKUP($R250,Data!$A$5:$X$2001,Data!$K$2,FALSE))</f>
        <v>4789</v>
      </c>
      <c r="I250" t="str">
        <f>IF(R250="","",VLOOKUP($R250,Data!$A$5:$X$2001,Data!$L$2,FALSE))</f>
        <v>CDBG-DR (OES)</v>
      </c>
      <c r="J250" s="9">
        <f>IF($R250="","",VLOOKUP($R250,Data!$A$5:$AJ$2001,Data!U$2,FALSE))</f>
        <v>0</v>
      </c>
      <c r="K250" s="9">
        <f>IF($R250="","",VLOOKUP($R250,Data!$A$5:$AJ$2001,Data!V$2,FALSE))</f>
        <v>0</v>
      </c>
      <c r="L250" s="9">
        <f>IF($R250="","",VLOOKUP($R250,Data!$A$5:$AJ$2001,Data!W$2,FALSE))</f>
        <v>0</v>
      </c>
      <c r="M250" s="9">
        <f>IF($R250="","",VLOOKUP($R250,Data!$A$5:$AJ$2001,Data!X$2,FALSE))</f>
        <v>145000</v>
      </c>
      <c r="N250" s="9">
        <f>IF($R250="","",VLOOKUP($R250,Data!$A$5:$AJ$2001,Data!Y$2,FALSE))</f>
        <v>103761.60000000001</v>
      </c>
      <c r="O250" s="9">
        <f>IF($R250="","",VLOOKUP($R250,Data!$A$5:$AJ$2001,Data!Z$2,FALSE))</f>
        <v>-67563.990000000005</v>
      </c>
      <c r="P250" s="9">
        <f>IF($R250="","",VLOOKUP($R250,Data!$A$5:$AJ$2001,Data!AA$2,FALSE))</f>
        <v>0</v>
      </c>
      <c r="Q250" s="9">
        <f t="shared" si="3"/>
        <v>181197.61</v>
      </c>
      <c r="R250">
        <f>IF((MAX($R$4:R249)+1)&gt;Data!$A$1,"",MAX($R$4:R249)+1)</f>
        <v>246</v>
      </c>
    </row>
    <row r="251" spans="1:18" x14ac:dyDescent="0.2">
      <c r="A251" s="10">
        <f>IF(Q251="","",RANK(Q251,$Q$5:$Q$257)+COUNTIF($Q$3:Q250,Q251))</f>
        <v>2</v>
      </c>
      <c r="B251" t="str">
        <f>IF(R251="","",VLOOKUP($R251,Data!$A$5:$X$2001,Data!$E$2,FALSE))</f>
        <v>A</v>
      </c>
      <c r="C251">
        <f>IF(R251="","",VLOOKUP($R251,Data!$A$5:$X$2001,Data!$F$2,FALSE))</f>
        <v>0</v>
      </c>
      <c r="D251">
        <f>IF(R251="","",VLOOKUP($R251,Data!$A$5:$X$2001,Data!$G$2,FALSE))</f>
        <v>0</v>
      </c>
      <c r="E251">
        <f>IF(R251="","",VLOOKUP($R251,Data!$A$5:$X$2001,Data!$H$2,FALSE))</f>
        <v>0</v>
      </c>
      <c r="F251">
        <f>IF(R251="","",VLOOKUP($R251,Data!$A$5:$X$2001,Data!$I$2,FALSE))</f>
        <v>0</v>
      </c>
      <c r="G251">
        <f>IF(R251="","",VLOOKUP($R251,Data!$A$5:$X$2001,Data!$J$2,FALSE))</f>
        <v>0</v>
      </c>
      <c r="H251" t="str">
        <f>IF(R251="","",VLOOKUP($R251,Data!$A$5:$X$2001,Data!$K$2,FALSE))</f>
        <v>4987</v>
      </c>
      <c r="I251" t="str">
        <f>IF(R251="","",VLOOKUP($R251,Data!$A$5:$X$2001,Data!$L$2,FALSE))</f>
        <v>USDA/STREAMBANKS</v>
      </c>
      <c r="J251" s="9">
        <f>IF($R251="","",VLOOKUP($R251,Data!$A$5:$AJ$2001,Data!U$2,FALSE))</f>
        <v>646927.56000000052</v>
      </c>
      <c r="K251" s="9">
        <f>IF($R251="","",VLOOKUP($R251,Data!$A$5:$AJ$2001,Data!V$2,FALSE))</f>
        <v>7500000</v>
      </c>
      <c r="L251" s="9">
        <f>IF($R251="","",VLOOKUP($R251,Data!$A$5:$AJ$2001,Data!W$2,FALSE))</f>
        <v>1575000</v>
      </c>
      <c r="M251" s="9">
        <f>IF($R251="","",VLOOKUP($R251,Data!$A$5:$AJ$2001,Data!X$2,FALSE))</f>
        <v>0</v>
      </c>
      <c r="N251" s="9">
        <f>IF($R251="","",VLOOKUP($R251,Data!$A$5:$AJ$2001,Data!Y$2,FALSE))</f>
        <v>0</v>
      </c>
      <c r="O251" s="9">
        <f>IF($R251="","",VLOOKUP($R251,Data!$A$5:$AJ$2001,Data!Z$2,FALSE))</f>
        <v>0</v>
      </c>
      <c r="P251" s="9">
        <f>IF($R251="","",VLOOKUP($R251,Data!$A$5:$AJ$2001,Data!AA$2,FALSE))</f>
        <v>0</v>
      </c>
      <c r="Q251" s="9">
        <f t="shared" si="3"/>
        <v>9721927.5600000005</v>
      </c>
      <c r="R251">
        <f>IF((MAX($R$4:R250)+1)&gt;Data!$A$1,"",MAX($R$4:R250)+1)</f>
        <v>247</v>
      </c>
    </row>
    <row r="252" spans="1:18" x14ac:dyDescent="0.2">
      <c r="A252" s="10">
        <f>IF(Q252="","",RANK(Q252,$Q$5:$Q$257)+COUNTIF($Q$3:Q251,Q252))</f>
        <v>7</v>
      </c>
      <c r="B252" t="str">
        <f>IF(R252="","",VLOOKUP($R252,Data!$A$5:$X$2001,Data!$E$2,FALSE))</f>
        <v>A</v>
      </c>
      <c r="C252">
        <f>IF(R252="","",VLOOKUP($R252,Data!$A$5:$X$2001,Data!$F$2,FALSE))</f>
        <v>0</v>
      </c>
      <c r="D252">
        <f>IF(R252="","",VLOOKUP($R252,Data!$A$5:$X$2001,Data!$G$2,FALSE))</f>
        <v>0</v>
      </c>
      <c r="E252">
        <f>IF(R252="","",VLOOKUP($R252,Data!$A$5:$X$2001,Data!$H$2,FALSE))</f>
        <v>0</v>
      </c>
      <c r="F252">
        <f>IF(R252="","",VLOOKUP($R252,Data!$A$5:$X$2001,Data!$I$2,FALSE))</f>
        <v>0</v>
      </c>
      <c r="G252">
        <f>IF(R252="","",VLOOKUP($R252,Data!$A$5:$X$2001,Data!$J$2,FALSE))</f>
        <v>0</v>
      </c>
      <c r="H252" t="str">
        <f>IF(R252="","",VLOOKUP($R252,Data!$A$5:$X$2001,Data!$K$2,FALSE))</f>
        <v>4988</v>
      </c>
      <c r="I252" t="str">
        <f>IF(R252="","",VLOOKUP($R252,Data!$A$5:$X$2001,Data!$L$2,FALSE))</f>
        <v>SMALL CITIES GRANT</v>
      </c>
      <c r="J252" s="9">
        <f>IF($R252="","",VLOOKUP($R252,Data!$A$5:$AJ$2001,Data!U$2,FALSE))</f>
        <v>196405.94</v>
      </c>
      <c r="K252" s="9">
        <f>IF($R252="","",VLOOKUP($R252,Data!$A$5:$AJ$2001,Data!V$2,FALSE))</f>
        <v>625000</v>
      </c>
      <c r="L252" s="9">
        <f>IF($R252="","",VLOOKUP($R252,Data!$A$5:$AJ$2001,Data!W$2,FALSE))</f>
        <v>0</v>
      </c>
      <c r="M252" s="9">
        <f>IF($R252="","",VLOOKUP($R252,Data!$A$5:$AJ$2001,Data!X$2,FALSE))</f>
        <v>400000</v>
      </c>
      <c r="N252" s="9">
        <f>IF($R252="","",VLOOKUP($R252,Data!$A$5:$AJ$2001,Data!Y$2,FALSE))</f>
        <v>600000</v>
      </c>
      <c r="O252" s="9">
        <f>IF($R252="","",VLOOKUP($R252,Data!$A$5:$AJ$2001,Data!Z$2,FALSE))</f>
        <v>400000</v>
      </c>
      <c r="P252" s="9">
        <f>IF($R252="","",VLOOKUP($R252,Data!$A$5:$AJ$2001,Data!AA$2,FALSE))</f>
        <v>246596.88</v>
      </c>
      <c r="Q252" s="9">
        <f t="shared" si="3"/>
        <v>2468002.8199999998</v>
      </c>
      <c r="R252">
        <f>IF((MAX($R$4:R251)+1)&gt;Data!$A$1,"",MAX($R$4:R251)+1)</f>
        <v>248</v>
      </c>
    </row>
    <row r="253" spans="1:18" x14ac:dyDescent="0.2">
      <c r="A253" s="10">
        <f>IF(Q253="","",RANK(Q253,$Q$5:$Q$257)+COUNTIF($Q$3:Q252,Q253))</f>
        <v>16</v>
      </c>
      <c r="B253" t="str">
        <f>IF(R253="","",VLOOKUP($R253,Data!$A$5:$X$2001,Data!$E$2,FALSE))</f>
        <v>A</v>
      </c>
      <c r="C253">
        <f>IF(R253="","",VLOOKUP($R253,Data!$A$5:$X$2001,Data!$F$2,FALSE))</f>
        <v>0</v>
      </c>
      <c r="D253">
        <f>IF(R253="","",VLOOKUP($R253,Data!$A$5:$X$2001,Data!$G$2,FALSE))</f>
        <v>0</v>
      </c>
      <c r="E253">
        <f>IF(R253="","",VLOOKUP($R253,Data!$A$5:$X$2001,Data!$H$2,FALSE))</f>
        <v>0</v>
      </c>
      <c r="F253">
        <f>IF(R253="","",VLOOKUP($R253,Data!$A$5:$X$2001,Data!$I$2,FALSE))</f>
        <v>0</v>
      </c>
      <c r="G253">
        <f>IF(R253="","",VLOOKUP($R253,Data!$A$5:$X$2001,Data!$J$2,FALSE))</f>
        <v>0</v>
      </c>
      <c r="H253" t="str">
        <f>IF(R253="","",VLOOKUP($R253,Data!$A$5:$X$2001,Data!$K$2,FALSE))</f>
        <v>4989</v>
      </c>
      <c r="I253" t="str">
        <f>IF(R253="","",VLOOKUP($R253,Data!$A$5:$X$2001,Data!$L$2,FALSE))</f>
        <v>MICRO-ENTERPRISE PROGRAM</v>
      </c>
      <c r="J253" s="9">
        <f>IF($R253="","",VLOOKUP($R253,Data!$A$5:$AJ$2001,Data!U$2,FALSE))</f>
        <v>200000</v>
      </c>
      <c r="K253" s="9">
        <f>IF($R253="","",VLOOKUP($R253,Data!$A$5:$AJ$2001,Data!V$2,FALSE))</f>
        <v>104683.28</v>
      </c>
      <c r="L253" s="9">
        <f>IF($R253="","",VLOOKUP($R253,Data!$A$5:$AJ$2001,Data!W$2,FALSE))</f>
        <v>24816.720000000001</v>
      </c>
      <c r="M253" s="9">
        <f>IF($R253="","",VLOOKUP($R253,Data!$A$5:$AJ$2001,Data!X$2,FALSE))</f>
        <v>200000</v>
      </c>
      <c r="N253" s="9">
        <f>IF($R253="","",VLOOKUP($R253,Data!$A$5:$AJ$2001,Data!Y$2,FALSE))</f>
        <v>0</v>
      </c>
      <c r="O253" s="9">
        <f>IF($R253="","",VLOOKUP($R253,Data!$A$5:$AJ$2001,Data!Z$2,FALSE))</f>
        <v>251699.63</v>
      </c>
      <c r="P253" s="9">
        <f>IF($R253="","",VLOOKUP($R253,Data!$A$5:$AJ$2001,Data!AA$2,FALSE))</f>
        <v>-9471.4899999999907</v>
      </c>
      <c r="Q253" s="9">
        <f t="shared" si="3"/>
        <v>771728.14</v>
      </c>
      <c r="R253">
        <f>IF((MAX($R$4:R252)+1)&gt;Data!$A$1,"",MAX($R$4:R252)+1)</f>
        <v>249</v>
      </c>
    </row>
    <row r="254" spans="1:18" x14ac:dyDescent="0.2">
      <c r="A254" s="10">
        <f>IF(Q254="","",RANK(Q254,$Q$5:$Q$257)+COUNTIF($Q$3:Q253,Q254))</f>
        <v>159</v>
      </c>
      <c r="B254" t="str">
        <f>IF(R254="","",VLOOKUP($R254,Data!$A$5:$X$2001,Data!$E$2,FALSE))</f>
        <v>A</v>
      </c>
      <c r="C254">
        <f>IF(R254="","",VLOOKUP($R254,Data!$A$5:$X$2001,Data!$F$2,FALSE))</f>
        <v>0</v>
      </c>
      <c r="D254">
        <f>IF(R254="","",VLOOKUP($R254,Data!$A$5:$X$2001,Data!$G$2,FALSE))</f>
        <v>0</v>
      </c>
      <c r="E254">
        <f>IF(R254="","",VLOOKUP($R254,Data!$A$5:$X$2001,Data!$H$2,FALSE))</f>
        <v>0</v>
      </c>
      <c r="F254">
        <f>IF(R254="","",VLOOKUP($R254,Data!$A$5:$X$2001,Data!$I$2,FALSE))</f>
        <v>0</v>
      </c>
      <c r="G254">
        <f>IF(R254="","",VLOOKUP($R254,Data!$A$5:$X$2001,Data!$J$2,FALSE))</f>
        <v>0</v>
      </c>
      <c r="H254" t="str">
        <f>IF(R254="","",VLOOKUP($R254,Data!$A$5:$X$2001,Data!$K$2,FALSE))</f>
        <v>5031</v>
      </c>
      <c r="I254" t="str">
        <f>IF(R254="","",VLOOKUP($R254,Data!$A$5:$X$2001,Data!$L$2,FALSE))</f>
        <v>INTERFUND TRANSFERS</v>
      </c>
      <c r="J254" s="9">
        <f>IF($R254="","",VLOOKUP($R254,Data!$A$5:$AJ$2001,Data!U$2,FALSE))</f>
        <v>0</v>
      </c>
      <c r="K254" s="9">
        <f>IF($R254="","",VLOOKUP($R254,Data!$A$5:$AJ$2001,Data!V$2,FALSE))</f>
        <v>0</v>
      </c>
      <c r="L254" s="9">
        <f>IF($R254="","",VLOOKUP($R254,Data!$A$5:$AJ$2001,Data!W$2,FALSE))</f>
        <v>0</v>
      </c>
      <c r="M254" s="9">
        <f>IF($R254="","",VLOOKUP($R254,Data!$A$5:$AJ$2001,Data!X$2,FALSE))</f>
        <v>0</v>
      </c>
      <c r="N254" s="9">
        <f>IF($R254="","",VLOOKUP($R254,Data!$A$5:$AJ$2001,Data!Y$2,FALSE))</f>
        <v>-370.35</v>
      </c>
      <c r="O254" s="9">
        <f>IF($R254="","",VLOOKUP($R254,Data!$A$5:$AJ$2001,Data!Z$2,FALSE))</f>
        <v>0</v>
      </c>
      <c r="P254" s="9">
        <f>IF($R254="","",VLOOKUP($R254,Data!$A$5:$AJ$2001,Data!AA$2,FALSE))</f>
        <v>0</v>
      </c>
      <c r="Q254" s="9">
        <f t="shared" si="3"/>
        <v>-370.35</v>
      </c>
      <c r="R254">
        <f>IF((MAX($R$4:R253)+1)&gt;Data!$A$1,"",MAX($R$4:R253)+1)</f>
        <v>250</v>
      </c>
    </row>
    <row r="255" spans="1:18" x14ac:dyDescent="0.2">
      <c r="A255" s="10">
        <f>IF(Q255="","",RANK(Q255,$Q$5:$Q$257)+COUNTIF($Q$3:Q254,Q255))</f>
        <v>6</v>
      </c>
      <c r="B255" t="str">
        <f>IF(R255="","",VLOOKUP($R255,Data!$A$5:$X$2001,Data!$E$2,FALSE))</f>
        <v>A</v>
      </c>
      <c r="C255">
        <f>IF(R255="","",VLOOKUP($R255,Data!$A$5:$X$2001,Data!$F$2,FALSE))</f>
        <v>0</v>
      </c>
      <c r="D255">
        <f>IF(R255="","",VLOOKUP($R255,Data!$A$5:$X$2001,Data!$G$2,FALSE))</f>
        <v>0</v>
      </c>
      <c r="E255">
        <f>IF(R255="","",VLOOKUP($R255,Data!$A$5:$X$2001,Data!$H$2,FALSE))</f>
        <v>0</v>
      </c>
      <c r="F255">
        <f>IF(R255="","",VLOOKUP($R255,Data!$A$5:$X$2001,Data!$I$2,FALSE))</f>
        <v>0</v>
      </c>
      <c r="G255">
        <f>IF(R255="","",VLOOKUP($R255,Data!$A$5:$X$2001,Data!$J$2,FALSE))</f>
        <v>0</v>
      </c>
      <c r="H255" t="str">
        <f>IF(R255="","",VLOOKUP($R255,Data!$A$5:$X$2001,Data!$K$2,FALSE))</f>
        <v>5710</v>
      </c>
      <c r="I255" t="str">
        <f>IF(R255="","",VLOOKUP($R255,Data!$A$5:$X$2001,Data!$L$2,FALSE))</f>
        <v>PROCEEDS - SERIAL BONDS</v>
      </c>
      <c r="J255" s="9">
        <f>IF($R255="","",VLOOKUP($R255,Data!$A$5:$AJ$2001,Data!U$2,FALSE))</f>
        <v>3200000</v>
      </c>
      <c r="K255" s="9">
        <f>IF($R255="","",VLOOKUP($R255,Data!$A$5:$AJ$2001,Data!V$2,FALSE))</f>
        <v>0</v>
      </c>
      <c r="L255" s="9">
        <f>IF($R255="","",VLOOKUP($R255,Data!$A$5:$AJ$2001,Data!W$2,FALSE))</f>
        <v>0</v>
      </c>
      <c r="M255" s="9">
        <f>IF($R255="","",VLOOKUP($R255,Data!$A$5:$AJ$2001,Data!X$2,FALSE))</f>
        <v>0</v>
      </c>
      <c r="N255" s="9">
        <f>IF($R255="","",VLOOKUP($R255,Data!$A$5:$AJ$2001,Data!Y$2,FALSE))</f>
        <v>0</v>
      </c>
      <c r="O255" s="9">
        <f>IF($R255="","",VLOOKUP($R255,Data!$A$5:$AJ$2001,Data!Z$2,FALSE))</f>
        <v>0</v>
      </c>
      <c r="P255" s="9">
        <f>IF($R255="","",VLOOKUP($R255,Data!$A$5:$AJ$2001,Data!AA$2,FALSE))</f>
        <v>0</v>
      </c>
      <c r="Q255" s="9">
        <f t="shared" si="3"/>
        <v>3200000</v>
      </c>
      <c r="R255">
        <f>IF((MAX($R$4:R254)+1)&gt;Data!$A$1,"",MAX($R$4:R254)+1)</f>
        <v>251</v>
      </c>
    </row>
    <row r="256" spans="1:18" x14ac:dyDescent="0.2">
      <c r="A256" s="10">
        <f>IF(Q256="","",RANK(Q256,$Q$5:$Q$257)+COUNTIF($Q$3:Q255,Q256))</f>
        <v>8</v>
      </c>
      <c r="B256" t="str">
        <f>IF(R256="","",VLOOKUP($R256,Data!$A$5:$X$2001,Data!$E$2,FALSE))</f>
        <v>A</v>
      </c>
      <c r="C256">
        <f>IF(R256="","",VLOOKUP($R256,Data!$A$5:$X$2001,Data!$F$2,FALSE))</f>
        <v>0</v>
      </c>
      <c r="D256">
        <f>IF(R256="","",VLOOKUP($R256,Data!$A$5:$X$2001,Data!$G$2,FALSE))</f>
        <v>0</v>
      </c>
      <c r="E256">
        <f>IF(R256="","",VLOOKUP($R256,Data!$A$5:$X$2001,Data!$H$2,FALSE))</f>
        <v>0</v>
      </c>
      <c r="F256">
        <f>IF(R256="","",VLOOKUP($R256,Data!$A$5:$X$2001,Data!$I$2,FALSE))</f>
        <v>0</v>
      </c>
      <c r="G256">
        <f>IF(R256="","",VLOOKUP($R256,Data!$A$5:$X$2001,Data!$J$2,FALSE))</f>
        <v>0</v>
      </c>
      <c r="H256" t="str">
        <f>IF(R256="","",VLOOKUP($R256,Data!$A$5:$X$2001,Data!$K$2,FALSE))</f>
        <v>5730</v>
      </c>
      <c r="I256" t="str">
        <f>IF(R256="","",VLOOKUP($R256,Data!$A$5:$X$2001,Data!$L$2,FALSE))</f>
        <v>PROCEEDS-BOND ANTICIPAT NOTE</v>
      </c>
      <c r="J256" s="9">
        <f>IF($R256="","",VLOOKUP($R256,Data!$A$5:$AJ$2001,Data!U$2,FALSE))</f>
        <v>0</v>
      </c>
      <c r="K256" s="9">
        <f>IF($R256="","",VLOOKUP($R256,Data!$A$5:$AJ$2001,Data!V$2,FALSE))</f>
        <v>2001115</v>
      </c>
      <c r="L256" s="9">
        <f>IF($R256="","",VLOOKUP($R256,Data!$A$5:$AJ$2001,Data!W$2,FALSE))</f>
        <v>262500</v>
      </c>
      <c r="M256" s="9">
        <f>IF($R256="","",VLOOKUP($R256,Data!$A$5:$AJ$2001,Data!X$2,FALSE))</f>
        <v>0</v>
      </c>
      <c r="N256" s="9">
        <f>IF($R256="","",VLOOKUP($R256,Data!$A$5:$AJ$2001,Data!Y$2,FALSE))</f>
        <v>0</v>
      </c>
      <c r="O256" s="9">
        <f>IF($R256="","",VLOOKUP($R256,Data!$A$5:$AJ$2001,Data!Z$2,FALSE))</f>
        <v>0</v>
      </c>
      <c r="P256" s="9">
        <f>IF($R256="","",VLOOKUP($R256,Data!$A$5:$AJ$2001,Data!AA$2,FALSE))</f>
        <v>0</v>
      </c>
      <c r="Q256" s="9">
        <f t="shared" si="3"/>
        <v>2263615</v>
      </c>
      <c r="R256">
        <f>IF((MAX($R$4:R255)+1)&gt;Data!$A$1,"",MAX($R$4:R255)+1)</f>
        <v>252</v>
      </c>
    </row>
    <row r="257" spans="1:18" x14ac:dyDescent="0.2">
      <c r="A257" s="10">
        <f>IF(Q257="","",RANK(Q257,$Q$5:$Q$257)+COUNTIF($Q$3:Q256,Q257))</f>
        <v>1</v>
      </c>
      <c r="B257" t="str">
        <f>IF(R257="","",VLOOKUP($R257,Data!$A$5:$X$2001,Data!$E$2,FALSE))</f>
        <v>A</v>
      </c>
      <c r="C257" t="str">
        <f>IF(R257="","",VLOOKUP($R257,Data!$A$5:$X$2001,Data!$F$2,FALSE))</f>
        <v xml:space="preserve"> </v>
      </c>
      <c r="D257" t="str">
        <f>IF(R257="","",VLOOKUP($R257,Data!$A$5:$X$2001,Data!$G$2,FALSE))</f>
        <v xml:space="preserve"> </v>
      </c>
      <c r="E257" t="str">
        <f>IF(R257="","",VLOOKUP($R257,Data!$A$5:$X$2001,Data!$H$2,FALSE))</f>
        <v xml:space="preserve"> </v>
      </c>
      <c r="F257" t="str">
        <f>IF(R257="","",VLOOKUP($R257,Data!$A$5:$X$2001,Data!$I$2,FALSE))</f>
        <v xml:space="preserve"> </v>
      </c>
      <c r="G257" t="str">
        <f>IF(R257="","",VLOOKUP($R257,Data!$A$5:$X$2001,Data!$J$2,FALSE))</f>
        <v xml:space="preserve"> </v>
      </c>
      <c r="H257" t="str">
        <f>IF(R257="","",VLOOKUP($R257,Data!$A$5:$X$2001,Data!$K$2,FALSE))</f>
        <v xml:space="preserve"> </v>
      </c>
      <c r="I257" t="str">
        <f>IF(R257="","",VLOOKUP($R257,Data!$A$5:$X$2001,Data!$L$2,FALSE))</f>
        <v>GENERAL FUND</v>
      </c>
      <c r="J257" s="9">
        <f>IF($R257="","",VLOOKUP($R257,Data!$A$5:$AJ$2001,Data!U$2,FALSE))</f>
        <v>6046584.8300000001</v>
      </c>
      <c r="K257" s="9">
        <f>IF($R257="","",VLOOKUP($R257,Data!$A$5:$AJ$2001,Data!V$2,FALSE))</f>
        <v>9601300.6099999994</v>
      </c>
      <c r="L257" s="9">
        <f>IF($R257="","",VLOOKUP($R257,Data!$A$5:$AJ$2001,Data!W$2,FALSE))</f>
        <v>6084080.8600000003</v>
      </c>
      <c r="M257" s="9">
        <f>IF($R257="","",VLOOKUP($R257,Data!$A$5:$AJ$2001,Data!X$2,FALSE))</f>
        <v>3197949.5599999996</v>
      </c>
      <c r="N257" s="9">
        <f>IF($R257="","",VLOOKUP($R257,Data!$A$5:$AJ$2001,Data!Y$2,FALSE))</f>
        <v>3163662.330000001</v>
      </c>
      <c r="O257" s="9">
        <f>IF($R257="","",VLOOKUP($R257,Data!$A$5:$AJ$2001,Data!Z$2,FALSE))</f>
        <v>714711.23999999778</v>
      </c>
      <c r="P257" s="9">
        <f>IF($R257="","",VLOOKUP($R257,Data!$A$5:$AJ$2001,Data!AA$2,FALSE))</f>
        <v>-174252.06000000041</v>
      </c>
      <c r="Q257" s="9">
        <f t="shared" si="3"/>
        <v>28634037.370000001</v>
      </c>
      <c r="R257">
        <f>IF((MAX($R$4:R256)+1)&gt;Data!$A$1,"",MAX($R$4:R256)+1)</f>
        <v>253</v>
      </c>
    </row>
    <row r="258" spans="1:18" x14ac:dyDescent="0.2">
      <c r="A258" s="10"/>
      <c r="J258" s="9"/>
      <c r="K258" s="9"/>
      <c r="L258" s="9"/>
      <c r="M258" s="9"/>
      <c r="N258" s="9"/>
      <c r="O258" s="9"/>
      <c r="P258" s="9"/>
      <c r="Q258" s="9"/>
    </row>
    <row r="259" spans="1:18" x14ac:dyDescent="0.2">
      <c r="A259" s="10"/>
      <c r="J259" s="9"/>
      <c r="K259" s="9"/>
      <c r="L259" s="9"/>
      <c r="M259" s="9"/>
      <c r="N259" s="9"/>
      <c r="O259" s="9"/>
      <c r="P259" s="9"/>
      <c r="Q259" s="9"/>
    </row>
    <row r="260" spans="1:18" x14ac:dyDescent="0.2">
      <c r="A260" s="10"/>
      <c r="J260" s="9"/>
      <c r="K260" s="9"/>
      <c r="L260" s="9"/>
      <c r="M260" s="9"/>
      <c r="N260" s="9"/>
      <c r="O260" s="9"/>
      <c r="P260" s="9"/>
      <c r="Q260" s="9"/>
    </row>
    <row r="261" spans="1:18" x14ac:dyDescent="0.2">
      <c r="A261" s="10"/>
      <c r="J261" s="9"/>
      <c r="K261" s="9"/>
      <c r="L261" s="9"/>
      <c r="M261" s="9"/>
      <c r="N261" s="9"/>
      <c r="O261" s="9"/>
      <c r="P261" s="9"/>
      <c r="Q261" s="9"/>
    </row>
    <row r="262" spans="1:18" x14ac:dyDescent="0.2">
      <c r="A262" s="10"/>
      <c r="J262" s="9"/>
      <c r="K262" s="9"/>
      <c r="L262" s="9"/>
      <c r="M262" s="9"/>
      <c r="N262" s="9"/>
      <c r="O262" s="9"/>
      <c r="P262" s="9"/>
      <c r="Q262" s="9"/>
    </row>
    <row r="263" spans="1:18" x14ac:dyDescent="0.2">
      <c r="A263" s="10"/>
      <c r="J263" s="9"/>
      <c r="K263" s="9"/>
      <c r="L263" s="9"/>
      <c r="M263" s="9"/>
      <c r="N263" s="9"/>
      <c r="O263" s="9"/>
      <c r="P263" s="9"/>
      <c r="Q263" s="9"/>
    </row>
    <row r="264" spans="1:18" x14ac:dyDescent="0.2">
      <c r="A264" s="10"/>
      <c r="J264" s="9"/>
      <c r="K264" s="9"/>
      <c r="L264" s="9"/>
      <c r="M264" s="9"/>
      <c r="N264" s="9"/>
      <c r="O264" s="9"/>
      <c r="P264" s="9"/>
      <c r="Q264" s="9"/>
    </row>
    <row r="265" spans="1:18" x14ac:dyDescent="0.2">
      <c r="A265" s="10"/>
      <c r="J265" s="9"/>
      <c r="K265" s="9"/>
      <c r="L265" s="9"/>
      <c r="M265" s="9"/>
      <c r="N265" s="9"/>
      <c r="O265" s="9"/>
      <c r="P265" s="9"/>
      <c r="Q265" s="9"/>
    </row>
    <row r="266" spans="1:18" x14ac:dyDescent="0.2">
      <c r="A266" s="10"/>
      <c r="J266" s="9"/>
      <c r="K266" s="9"/>
      <c r="L266" s="9"/>
      <c r="M266" s="9"/>
      <c r="N266" s="9"/>
      <c r="O266" s="9"/>
      <c r="P266" s="9"/>
      <c r="Q266" s="9"/>
    </row>
    <row r="267" spans="1:18" x14ac:dyDescent="0.2">
      <c r="A267" s="10"/>
      <c r="J267" s="9"/>
      <c r="K267" s="9"/>
      <c r="L267" s="9"/>
      <c r="M267" s="9"/>
      <c r="N267" s="9"/>
      <c r="O267" s="9"/>
      <c r="P267" s="9"/>
      <c r="Q267" s="9"/>
    </row>
    <row r="268" spans="1:18" x14ac:dyDescent="0.2">
      <c r="A268" s="10"/>
      <c r="J268" s="9"/>
      <c r="K268" s="9"/>
      <c r="L268" s="9"/>
      <c r="M268" s="9"/>
      <c r="N268" s="9"/>
      <c r="O268" s="9"/>
      <c r="P268" s="9"/>
      <c r="Q268" s="9"/>
    </row>
    <row r="269" spans="1:18" x14ac:dyDescent="0.2">
      <c r="A269" s="10"/>
      <c r="J269" s="9"/>
      <c r="K269" s="9"/>
      <c r="L269" s="9"/>
      <c r="M269" s="9"/>
      <c r="N269" s="9"/>
      <c r="O269" s="9"/>
      <c r="P269" s="9"/>
      <c r="Q269" s="9"/>
    </row>
    <row r="270" spans="1:18" x14ac:dyDescent="0.2">
      <c r="A270" s="10"/>
      <c r="J270" s="9"/>
      <c r="K270" s="9"/>
      <c r="L270" s="9"/>
      <c r="M270" s="9"/>
      <c r="N270" s="9"/>
      <c r="O270" s="9"/>
      <c r="P270" s="9"/>
      <c r="Q270" s="9"/>
    </row>
    <row r="271" spans="1:18" x14ac:dyDescent="0.2">
      <c r="A271" s="10"/>
      <c r="J271" s="9"/>
      <c r="K271" s="9"/>
      <c r="L271" s="9"/>
      <c r="M271" s="9"/>
      <c r="N271" s="9"/>
      <c r="O271" s="9"/>
      <c r="P271" s="9"/>
      <c r="Q271" s="9"/>
    </row>
    <row r="272" spans="1:18" x14ac:dyDescent="0.2">
      <c r="A272" s="10"/>
      <c r="J272" s="9"/>
      <c r="K272" s="9"/>
      <c r="L272" s="9"/>
      <c r="M272" s="9"/>
      <c r="N272" s="9"/>
      <c r="O272" s="9"/>
      <c r="P272" s="9"/>
      <c r="Q272" s="9"/>
    </row>
    <row r="273" spans="1:17" x14ac:dyDescent="0.2">
      <c r="A273" s="10"/>
      <c r="J273" s="9"/>
      <c r="K273" s="9"/>
      <c r="L273" s="9"/>
      <c r="M273" s="9"/>
      <c r="N273" s="9"/>
      <c r="O273" s="9"/>
      <c r="P273" s="9"/>
      <c r="Q273" s="9"/>
    </row>
    <row r="274" spans="1:17" x14ac:dyDescent="0.2">
      <c r="A274" s="10"/>
      <c r="J274" s="9"/>
      <c r="K274" s="9"/>
      <c r="L274" s="9"/>
      <c r="M274" s="9"/>
      <c r="N274" s="9"/>
      <c r="O274" s="9"/>
      <c r="P274" s="9"/>
      <c r="Q274" s="9"/>
    </row>
    <row r="275" spans="1:17" x14ac:dyDescent="0.2">
      <c r="A275" s="10"/>
      <c r="J275" s="9"/>
      <c r="K275" s="9"/>
      <c r="L275" s="9"/>
      <c r="M275" s="9"/>
      <c r="N275" s="9"/>
      <c r="O275" s="9"/>
      <c r="P275" s="9"/>
      <c r="Q275" s="9"/>
    </row>
    <row r="276" spans="1:17" x14ac:dyDescent="0.2">
      <c r="A276" s="10"/>
      <c r="J276" s="9"/>
      <c r="K276" s="9"/>
      <c r="L276" s="9"/>
      <c r="M276" s="9"/>
      <c r="N276" s="9"/>
      <c r="O276" s="9"/>
      <c r="P276" s="9"/>
      <c r="Q276" s="9"/>
    </row>
    <row r="277" spans="1:17" x14ac:dyDescent="0.2">
      <c r="A277" s="10"/>
      <c r="J277" s="9"/>
      <c r="K277" s="9"/>
      <c r="L277" s="9"/>
      <c r="M277" s="9"/>
      <c r="N277" s="9"/>
      <c r="O277" s="9"/>
      <c r="P277" s="9"/>
      <c r="Q277" s="9"/>
    </row>
    <row r="278" spans="1:17" x14ac:dyDescent="0.2">
      <c r="A278" s="10"/>
      <c r="J278" s="9"/>
      <c r="K278" s="9"/>
      <c r="L278" s="9"/>
      <c r="M278" s="9"/>
      <c r="N278" s="9"/>
      <c r="O278" s="9"/>
      <c r="P278" s="9"/>
      <c r="Q278" s="9"/>
    </row>
    <row r="279" spans="1:17" x14ac:dyDescent="0.2">
      <c r="A279" s="10"/>
      <c r="J279" s="9"/>
      <c r="K279" s="9"/>
      <c r="L279" s="9"/>
      <c r="M279" s="9"/>
      <c r="N279" s="9"/>
      <c r="O279" s="9"/>
      <c r="P279" s="9"/>
      <c r="Q279" s="9"/>
    </row>
    <row r="280" spans="1:17" x14ac:dyDescent="0.2">
      <c r="A280" s="10"/>
      <c r="J280" s="9"/>
      <c r="K280" s="9"/>
      <c r="L280" s="9"/>
      <c r="M280" s="9"/>
      <c r="N280" s="9"/>
      <c r="O280" s="9"/>
      <c r="P280" s="9"/>
      <c r="Q280" s="9"/>
    </row>
    <row r="281" spans="1:17" x14ac:dyDescent="0.2">
      <c r="A281" s="10"/>
      <c r="J281" s="9"/>
      <c r="K281" s="9"/>
      <c r="L281" s="9"/>
      <c r="M281" s="9"/>
      <c r="N281" s="9"/>
      <c r="O281" s="9"/>
      <c r="P281" s="9"/>
      <c r="Q281" s="9"/>
    </row>
    <row r="282" spans="1:17" x14ac:dyDescent="0.2">
      <c r="A282" s="10"/>
      <c r="J282" s="9"/>
      <c r="K282" s="9"/>
      <c r="L282" s="9"/>
      <c r="M282" s="9"/>
      <c r="N282" s="9"/>
      <c r="O282" s="9"/>
      <c r="P282" s="9"/>
      <c r="Q282" s="9"/>
    </row>
    <row r="283" spans="1:17" x14ac:dyDescent="0.2">
      <c r="A283" s="10"/>
      <c r="J283" s="9"/>
      <c r="K283" s="9"/>
      <c r="L283" s="9"/>
      <c r="M283" s="9"/>
      <c r="N283" s="9"/>
      <c r="O283" s="9"/>
      <c r="P283" s="9"/>
      <c r="Q283" s="9"/>
    </row>
    <row r="284" spans="1:17" x14ac:dyDescent="0.2">
      <c r="A284" s="10"/>
      <c r="J284" s="9"/>
      <c r="K284" s="9"/>
      <c r="L284" s="9"/>
      <c r="M284" s="9"/>
      <c r="N284" s="9"/>
      <c r="O284" s="9"/>
      <c r="P284" s="9"/>
      <c r="Q284" s="9"/>
    </row>
    <row r="285" spans="1:17" x14ac:dyDescent="0.2">
      <c r="A285" s="10"/>
      <c r="J285" s="9"/>
      <c r="K285" s="9"/>
      <c r="L285" s="9"/>
      <c r="M285" s="9"/>
      <c r="N285" s="9"/>
      <c r="O285" s="9"/>
      <c r="P285" s="9"/>
      <c r="Q285" s="9"/>
    </row>
    <row r="286" spans="1:17" x14ac:dyDescent="0.2">
      <c r="A286" s="10"/>
      <c r="J286" s="9"/>
      <c r="K286" s="9"/>
      <c r="L286" s="9"/>
      <c r="M286" s="9"/>
      <c r="N286" s="9"/>
      <c r="O286" s="9"/>
      <c r="P286" s="9"/>
      <c r="Q286" s="9"/>
    </row>
    <row r="287" spans="1:17" x14ac:dyDescent="0.2">
      <c r="A287" s="10"/>
      <c r="J287" s="9"/>
      <c r="K287" s="9"/>
      <c r="L287" s="9"/>
      <c r="M287" s="9"/>
      <c r="N287" s="9"/>
      <c r="O287" s="9"/>
      <c r="P287" s="9"/>
      <c r="Q287" s="9"/>
    </row>
    <row r="288" spans="1:17" x14ac:dyDescent="0.2">
      <c r="A288" s="10"/>
      <c r="J288" s="9"/>
      <c r="K288" s="9"/>
      <c r="L288" s="9"/>
      <c r="M288" s="9"/>
      <c r="N288" s="9"/>
      <c r="O288" s="9"/>
      <c r="P288" s="9"/>
      <c r="Q288" s="9"/>
    </row>
    <row r="289" spans="1:17" x14ac:dyDescent="0.2">
      <c r="A289" s="10"/>
      <c r="J289" s="9"/>
      <c r="K289" s="9"/>
      <c r="L289" s="9"/>
      <c r="M289" s="9"/>
      <c r="N289" s="9"/>
      <c r="O289" s="9"/>
      <c r="P289" s="9"/>
      <c r="Q289" s="9"/>
    </row>
    <row r="290" spans="1:17" x14ac:dyDescent="0.2">
      <c r="A290" s="10"/>
      <c r="J290" s="9"/>
      <c r="K290" s="9"/>
      <c r="L290" s="9"/>
      <c r="M290" s="9"/>
      <c r="N290" s="9"/>
      <c r="O290" s="9"/>
      <c r="P290" s="9"/>
      <c r="Q290" s="9"/>
    </row>
    <row r="291" spans="1:17" x14ac:dyDescent="0.2">
      <c r="A291" s="10"/>
      <c r="J291" s="9"/>
      <c r="K291" s="9"/>
      <c r="L291" s="9"/>
      <c r="M291" s="9"/>
      <c r="N291" s="9"/>
      <c r="O291" s="9"/>
      <c r="P291" s="9"/>
      <c r="Q291" s="9"/>
    </row>
    <row r="292" spans="1:17" x14ac:dyDescent="0.2">
      <c r="A292" s="10"/>
      <c r="J292" s="9"/>
      <c r="K292" s="9"/>
      <c r="L292" s="9"/>
      <c r="M292" s="9"/>
      <c r="N292" s="9"/>
      <c r="O292" s="9"/>
      <c r="P292" s="9"/>
      <c r="Q292" s="9"/>
    </row>
    <row r="293" spans="1:17" x14ac:dyDescent="0.2">
      <c r="A293" s="10"/>
      <c r="J293" s="9"/>
      <c r="K293" s="9"/>
      <c r="L293" s="9"/>
      <c r="M293" s="9"/>
      <c r="N293" s="9"/>
      <c r="O293" s="9"/>
      <c r="P293" s="9"/>
      <c r="Q293" s="9"/>
    </row>
    <row r="294" spans="1:17" x14ac:dyDescent="0.2">
      <c r="A294" s="10"/>
      <c r="J294" s="9"/>
      <c r="K294" s="9"/>
      <c r="L294" s="9"/>
      <c r="M294" s="9"/>
      <c r="N294" s="9"/>
      <c r="O294" s="9"/>
      <c r="P294" s="9"/>
      <c r="Q294" s="9"/>
    </row>
    <row r="295" spans="1:17" x14ac:dyDescent="0.2">
      <c r="A295" s="10"/>
      <c r="J295" s="9"/>
      <c r="K295" s="9"/>
      <c r="L295" s="9"/>
      <c r="M295" s="9"/>
      <c r="N295" s="9"/>
      <c r="O295" s="9"/>
      <c r="P295" s="9"/>
      <c r="Q295" s="9"/>
    </row>
    <row r="296" spans="1:17" x14ac:dyDescent="0.2">
      <c r="A296" s="10"/>
      <c r="J296" s="9"/>
      <c r="K296" s="9"/>
      <c r="L296" s="9"/>
      <c r="M296" s="9"/>
      <c r="N296" s="9"/>
      <c r="O296" s="9"/>
      <c r="P296" s="9"/>
      <c r="Q296" s="9"/>
    </row>
    <row r="297" spans="1:17" x14ac:dyDescent="0.2">
      <c r="A297" s="10"/>
      <c r="J297" s="9"/>
      <c r="K297" s="9"/>
      <c r="L297" s="9"/>
      <c r="M297" s="9"/>
      <c r="N297" s="9"/>
      <c r="O297" s="9"/>
      <c r="P297" s="9"/>
      <c r="Q297" s="9"/>
    </row>
    <row r="298" spans="1:17" x14ac:dyDescent="0.2">
      <c r="A298" s="10"/>
      <c r="J298" s="9"/>
      <c r="K298" s="9"/>
      <c r="L298" s="9"/>
      <c r="M298" s="9"/>
      <c r="N298" s="9"/>
      <c r="O298" s="9"/>
      <c r="P298" s="9"/>
      <c r="Q298" s="9"/>
    </row>
    <row r="299" spans="1:17" x14ac:dyDescent="0.2">
      <c r="A299" s="10"/>
      <c r="J299" s="9"/>
      <c r="K299" s="9"/>
      <c r="L299" s="9"/>
      <c r="M299" s="9"/>
      <c r="N299" s="9"/>
      <c r="O299" s="9"/>
      <c r="P299" s="9"/>
      <c r="Q299" s="9"/>
    </row>
    <row r="300" spans="1:17" x14ac:dyDescent="0.2">
      <c r="A300" s="10"/>
      <c r="J300" s="9"/>
      <c r="K300" s="9"/>
      <c r="L300" s="9"/>
      <c r="M300" s="9"/>
      <c r="N300" s="9"/>
      <c r="O300" s="9"/>
      <c r="P300" s="9"/>
      <c r="Q300" s="9"/>
    </row>
    <row r="301" spans="1:17" x14ac:dyDescent="0.2">
      <c r="A301" s="10"/>
      <c r="J301" s="9"/>
      <c r="K301" s="9"/>
      <c r="L301" s="9"/>
      <c r="M301" s="9"/>
      <c r="N301" s="9"/>
      <c r="O301" s="9"/>
      <c r="P301" s="9"/>
      <c r="Q301" s="9"/>
    </row>
    <row r="302" spans="1:17" x14ac:dyDescent="0.2">
      <c r="A302" s="10"/>
      <c r="J302" s="9"/>
      <c r="K302" s="9"/>
      <c r="L302" s="9"/>
      <c r="M302" s="9"/>
      <c r="N302" s="9"/>
      <c r="O302" s="9"/>
      <c r="P302" s="9"/>
      <c r="Q302" s="9"/>
    </row>
    <row r="303" spans="1:17" x14ac:dyDescent="0.2">
      <c r="A303" s="10"/>
      <c r="J303" s="9"/>
      <c r="K303" s="9"/>
      <c r="L303" s="9"/>
      <c r="M303" s="9"/>
      <c r="N303" s="9"/>
      <c r="O303" s="9"/>
      <c r="P303" s="9"/>
      <c r="Q303" s="9"/>
    </row>
    <row r="304" spans="1:17" x14ac:dyDescent="0.2">
      <c r="A304" s="10"/>
      <c r="J304" s="9"/>
      <c r="K304" s="9"/>
      <c r="L304" s="9"/>
      <c r="M304" s="9"/>
      <c r="N304" s="9"/>
      <c r="O304" s="9"/>
      <c r="P304" s="9"/>
      <c r="Q304" s="9"/>
    </row>
    <row r="305" spans="1:17" x14ac:dyDescent="0.2">
      <c r="A305" s="10"/>
      <c r="J305" s="9"/>
      <c r="K305" s="9"/>
      <c r="L305" s="9"/>
      <c r="M305" s="9"/>
      <c r="N305" s="9"/>
      <c r="O305" s="9"/>
      <c r="P305" s="9"/>
      <c r="Q305" s="9"/>
    </row>
    <row r="306" spans="1:17" x14ac:dyDescent="0.2">
      <c r="A306" s="10"/>
      <c r="J306" s="9"/>
      <c r="K306" s="9"/>
      <c r="L306" s="9"/>
      <c r="M306" s="9"/>
      <c r="N306" s="9"/>
      <c r="O306" s="9"/>
      <c r="P306" s="9"/>
      <c r="Q306" s="9"/>
    </row>
    <row r="307" spans="1:17" x14ac:dyDescent="0.2">
      <c r="A307" s="10"/>
      <c r="J307" s="9"/>
      <c r="K307" s="9"/>
      <c r="L307" s="9"/>
      <c r="M307" s="9"/>
      <c r="N307" s="9"/>
      <c r="O307" s="9"/>
      <c r="P307" s="9"/>
      <c r="Q307" s="9"/>
    </row>
    <row r="308" spans="1:17" x14ac:dyDescent="0.2">
      <c r="A308" s="10"/>
      <c r="J308" s="9"/>
      <c r="K308" s="9"/>
      <c r="L308" s="9"/>
      <c r="M308" s="9"/>
      <c r="N308" s="9"/>
      <c r="O308" s="9"/>
      <c r="P308" s="9"/>
      <c r="Q308" s="9"/>
    </row>
    <row r="309" spans="1:17" x14ac:dyDescent="0.2">
      <c r="A309" s="10"/>
      <c r="J309" s="9"/>
      <c r="K309" s="9"/>
      <c r="L309" s="9"/>
      <c r="M309" s="9"/>
      <c r="N309" s="9"/>
      <c r="O309" s="9"/>
      <c r="P309" s="9"/>
      <c r="Q309" s="9"/>
    </row>
    <row r="310" spans="1:17" x14ac:dyDescent="0.2">
      <c r="A310" s="10"/>
      <c r="J310" s="9"/>
      <c r="K310" s="9"/>
      <c r="L310" s="9"/>
      <c r="M310" s="9"/>
      <c r="N310" s="9"/>
      <c r="O310" s="9"/>
      <c r="P310" s="9"/>
      <c r="Q310" s="9"/>
    </row>
    <row r="311" spans="1:17" x14ac:dyDescent="0.2">
      <c r="A311" s="10"/>
      <c r="J311" s="9"/>
      <c r="K311" s="9"/>
      <c r="L311" s="9"/>
      <c r="M311" s="9"/>
      <c r="N311" s="9"/>
      <c r="O311" s="9"/>
      <c r="P311" s="9"/>
      <c r="Q311" s="9"/>
    </row>
    <row r="312" spans="1:17" x14ac:dyDescent="0.2">
      <c r="A312" s="10"/>
      <c r="J312" s="9"/>
      <c r="K312" s="9"/>
      <c r="L312" s="9"/>
      <c r="M312" s="9"/>
      <c r="N312" s="9"/>
      <c r="O312" s="9"/>
      <c r="P312" s="9"/>
      <c r="Q312" s="9"/>
    </row>
    <row r="313" spans="1:17" x14ac:dyDescent="0.2">
      <c r="A313" s="10"/>
      <c r="J313" s="9"/>
      <c r="K313" s="9"/>
      <c r="L313" s="9"/>
      <c r="M313" s="9"/>
      <c r="N313" s="9"/>
      <c r="O313" s="9"/>
      <c r="P313" s="9"/>
      <c r="Q313" s="9"/>
    </row>
    <row r="314" spans="1:17" x14ac:dyDescent="0.2">
      <c r="A314" s="10"/>
      <c r="J314" s="9"/>
      <c r="K314" s="9"/>
      <c r="L314" s="9"/>
      <c r="M314" s="9"/>
      <c r="N314" s="9"/>
      <c r="O314" s="9"/>
      <c r="P314" s="9"/>
      <c r="Q314" s="9"/>
    </row>
    <row r="315" spans="1:17" x14ac:dyDescent="0.2">
      <c r="A315" s="10"/>
      <c r="J315" s="9"/>
      <c r="K315" s="9"/>
      <c r="L315" s="9"/>
      <c r="M315" s="9"/>
      <c r="N315" s="9"/>
      <c r="O315" s="9"/>
      <c r="P315" s="9"/>
      <c r="Q315" s="9"/>
    </row>
    <row r="316" spans="1:17" x14ac:dyDescent="0.2">
      <c r="A316" s="10"/>
      <c r="J316" s="9"/>
      <c r="K316" s="9"/>
      <c r="L316" s="9"/>
      <c r="M316" s="9"/>
      <c r="N316" s="9"/>
      <c r="O316" s="9"/>
      <c r="P316" s="9"/>
      <c r="Q316" s="9"/>
    </row>
    <row r="317" spans="1:17" x14ac:dyDescent="0.2">
      <c r="A317" s="10"/>
      <c r="J317" s="9"/>
      <c r="K317" s="9"/>
      <c r="L317" s="9"/>
      <c r="M317" s="9"/>
      <c r="N317" s="9"/>
      <c r="O317" s="9"/>
      <c r="P317" s="9"/>
      <c r="Q317" s="9"/>
    </row>
    <row r="318" spans="1:17" x14ac:dyDescent="0.2">
      <c r="A318" s="10"/>
      <c r="J318" s="9"/>
      <c r="K318" s="9"/>
      <c r="L318" s="9"/>
      <c r="M318" s="9"/>
      <c r="N318" s="9"/>
      <c r="O318" s="9"/>
      <c r="P318" s="9"/>
      <c r="Q318" s="9"/>
    </row>
    <row r="319" spans="1:17" x14ac:dyDescent="0.2">
      <c r="A319" s="10"/>
      <c r="J319" s="9"/>
      <c r="K319" s="9"/>
      <c r="L319" s="9"/>
      <c r="M319" s="9"/>
      <c r="N319" s="9"/>
      <c r="O319" s="9"/>
      <c r="P319" s="9"/>
      <c r="Q319" s="9"/>
    </row>
    <row r="320" spans="1:17" x14ac:dyDescent="0.2">
      <c r="A320" s="10"/>
      <c r="J320" s="9"/>
      <c r="K320" s="9"/>
      <c r="L320" s="9"/>
      <c r="M320" s="9"/>
      <c r="N320" s="9"/>
      <c r="O320" s="9"/>
      <c r="P320" s="9"/>
      <c r="Q320" s="9"/>
    </row>
    <row r="321" spans="1:17" x14ac:dyDescent="0.2">
      <c r="A321" s="10"/>
      <c r="J321" s="9"/>
      <c r="K321" s="9"/>
      <c r="L321" s="9"/>
      <c r="M321" s="9"/>
      <c r="N321" s="9"/>
      <c r="O321" s="9"/>
      <c r="P321" s="9"/>
      <c r="Q321" s="9"/>
    </row>
    <row r="322" spans="1:17" x14ac:dyDescent="0.2">
      <c r="A322" s="10"/>
      <c r="J322" s="9"/>
      <c r="K322" s="9"/>
      <c r="L322" s="9"/>
      <c r="M322" s="9"/>
      <c r="N322" s="9"/>
      <c r="O322" s="9"/>
      <c r="P322" s="9"/>
      <c r="Q322" s="9"/>
    </row>
    <row r="323" spans="1:17" x14ac:dyDescent="0.2">
      <c r="A323" s="10"/>
      <c r="J323" s="9"/>
      <c r="K323" s="9"/>
      <c r="L323" s="9"/>
      <c r="M323" s="9"/>
      <c r="N323" s="9"/>
      <c r="O323" s="9"/>
      <c r="P323" s="9"/>
      <c r="Q323" s="9"/>
    </row>
    <row r="324" spans="1:17" x14ac:dyDescent="0.2">
      <c r="A324" s="10"/>
      <c r="J324" s="9"/>
      <c r="K324" s="9"/>
      <c r="L324" s="9"/>
      <c r="M324" s="9"/>
      <c r="N324" s="9"/>
      <c r="O324" s="9"/>
      <c r="P324" s="9"/>
      <c r="Q324" s="9"/>
    </row>
    <row r="325" spans="1:17" x14ac:dyDescent="0.2">
      <c r="A325" s="10"/>
      <c r="J325" s="9"/>
      <c r="K325" s="9"/>
      <c r="L325" s="9"/>
      <c r="M325" s="9"/>
      <c r="N325" s="9"/>
      <c r="O325" s="9"/>
      <c r="P325" s="9"/>
      <c r="Q325" s="9"/>
    </row>
    <row r="326" spans="1:17" x14ac:dyDescent="0.2">
      <c r="A326" s="10"/>
      <c r="J326" s="9"/>
      <c r="K326" s="9"/>
      <c r="L326" s="9"/>
      <c r="M326" s="9"/>
      <c r="N326" s="9"/>
      <c r="O326" s="9"/>
      <c r="P326" s="9"/>
      <c r="Q326" s="9"/>
    </row>
    <row r="327" spans="1:17" x14ac:dyDescent="0.2">
      <c r="A327" s="10"/>
      <c r="J327" s="9"/>
      <c r="K327" s="9"/>
      <c r="L327" s="9"/>
      <c r="M327" s="9"/>
      <c r="N327" s="9"/>
      <c r="O327" s="9"/>
      <c r="P327" s="9"/>
      <c r="Q327" s="9"/>
    </row>
    <row r="328" spans="1:17" x14ac:dyDescent="0.2">
      <c r="A328" s="10"/>
      <c r="J328" s="9"/>
      <c r="K328" s="9"/>
      <c r="L328" s="9"/>
      <c r="M328" s="9"/>
      <c r="N328" s="9"/>
      <c r="O328" s="9"/>
      <c r="P328" s="9"/>
      <c r="Q328" s="9"/>
    </row>
    <row r="329" spans="1:17" x14ac:dyDescent="0.2">
      <c r="A329" s="10"/>
      <c r="J329" s="9"/>
      <c r="K329" s="9"/>
      <c r="L329" s="9"/>
      <c r="M329" s="9"/>
      <c r="N329" s="9"/>
      <c r="O329" s="9"/>
      <c r="P329" s="9"/>
      <c r="Q329" s="9"/>
    </row>
    <row r="330" spans="1:17" x14ac:dyDescent="0.2">
      <c r="A330" s="10"/>
      <c r="J330" s="9"/>
      <c r="K330" s="9"/>
      <c r="L330" s="9"/>
      <c r="M330" s="9"/>
      <c r="N330" s="9"/>
      <c r="O330" s="9"/>
      <c r="P330" s="9"/>
      <c r="Q330" s="9"/>
    </row>
    <row r="331" spans="1:17" x14ac:dyDescent="0.2">
      <c r="A331" s="10"/>
      <c r="J331" s="9"/>
      <c r="K331" s="9"/>
      <c r="L331" s="9"/>
      <c r="M331" s="9"/>
      <c r="N331" s="9"/>
      <c r="O331" s="9"/>
      <c r="P331" s="9"/>
      <c r="Q331" s="9"/>
    </row>
    <row r="332" spans="1:17" x14ac:dyDescent="0.2">
      <c r="A332" s="10"/>
      <c r="J332" s="9"/>
      <c r="K332" s="9"/>
      <c r="L332" s="9"/>
      <c r="M332" s="9"/>
      <c r="N332" s="9"/>
      <c r="O332" s="9"/>
      <c r="P332" s="9"/>
      <c r="Q332" s="9"/>
    </row>
    <row r="333" spans="1:17" x14ac:dyDescent="0.2">
      <c r="A333" s="10"/>
      <c r="J333" s="9"/>
      <c r="K333" s="9"/>
      <c r="L333" s="9"/>
      <c r="M333" s="9"/>
      <c r="N333" s="9"/>
      <c r="O333" s="9"/>
      <c r="P333" s="9"/>
      <c r="Q333" s="9"/>
    </row>
    <row r="334" spans="1:17" x14ac:dyDescent="0.2">
      <c r="A334" s="10"/>
      <c r="J334" s="9"/>
      <c r="K334" s="9"/>
      <c r="L334" s="9"/>
      <c r="M334" s="9"/>
      <c r="N334" s="9"/>
      <c r="O334" s="9"/>
      <c r="P334" s="9"/>
      <c r="Q334" s="9"/>
    </row>
    <row r="335" spans="1:17" x14ac:dyDescent="0.2">
      <c r="A335" s="10"/>
      <c r="J335" s="9"/>
      <c r="K335" s="9"/>
      <c r="L335" s="9"/>
      <c r="M335" s="9"/>
      <c r="N335" s="9"/>
      <c r="O335" s="9"/>
      <c r="P335" s="9"/>
      <c r="Q335" s="9"/>
    </row>
    <row r="336" spans="1:17" x14ac:dyDescent="0.2">
      <c r="A336" s="10"/>
      <c r="J336" s="9"/>
      <c r="K336" s="9"/>
      <c r="L336" s="9"/>
      <c r="M336" s="9"/>
      <c r="N336" s="9"/>
      <c r="O336" s="9"/>
      <c r="P336" s="9"/>
      <c r="Q336" s="9"/>
    </row>
    <row r="337" spans="1:17" x14ac:dyDescent="0.2">
      <c r="A337" s="10"/>
      <c r="J337" s="9"/>
      <c r="K337" s="9"/>
      <c r="L337" s="9"/>
      <c r="M337" s="9"/>
      <c r="N337" s="9"/>
      <c r="O337" s="9"/>
      <c r="P337" s="9"/>
      <c r="Q337" s="9"/>
    </row>
    <row r="338" spans="1:17" x14ac:dyDescent="0.2">
      <c r="A338" s="10"/>
      <c r="J338" s="9"/>
      <c r="K338" s="9"/>
      <c r="L338" s="9"/>
      <c r="M338" s="9"/>
      <c r="N338" s="9"/>
      <c r="O338" s="9"/>
      <c r="P338" s="9"/>
      <c r="Q338" s="9"/>
    </row>
    <row r="339" spans="1:17" x14ac:dyDescent="0.2">
      <c r="A339" s="10"/>
      <c r="J339" s="9"/>
      <c r="K339" s="9"/>
      <c r="L339" s="9"/>
      <c r="M339" s="9"/>
      <c r="N339" s="9"/>
      <c r="O339" s="9"/>
      <c r="P339" s="9"/>
      <c r="Q339" s="9"/>
    </row>
    <row r="340" spans="1:17" x14ac:dyDescent="0.2">
      <c r="A340" s="10"/>
      <c r="J340" s="9"/>
      <c r="K340" s="9"/>
      <c r="L340" s="9"/>
      <c r="M340" s="9"/>
      <c r="N340" s="9"/>
      <c r="O340" s="9"/>
      <c r="P340" s="9"/>
      <c r="Q340" s="9"/>
    </row>
    <row r="341" spans="1:17" x14ac:dyDescent="0.2">
      <c r="A341" s="10"/>
      <c r="J341" s="9"/>
      <c r="K341" s="9"/>
      <c r="L341" s="9"/>
      <c r="M341" s="9"/>
      <c r="N341" s="9"/>
      <c r="O341" s="9"/>
      <c r="P341" s="9"/>
      <c r="Q341" s="9"/>
    </row>
    <row r="342" spans="1:17" x14ac:dyDescent="0.2">
      <c r="A342" s="10"/>
      <c r="J342" s="9"/>
      <c r="K342" s="9"/>
      <c r="L342" s="9"/>
      <c r="M342" s="9"/>
      <c r="N342" s="9"/>
      <c r="O342" s="9"/>
      <c r="P342" s="9"/>
      <c r="Q342" s="9"/>
    </row>
    <row r="343" spans="1:17" x14ac:dyDescent="0.2">
      <c r="A343" s="10"/>
      <c r="J343" s="9"/>
      <c r="K343" s="9"/>
      <c r="L343" s="9"/>
      <c r="M343" s="9"/>
      <c r="N343" s="9"/>
      <c r="O343" s="9"/>
      <c r="P343" s="9"/>
      <c r="Q343" s="9"/>
    </row>
    <row r="344" spans="1:17" x14ac:dyDescent="0.2">
      <c r="A344" s="10"/>
      <c r="J344" s="9"/>
      <c r="K344" s="9"/>
      <c r="L344" s="9"/>
      <c r="M344" s="9"/>
      <c r="N344" s="9"/>
      <c r="O344" s="9"/>
      <c r="P344" s="9"/>
      <c r="Q344" s="9"/>
    </row>
    <row r="345" spans="1:17" x14ac:dyDescent="0.2">
      <c r="A345" s="10"/>
      <c r="J345" s="9"/>
      <c r="K345" s="9"/>
      <c r="L345" s="9"/>
      <c r="M345" s="9"/>
      <c r="N345" s="9"/>
      <c r="O345" s="9"/>
      <c r="P345" s="9"/>
      <c r="Q345" s="9"/>
    </row>
    <row r="346" spans="1:17" x14ac:dyDescent="0.2">
      <c r="A346" s="10"/>
      <c r="J346" s="9"/>
      <c r="K346" s="9"/>
      <c r="L346" s="9"/>
      <c r="M346" s="9"/>
      <c r="N346" s="9"/>
      <c r="O346" s="9"/>
      <c r="P346" s="9"/>
      <c r="Q346" s="9"/>
    </row>
    <row r="347" spans="1:17" x14ac:dyDescent="0.2">
      <c r="A347" s="10"/>
      <c r="J347" s="9"/>
      <c r="K347" s="9"/>
      <c r="L347" s="9"/>
      <c r="M347" s="9"/>
      <c r="N347" s="9"/>
      <c r="O347" s="9"/>
      <c r="P347" s="9"/>
      <c r="Q347" s="9"/>
    </row>
    <row r="348" spans="1:17" x14ac:dyDescent="0.2">
      <c r="A348" s="10"/>
      <c r="J348" s="9"/>
      <c r="K348" s="9"/>
      <c r="L348" s="9"/>
      <c r="M348" s="9"/>
      <c r="N348" s="9"/>
      <c r="O348" s="9"/>
      <c r="P348" s="9"/>
      <c r="Q348" s="9"/>
    </row>
    <row r="349" spans="1:17" x14ac:dyDescent="0.2">
      <c r="A349" s="10"/>
      <c r="J349" s="9"/>
      <c r="K349" s="9"/>
      <c r="L349" s="9"/>
      <c r="M349" s="9"/>
      <c r="N349" s="9"/>
      <c r="O349" s="9"/>
      <c r="P349" s="9"/>
      <c r="Q349" s="9"/>
    </row>
    <row r="350" spans="1:17" x14ac:dyDescent="0.2">
      <c r="A350" s="10"/>
      <c r="J350" s="9"/>
      <c r="K350" s="9"/>
      <c r="L350" s="9"/>
      <c r="M350" s="9"/>
      <c r="N350" s="9"/>
      <c r="O350" s="9"/>
      <c r="P350" s="9"/>
      <c r="Q350" s="9"/>
    </row>
    <row r="351" spans="1:17" x14ac:dyDescent="0.2">
      <c r="A351" s="10"/>
      <c r="J351" s="9"/>
      <c r="K351" s="9"/>
      <c r="L351" s="9"/>
      <c r="M351" s="9"/>
      <c r="N351" s="9"/>
      <c r="O351" s="9"/>
      <c r="P351" s="9"/>
      <c r="Q351" s="9"/>
    </row>
    <row r="352" spans="1:17" x14ac:dyDescent="0.2">
      <c r="A352" s="10"/>
      <c r="J352" s="9"/>
      <c r="K352" s="9"/>
      <c r="L352" s="9"/>
      <c r="M352" s="9"/>
      <c r="N352" s="9"/>
      <c r="O352" s="9"/>
      <c r="P352" s="9"/>
      <c r="Q352" s="9"/>
    </row>
    <row r="353" spans="1:17" x14ac:dyDescent="0.2">
      <c r="A353" s="10"/>
      <c r="J353" s="9"/>
      <c r="K353" s="9"/>
      <c r="L353" s="9"/>
      <c r="M353" s="9"/>
      <c r="N353" s="9"/>
      <c r="O353" s="9"/>
      <c r="P353" s="9"/>
      <c r="Q353" s="9"/>
    </row>
    <row r="354" spans="1:17" x14ac:dyDescent="0.2">
      <c r="A354" s="10"/>
      <c r="J354" s="9"/>
      <c r="K354" s="9"/>
      <c r="L354" s="9"/>
      <c r="M354" s="9"/>
      <c r="N354" s="9"/>
      <c r="O354" s="9"/>
      <c r="P354" s="9"/>
      <c r="Q354" s="9"/>
    </row>
    <row r="355" spans="1:17" x14ac:dyDescent="0.2">
      <c r="A355" s="10"/>
      <c r="J355" s="9"/>
      <c r="K355" s="9"/>
      <c r="L355" s="9"/>
      <c r="M355" s="9"/>
      <c r="N355" s="9"/>
      <c r="O355" s="9"/>
      <c r="P355" s="9"/>
      <c r="Q355" s="9"/>
    </row>
    <row r="356" spans="1:17" x14ac:dyDescent="0.2">
      <c r="A356" s="10"/>
      <c r="J356" s="9"/>
      <c r="K356" s="9"/>
      <c r="L356" s="9"/>
      <c r="M356" s="9"/>
      <c r="N356" s="9"/>
      <c r="O356" s="9"/>
      <c r="P356" s="9"/>
      <c r="Q356" s="9"/>
    </row>
    <row r="357" spans="1:17" x14ac:dyDescent="0.2">
      <c r="A357" s="10"/>
      <c r="J357" s="9"/>
      <c r="K357" s="9"/>
      <c r="L357" s="9"/>
      <c r="M357" s="9"/>
      <c r="N357" s="9"/>
      <c r="O357" s="9"/>
      <c r="P357" s="9"/>
      <c r="Q357" s="9"/>
    </row>
    <row r="358" spans="1:17" x14ac:dyDescent="0.2">
      <c r="A358" s="10"/>
      <c r="J358" s="9"/>
      <c r="K358" s="9"/>
      <c r="L358" s="9"/>
      <c r="M358" s="9"/>
      <c r="N358" s="9"/>
      <c r="O358" s="9"/>
      <c r="P358" s="9"/>
      <c r="Q358" s="9"/>
    </row>
    <row r="359" spans="1:17" x14ac:dyDescent="0.2">
      <c r="A359" s="10"/>
      <c r="J359" s="9"/>
      <c r="K359" s="9"/>
      <c r="L359" s="9"/>
      <c r="M359" s="9"/>
      <c r="N359" s="9"/>
      <c r="O359" s="9"/>
      <c r="P359" s="9"/>
      <c r="Q359" s="9"/>
    </row>
    <row r="360" spans="1:17" x14ac:dyDescent="0.2">
      <c r="A360" s="10"/>
      <c r="J360" s="9"/>
      <c r="K360" s="9"/>
      <c r="L360" s="9"/>
      <c r="M360" s="9"/>
      <c r="N360" s="9"/>
      <c r="O360" s="9"/>
      <c r="P360" s="9"/>
      <c r="Q360" s="9"/>
    </row>
    <row r="361" spans="1:17" x14ac:dyDescent="0.2">
      <c r="A361" s="10"/>
      <c r="J361" s="9"/>
      <c r="K361" s="9"/>
      <c r="L361" s="9"/>
      <c r="M361" s="9"/>
      <c r="N361" s="9"/>
      <c r="O361" s="9"/>
      <c r="P361" s="9"/>
      <c r="Q361" s="9"/>
    </row>
    <row r="362" spans="1:17" x14ac:dyDescent="0.2">
      <c r="A362" s="10"/>
      <c r="J362" s="9"/>
      <c r="K362" s="9"/>
      <c r="L362" s="9"/>
      <c r="M362" s="9"/>
      <c r="N362" s="9"/>
      <c r="O362" s="9"/>
      <c r="P362" s="9"/>
      <c r="Q362" s="9"/>
    </row>
    <row r="363" spans="1:17" x14ac:dyDescent="0.2">
      <c r="A363" s="10"/>
      <c r="J363" s="9"/>
      <c r="K363" s="9"/>
      <c r="L363" s="9"/>
      <c r="M363" s="9"/>
      <c r="N363" s="9"/>
      <c r="O363" s="9"/>
      <c r="P363" s="9"/>
      <c r="Q363" s="9"/>
    </row>
    <row r="364" spans="1:17" x14ac:dyDescent="0.2">
      <c r="A364" s="10"/>
      <c r="J364" s="9"/>
      <c r="K364" s="9"/>
      <c r="L364" s="9"/>
      <c r="M364" s="9"/>
      <c r="N364" s="9"/>
      <c r="O364" s="9"/>
      <c r="P364" s="9"/>
      <c r="Q364" s="9"/>
    </row>
    <row r="365" spans="1:17" x14ac:dyDescent="0.2">
      <c r="A365" s="10"/>
      <c r="J365" s="9"/>
      <c r="K365" s="9"/>
      <c r="L365" s="9"/>
      <c r="M365" s="9"/>
      <c r="N365" s="9"/>
      <c r="O365" s="9"/>
      <c r="P365" s="9"/>
      <c r="Q365" s="9"/>
    </row>
    <row r="366" spans="1:17" x14ac:dyDescent="0.2">
      <c r="A366" s="10"/>
      <c r="J366" s="9"/>
      <c r="K366" s="9"/>
      <c r="L366" s="9"/>
      <c r="M366" s="9"/>
      <c r="N366" s="9"/>
      <c r="O366" s="9"/>
      <c r="P366" s="9"/>
      <c r="Q366" s="9"/>
    </row>
    <row r="367" spans="1:17" x14ac:dyDescent="0.2">
      <c r="A367" s="10"/>
      <c r="J367" s="9"/>
      <c r="K367" s="9"/>
      <c r="L367" s="9"/>
      <c r="M367" s="9"/>
      <c r="N367" s="9"/>
      <c r="O367" s="9"/>
      <c r="P367" s="9"/>
      <c r="Q367" s="9"/>
    </row>
    <row r="368" spans="1:17" x14ac:dyDescent="0.2">
      <c r="A368" s="10"/>
      <c r="J368" s="9"/>
      <c r="K368" s="9"/>
      <c r="L368" s="9"/>
      <c r="M368" s="9"/>
      <c r="N368" s="9"/>
      <c r="O368" s="9"/>
      <c r="P368" s="9"/>
      <c r="Q368" s="9"/>
    </row>
    <row r="369" spans="1:17" x14ac:dyDescent="0.2">
      <c r="A369" s="10"/>
      <c r="J369" s="9"/>
      <c r="K369" s="9"/>
      <c r="L369" s="9"/>
      <c r="M369" s="9"/>
      <c r="N369" s="9"/>
      <c r="O369" s="9"/>
      <c r="P369" s="9"/>
      <c r="Q369" s="9"/>
    </row>
    <row r="370" spans="1:17" x14ac:dyDescent="0.2">
      <c r="A370" s="10"/>
      <c r="J370" s="9"/>
      <c r="K370" s="9"/>
      <c r="L370" s="9"/>
      <c r="M370" s="9"/>
      <c r="N370" s="9"/>
      <c r="O370" s="9"/>
      <c r="P370" s="9"/>
      <c r="Q370" s="9"/>
    </row>
    <row r="371" spans="1:17" x14ac:dyDescent="0.2">
      <c r="A371" s="10"/>
      <c r="J371" s="9"/>
      <c r="K371" s="9"/>
      <c r="L371" s="9"/>
      <c r="M371" s="9"/>
      <c r="N371" s="9"/>
      <c r="O371" s="9"/>
      <c r="P371" s="9"/>
      <c r="Q371" s="9"/>
    </row>
    <row r="372" spans="1:17" x14ac:dyDescent="0.2">
      <c r="A372" s="10"/>
      <c r="J372" s="9"/>
      <c r="K372" s="9"/>
      <c r="L372" s="9"/>
      <c r="M372" s="9"/>
      <c r="N372" s="9"/>
      <c r="O372" s="9"/>
      <c r="P372" s="9"/>
      <c r="Q372" s="9"/>
    </row>
    <row r="373" spans="1:17" x14ac:dyDescent="0.2">
      <c r="A373" s="10"/>
      <c r="J373" s="9"/>
      <c r="K373" s="9"/>
      <c r="L373" s="9"/>
      <c r="M373" s="9"/>
      <c r="N373" s="9"/>
      <c r="O373" s="9"/>
      <c r="P373" s="9"/>
      <c r="Q373" s="9"/>
    </row>
    <row r="374" spans="1:17" x14ac:dyDescent="0.2">
      <c r="A374" s="10"/>
      <c r="J374" s="9"/>
      <c r="K374" s="9"/>
      <c r="L374" s="9"/>
      <c r="M374" s="9"/>
      <c r="N374" s="9"/>
      <c r="O374" s="9"/>
      <c r="P374" s="9"/>
      <c r="Q374" s="9"/>
    </row>
    <row r="375" spans="1:17" x14ac:dyDescent="0.2">
      <c r="A375" s="10"/>
      <c r="J375" s="9"/>
      <c r="K375" s="9"/>
      <c r="L375" s="9"/>
      <c r="M375" s="9"/>
      <c r="N375" s="9"/>
      <c r="O375" s="9"/>
      <c r="P375" s="9"/>
      <c r="Q375" s="9"/>
    </row>
    <row r="376" spans="1:17" x14ac:dyDescent="0.2">
      <c r="A376" s="10"/>
      <c r="J376" s="9"/>
      <c r="K376" s="9"/>
      <c r="L376" s="9"/>
      <c r="M376" s="9"/>
      <c r="N376" s="9"/>
      <c r="O376" s="9"/>
      <c r="P376" s="9"/>
      <c r="Q376" s="9"/>
    </row>
    <row r="377" spans="1:17" x14ac:dyDescent="0.2">
      <c r="A377" s="10"/>
      <c r="J377" s="9"/>
      <c r="K377" s="9"/>
      <c r="L377" s="9"/>
      <c r="M377" s="9"/>
      <c r="N377" s="9"/>
      <c r="O377" s="9"/>
      <c r="P377" s="9"/>
      <c r="Q377" s="9"/>
    </row>
    <row r="378" spans="1:17" x14ac:dyDescent="0.2">
      <c r="A378" s="10"/>
      <c r="J378" s="9"/>
      <c r="K378" s="9"/>
      <c r="L378" s="9"/>
      <c r="M378" s="9"/>
      <c r="N378" s="9"/>
      <c r="O378" s="9"/>
      <c r="P378" s="9"/>
      <c r="Q378" s="9"/>
    </row>
    <row r="379" spans="1:17" x14ac:dyDescent="0.2">
      <c r="A379" s="10"/>
      <c r="J379" s="9"/>
      <c r="K379" s="9"/>
      <c r="L379" s="9"/>
      <c r="M379" s="9"/>
      <c r="N379" s="9"/>
      <c r="O379" s="9"/>
      <c r="P379" s="9"/>
      <c r="Q379" s="9"/>
    </row>
    <row r="380" spans="1:17" x14ac:dyDescent="0.2">
      <c r="A380" s="10"/>
      <c r="J380" s="9"/>
      <c r="K380" s="9"/>
      <c r="L380" s="9"/>
      <c r="M380" s="9"/>
      <c r="N380" s="9"/>
      <c r="O380" s="9"/>
      <c r="P380" s="9"/>
      <c r="Q380" s="9"/>
    </row>
    <row r="381" spans="1:17" x14ac:dyDescent="0.2">
      <c r="A381" s="10"/>
      <c r="J381" s="9"/>
      <c r="K381" s="9"/>
      <c r="L381" s="9"/>
      <c r="M381" s="9"/>
      <c r="N381" s="9"/>
      <c r="O381" s="9"/>
      <c r="P381" s="9"/>
      <c r="Q381" s="9"/>
    </row>
    <row r="382" spans="1:17" x14ac:dyDescent="0.2">
      <c r="A382" s="10"/>
      <c r="J382" s="9"/>
      <c r="K382" s="9"/>
      <c r="L382" s="9"/>
      <c r="M382" s="9"/>
      <c r="N382" s="9"/>
      <c r="O382" s="9"/>
      <c r="P382" s="9"/>
      <c r="Q382" s="9"/>
    </row>
    <row r="383" spans="1:17" x14ac:dyDescent="0.2">
      <c r="A383" s="10"/>
      <c r="J383" s="9"/>
      <c r="K383" s="9"/>
      <c r="L383" s="9"/>
      <c r="M383" s="9"/>
      <c r="N383" s="9"/>
      <c r="O383" s="9"/>
      <c r="P383" s="9"/>
      <c r="Q383" s="9"/>
    </row>
    <row r="384" spans="1:17" x14ac:dyDescent="0.2">
      <c r="A384" s="10"/>
      <c r="J384" s="9"/>
      <c r="K384" s="9"/>
      <c r="L384" s="9"/>
      <c r="M384" s="9"/>
      <c r="N384" s="9"/>
      <c r="O384" s="9"/>
      <c r="P384" s="9"/>
      <c r="Q384" s="9"/>
    </row>
    <row r="385" spans="1:17" x14ac:dyDescent="0.2">
      <c r="A385" s="10"/>
      <c r="J385" s="9"/>
      <c r="K385" s="9"/>
      <c r="L385" s="9"/>
      <c r="M385" s="9"/>
      <c r="N385" s="9"/>
      <c r="O385" s="9"/>
      <c r="P385" s="9"/>
      <c r="Q385" s="9"/>
    </row>
    <row r="386" spans="1:17" x14ac:dyDescent="0.2">
      <c r="A386" s="10"/>
      <c r="J386" s="9"/>
      <c r="K386" s="9"/>
      <c r="L386" s="9"/>
      <c r="M386" s="9"/>
      <c r="N386" s="9"/>
      <c r="O386" s="9"/>
      <c r="P386" s="9"/>
      <c r="Q386" s="9"/>
    </row>
    <row r="387" spans="1:17" x14ac:dyDescent="0.2">
      <c r="A387" s="10"/>
      <c r="J387" s="9"/>
      <c r="K387" s="9"/>
      <c r="L387" s="9"/>
      <c r="M387" s="9"/>
      <c r="N387" s="9"/>
      <c r="O387" s="9"/>
      <c r="P387" s="9"/>
      <c r="Q387" s="9"/>
    </row>
    <row r="388" spans="1:17" x14ac:dyDescent="0.2">
      <c r="A388" s="10"/>
      <c r="J388" s="9"/>
      <c r="K388" s="9"/>
      <c r="L388" s="9"/>
      <c r="M388" s="9"/>
      <c r="N388" s="9"/>
      <c r="O388" s="9"/>
      <c r="P388" s="9"/>
      <c r="Q388" s="9"/>
    </row>
    <row r="389" spans="1:17" x14ac:dyDescent="0.2">
      <c r="A389" s="10"/>
      <c r="J389" s="9"/>
      <c r="K389" s="9"/>
      <c r="L389" s="9"/>
      <c r="M389" s="9"/>
      <c r="N389" s="9"/>
      <c r="O389" s="9"/>
      <c r="P389" s="9"/>
      <c r="Q389" s="9"/>
    </row>
    <row r="390" spans="1:17" x14ac:dyDescent="0.2">
      <c r="A390" s="10"/>
      <c r="J390" s="9"/>
      <c r="K390" s="9"/>
      <c r="L390" s="9"/>
      <c r="M390" s="9"/>
      <c r="N390" s="9"/>
      <c r="O390" s="9"/>
      <c r="P390" s="9"/>
      <c r="Q390" s="9"/>
    </row>
    <row r="391" spans="1:17" x14ac:dyDescent="0.2">
      <c r="A391" s="10"/>
      <c r="J391" s="9"/>
      <c r="K391" s="9"/>
      <c r="L391" s="9"/>
      <c r="M391" s="9"/>
      <c r="N391" s="9"/>
      <c r="O391" s="9"/>
      <c r="P391" s="9"/>
      <c r="Q391" s="9"/>
    </row>
    <row r="392" spans="1:17" x14ac:dyDescent="0.2">
      <c r="A392" s="10"/>
      <c r="J392" s="9"/>
      <c r="K392" s="9"/>
      <c r="L392" s="9"/>
      <c r="M392" s="9"/>
      <c r="N392" s="9"/>
      <c r="O392" s="9"/>
      <c r="P392" s="9"/>
      <c r="Q392" s="9"/>
    </row>
    <row r="393" spans="1:17" x14ac:dyDescent="0.2">
      <c r="A393" s="10"/>
      <c r="J393" s="9"/>
      <c r="K393" s="9"/>
      <c r="L393" s="9"/>
      <c r="M393" s="9"/>
      <c r="N393" s="9"/>
      <c r="O393" s="9"/>
      <c r="P393" s="9"/>
      <c r="Q393" s="9"/>
    </row>
    <row r="394" spans="1:17" x14ac:dyDescent="0.2">
      <c r="A394" s="10"/>
      <c r="J394" s="9"/>
      <c r="K394" s="9"/>
      <c r="L394" s="9"/>
      <c r="M394" s="9"/>
      <c r="N394" s="9"/>
      <c r="O394" s="9"/>
      <c r="P394" s="9"/>
      <c r="Q394" s="9"/>
    </row>
    <row r="395" spans="1:17" x14ac:dyDescent="0.2">
      <c r="A395" s="10"/>
      <c r="J395" s="9"/>
      <c r="K395" s="9"/>
      <c r="L395" s="9"/>
      <c r="M395" s="9"/>
      <c r="N395" s="9"/>
      <c r="O395" s="9"/>
      <c r="P395" s="9"/>
      <c r="Q395" s="9"/>
    </row>
    <row r="396" spans="1:17" x14ac:dyDescent="0.2">
      <c r="A396" s="10"/>
      <c r="J396" s="9"/>
      <c r="K396" s="9"/>
      <c r="L396" s="9"/>
      <c r="M396" s="9"/>
      <c r="N396" s="9"/>
      <c r="O396" s="9"/>
      <c r="P396" s="9"/>
      <c r="Q396" s="9"/>
    </row>
    <row r="397" spans="1:17" x14ac:dyDescent="0.2">
      <c r="A397" s="10"/>
      <c r="J397" s="9"/>
      <c r="K397" s="9"/>
      <c r="L397" s="9"/>
      <c r="M397" s="9"/>
      <c r="N397" s="9"/>
      <c r="O397" s="9"/>
      <c r="P397" s="9"/>
      <c r="Q397" s="9"/>
    </row>
    <row r="398" spans="1:17" x14ac:dyDescent="0.2">
      <c r="A398" s="10"/>
      <c r="J398" s="9"/>
      <c r="K398" s="9"/>
      <c r="L398" s="9"/>
      <c r="M398" s="9"/>
      <c r="N398" s="9"/>
      <c r="O398" s="9"/>
      <c r="P398" s="9"/>
      <c r="Q398" s="9"/>
    </row>
    <row r="399" spans="1:17" x14ac:dyDescent="0.2">
      <c r="A399" s="10"/>
      <c r="J399" s="9"/>
      <c r="K399" s="9"/>
      <c r="L399" s="9"/>
      <c r="M399" s="9"/>
      <c r="N399" s="9"/>
      <c r="O399" s="9"/>
      <c r="P399" s="9"/>
      <c r="Q399" s="9"/>
    </row>
    <row r="400" spans="1:17" x14ac:dyDescent="0.2">
      <c r="A400" s="10"/>
      <c r="J400" s="9"/>
      <c r="K400" s="9"/>
      <c r="L400" s="9"/>
      <c r="M400" s="9"/>
      <c r="N400" s="9"/>
      <c r="O400" s="9"/>
      <c r="P400" s="9"/>
      <c r="Q400" s="9"/>
    </row>
    <row r="401" spans="1:17" x14ac:dyDescent="0.2">
      <c r="A401" s="10"/>
      <c r="J401" s="9"/>
      <c r="K401" s="9"/>
      <c r="L401" s="9"/>
      <c r="M401" s="9"/>
      <c r="N401" s="9"/>
      <c r="O401" s="9"/>
      <c r="P401" s="9"/>
      <c r="Q401" s="9"/>
    </row>
    <row r="402" spans="1:17" x14ac:dyDescent="0.2">
      <c r="A402" s="10"/>
      <c r="J402" s="9"/>
      <c r="K402" s="9"/>
      <c r="L402" s="9"/>
      <c r="M402" s="9"/>
      <c r="N402" s="9"/>
      <c r="O402" s="9"/>
      <c r="P402" s="9"/>
      <c r="Q402" s="9"/>
    </row>
    <row r="403" spans="1:17" x14ac:dyDescent="0.2">
      <c r="A403" s="10"/>
      <c r="J403" s="9"/>
      <c r="K403" s="9"/>
      <c r="L403" s="9"/>
      <c r="M403" s="9"/>
      <c r="N403" s="9"/>
      <c r="O403" s="9"/>
      <c r="P403" s="9"/>
      <c r="Q403" s="9"/>
    </row>
    <row r="404" spans="1:17" x14ac:dyDescent="0.2">
      <c r="A404" s="10"/>
      <c r="J404" s="9"/>
      <c r="K404" s="9"/>
      <c r="L404" s="9"/>
      <c r="M404" s="9"/>
      <c r="N404" s="9"/>
      <c r="O404" s="9"/>
      <c r="P404" s="9"/>
      <c r="Q404" s="9"/>
    </row>
    <row r="405" spans="1:17" x14ac:dyDescent="0.2">
      <c r="A405" s="10"/>
      <c r="J405" s="9"/>
      <c r="K405" s="9"/>
      <c r="L405" s="9"/>
      <c r="M405" s="9"/>
      <c r="N405" s="9"/>
      <c r="O405" s="9"/>
      <c r="P405" s="9"/>
      <c r="Q405" s="9"/>
    </row>
    <row r="406" spans="1:17" x14ac:dyDescent="0.2">
      <c r="A406" s="10"/>
      <c r="J406" s="9"/>
      <c r="K406" s="9"/>
      <c r="L406" s="9"/>
      <c r="M406" s="9"/>
      <c r="N406" s="9"/>
      <c r="O406" s="9"/>
      <c r="P406" s="9"/>
      <c r="Q406" s="9"/>
    </row>
    <row r="407" spans="1:17" x14ac:dyDescent="0.2">
      <c r="A407" s="10"/>
      <c r="J407" s="9"/>
      <c r="K407" s="9"/>
      <c r="L407" s="9"/>
      <c r="M407" s="9"/>
      <c r="N407" s="9"/>
      <c r="O407" s="9"/>
      <c r="P407" s="9"/>
      <c r="Q407" s="9"/>
    </row>
    <row r="408" spans="1:17" x14ac:dyDescent="0.2">
      <c r="A408" s="10"/>
      <c r="J408" s="9"/>
      <c r="K408" s="9"/>
      <c r="L408" s="9"/>
      <c r="M408" s="9"/>
      <c r="N408" s="9"/>
      <c r="O408" s="9"/>
      <c r="P408" s="9"/>
      <c r="Q408" s="9"/>
    </row>
    <row r="409" spans="1:17" x14ac:dyDescent="0.2">
      <c r="A409" s="10"/>
      <c r="J409" s="9"/>
      <c r="K409" s="9"/>
      <c r="L409" s="9"/>
      <c r="M409" s="9"/>
      <c r="N409" s="9"/>
      <c r="O409" s="9"/>
      <c r="P409" s="9"/>
      <c r="Q409" s="9"/>
    </row>
    <row r="410" spans="1:17" x14ac:dyDescent="0.2">
      <c r="A410" s="10"/>
      <c r="J410" s="9"/>
      <c r="K410" s="9"/>
      <c r="L410" s="9"/>
      <c r="M410" s="9"/>
      <c r="N410" s="9"/>
      <c r="O410" s="9"/>
      <c r="P410" s="9"/>
      <c r="Q410" s="9"/>
    </row>
    <row r="411" spans="1:17" x14ac:dyDescent="0.2">
      <c r="A411" s="10"/>
      <c r="J411" s="9"/>
      <c r="K411" s="9"/>
      <c r="L411" s="9"/>
      <c r="M411" s="9"/>
      <c r="N411" s="9"/>
      <c r="O411" s="9"/>
      <c r="P411" s="9"/>
      <c r="Q411" s="9"/>
    </row>
    <row r="412" spans="1:17" x14ac:dyDescent="0.2">
      <c r="A412" s="10"/>
      <c r="J412" s="9"/>
      <c r="K412" s="9"/>
      <c r="L412" s="9"/>
      <c r="M412" s="9"/>
      <c r="N412" s="9"/>
      <c r="O412" s="9"/>
      <c r="P412" s="9"/>
      <c r="Q412" s="9"/>
    </row>
    <row r="413" spans="1:17" x14ac:dyDescent="0.2">
      <c r="A413" s="10"/>
      <c r="J413" s="9"/>
      <c r="K413" s="9"/>
      <c r="L413" s="9"/>
      <c r="M413" s="9"/>
      <c r="N413" s="9"/>
      <c r="O413" s="9"/>
      <c r="P413" s="9"/>
      <c r="Q413" s="9"/>
    </row>
    <row r="414" spans="1:17" x14ac:dyDescent="0.2">
      <c r="A414" s="10"/>
      <c r="J414" s="9"/>
      <c r="K414" s="9"/>
      <c r="L414" s="9"/>
      <c r="M414" s="9"/>
      <c r="N414" s="9"/>
      <c r="O414" s="9"/>
      <c r="P414" s="9"/>
      <c r="Q414" s="9"/>
    </row>
    <row r="415" spans="1:17" x14ac:dyDescent="0.2">
      <c r="A415" s="10"/>
      <c r="J415" s="9"/>
      <c r="K415" s="9"/>
      <c r="L415" s="9"/>
      <c r="M415" s="9"/>
      <c r="N415" s="9"/>
      <c r="O415" s="9"/>
      <c r="P415" s="9"/>
      <c r="Q415" s="9"/>
    </row>
    <row r="416" spans="1:17" x14ac:dyDescent="0.2">
      <c r="A416" s="10"/>
      <c r="J416" s="9"/>
      <c r="K416" s="9"/>
      <c r="L416" s="9"/>
      <c r="M416" s="9"/>
      <c r="N416" s="9"/>
      <c r="O416" s="9"/>
      <c r="P416" s="9"/>
      <c r="Q416" s="9"/>
    </row>
    <row r="417" spans="1:17" x14ac:dyDescent="0.2">
      <c r="A417" s="10"/>
      <c r="J417" s="9"/>
      <c r="K417" s="9"/>
      <c r="L417" s="9"/>
      <c r="M417" s="9"/>
      <c r="N417" s="9"/>
      <c r="O417" s="9"/>
      <c r="P417" s="9"/>
      <c r="Q417" s="9"/>
    </row>
    <row r="418" spans="1:17" x14ac:dyDescent="0.2">
      <c r="A418" s="10"/>
      <c r="J418" s="9"/>
      <c r="K418" s="9"/>
      <c r="L418" s="9"/>
      <c r="M418" s="9"/>
      <c r="N418" s="9"/>
      <c r="O418" s="9"/>
      <c r="P418" s="9"/>
      <c r="Q418" s="9"/>
    </row>
    <row r="419" spans="1:17" x14ac:dyDescent="0.2">
      <c r="A419" s="10"/>
      <c r="J419" s="9"/>
      <c r="K419" s="9"/>
      <c r="L419" s="9"/>
      <c r="M419" s="9"/>
      <c r="N419" s="9"/>
      <c r="O419" s="9"/>
      <c r="P419" s="9"/>
      <c r="Q419" s="9"/>
    </row>
    <row r="420" spans="1:17" x14ac:dyDescent="0.2">
      <c r="A420" s="10"/>
      <c r="J420" s="9"/>
      <c r="K420" s="9"/>
      <c r="L420" s="9"/>
      <c r="M420" s="9"/>
      <c r="N420" s="9"/>
      <c r="O420" s="9"/>
      <c r="P420" s="9"/>
      <c r="Q420" s="9"/>
    </row>
    <row r="421" spans="1:17" x14ac:dyDescent="0.2">
      <c r="A421" s="10"/>
      <c r="J421" s="9"/>
      <c r="K421" s="9"/>
      <c r="L421" s="9"/>
      <c r="M421" s="9"/>
      <c r="N421" s="9"/>
      <c r="O421" s="9"/>
      <c r="P421" s="9"/>
      <c r="Q421" s="9"/>
    </row>
    <row r="422" spans="1:17" x14ac:dyDescent="0.2">
      <c r="A422" s="10"/>
      <c r="J422" s="9"/>
      <c r="K422" s="9"/>
      <c r="L422" s="9"/>
      <c r="M422" s="9"/>
      <c r="N422" s="9"/>
      <c r="O422" s="9"/>
      <c r="P422" s="9"/>
      <c r="Q422" s="9"/>
    </row>
    <row r="423" spans="1:17" x14ac:dyDescent="0.2">
      <c r="A423" s="10"/>
      <c r="J423" s="9"/>
      <c r="K423" s="9"/>
      <c r="L423" s="9"/>
      <c r="M423" s="9"/>
      <c r="N423" s="9"/>
      <c r="O423" s="9"/>
      <c r="P423" s="9"/>
      <c r="Q423" s="9"/>
    </row>
    <row r="424" spans="1:17" x14ac:dyDescent="0.2">
      <c r="A424" s="10"/>
      <c r="J424" s="9"/>
      <c r="K424" s="9"/>
      <c r="L424" s="9"/>
      <c r="M424" s="9"/>
      <c r="N424" s="9"/>
      <c r="O424" s="9"/>
      <c r="P424" s="9"/>
      <c r="Q424" s="9"/>
    </row>
    <row r="425" spans="1:17" x14ac:dyDescent="0.2">
      <c r="A425" s="10"/>
      <c r="J425" s="9"/>
      <c r="K425" s="9"/>
      <c r="L425" s="9"/>
      <c r="M425" s="9"/>
      <c r="N425" s="9"/>
      <c r="O425" s="9"/>
      <c r="P425" s="9"/>
      <c r="Q425" s="9"/>
    </row>
    <row r="426" spans="1:17" x14ac:dyDescent="0.2">
      <c r="A426" s="10"/>
      <c r="J426" s="9"/>
      <c r="K426" s="9"/>
      <c r="L426" s="9"/>
      <c r="M426" s="9"/>
      <c r="N426" s="9"/>
      <c r="O426" s="9"/>
      <c r="P426" s="9"/>
      <c r="Q426" s="9"/>
    </row>
    <row r="427" spans="1:17" x14ac:dyDescent="0.2">
      <c r="A427" s="10"/>
      <c r="J427" s="9"/>
      <c r="K427" s="9"/>
      <c r="L427" s="9"/>
      <c r="M427" s="9"/>
      <c r="N427" s="9"/>
      <c r="O427" s="9"/>
      <c r="P427" s="9"/>
      <c r="Q427" s="9"/>
    </row>
    <row r="428" spans="1:17" x14ac:dyDescent="0.2">
      <c r="A428" s="10"/>
      <c r="J428" s="9"/>
      <c r="K428" s="9"/>
      <c r="L428" s="9"/>
      <c r="M428" s="9"/>
      <c r="N428" s="9"/>
      <c r="O428" s="9"/>
      <c r="P428" s="9"/>
      <c r="Q428" s="9"/>
    </row>
    <row r="429" spans="1:17" x14ac:dyDescent="0.2">
      <c r="A429" s="10"/>
      <c r="J429" s="9"/>
      <c r="K429" s="9"/>
      <c r="L429" s="9"/>
      <c r="M429" s="9"/>
      <c r="N429" s="9"/>
      <c r="O429" s="9"/>
      <c r="P429" s="9"/>
      <c r="Q429" s="9"/>
    </row>
    <row r="430" spans="1:17" x14ac:dyDescent="0.2">
      <c r="A430" s="10"/>
      <c r="J430" s="9"/>
      <c r="K430" s="9"/>
      <c r="L430" s="9"/>
      <c r="M430" s="9"/>
      <c r="N430" s="9"/>
      <c r="O430" s="9"/>
      <c r="P430" s="9"/>
      <c r="Q430" s="9"/>
    </row>
    <row r="431" spans="1:17" x14ac:dyDescent="0.2">
      <c r="A431" s="10"/>
      <c r="J431" s="9"/>
      <c r="K431" s="9"/>
      <c r="L431" s="9"/>
      <c r="M431" s="9"/>
      <c r="N431" s="9"/>
      <c r="O431" s="9"/>
      <c r="P431" s="9"/>
      <c r="Q431" s="9"/>
    </row>
    <row r="432" spans="1:17" x14ac:dyDescent="0.2">
      <c r="A432" s="10"/>
      <c r="J432" s="9"/>
      <c r="K432" s="9"/>
      <c r="L432" s="9"/>
      <c r="M432" s="9"/>
      <c r="N432" s="9"/>
      <c r="O432" s="9"/>
      <c r="P432" s="9"/>
      <c r="Q432" s="9"/>
    </row>
    <row r="433" spans="1:17" x14ac:dyDescent="0.2">
      <c r="A433" s="10"/>
      <c r="J433" s="9"/>
      <c r="K433" s="9"/>
      <c r="L433" s="9"/>
      <c r="M433" s="9"/>
      <c r="N433" s="9"/>
      <c r="O433" s="9"/>
      <c r="P433" s="9"/>
      <c r="Q433" s="9"/>
    </row>
    <row r="434" spans="1:17" x14ac:dyDescent="0.2">
      <c r="A434" s="10"/>
      <c r="J434" s="9"/>
      <c r="K434" s="9"/>
      <c r="L434" s="9"/>
      <c r="M434" s="9"/>
      <c r="N434" s="9"/>
      <c r="O434" s="9"/>
      <c r="P434" s="9"/>
      <c r="Q434" s="9"/>
    </row>
    <row r="435" spans="1:17" x14ac:dyDescent="0.2">
      <c r="A435" s="10"/>
      <c r="J435" s="9"/>
      <c r="K435" s="9"/>
      <c r="L435" s="9"/>
      <c r="M435" s="9"/>
      <c r="N435" s="9"/>
      <c r="O435" s="9"/>
      <c r="P435" s="9"/>
      <c r="Q435" s="9"/>
    </row>
    <row r="436" spans="1:17" x14ac:dyDescent="0.2">
      <c r="A436" s="10"/>
      <c r="J436" s="9"/>
      <c r="K436" s="9"/>
      <c r="L436" s="9"/>
      <c r="M436" s="9"/>
      <c r="N436" s="9"/>
      <c r="O436" s="9"/>
      <c r="P436" s="9"/>
      <c r="Q436" s="9"/>
    </row>
    <row r="437" spans="1:17" x14ac:dyDescent="0.2">
      <c r="A437" s="10"/>
      <c r="J437" s="9"/>
      <c r="K437" s="9"/>
      <c r="L437" s="9"/>
      <c r="M437" s="9"/>
      <c r="N437" s="9"/>
      <c r="O437" s="9"/>
      <c r="P437" s="9"/>
      <c r="Q437" s="9"/>
    </row>
    <row r="438" spans="1:17" x14ac:dyDescent="0.2">
      <c r="A438" s="10"/>
      <c r="J438" s="9"/>
      <c r="K438" s="9"/>
      <c r="L438" s="9"/>
      <c r="M438" s="9"/>
      <c r="N438" s="9"/>
      <c r="O438" s="9"/>
      <c r="P438" s="9"/>
      <c r="Q438" s="9"/>
    </row>
    <row r="439" spans="1:17" x14ac:dyDescent="0.2">
      <c r="A439" s="10"/>
      <c r="J439" s="9"/>
      <c r="K439" s="9"/>
      <c r="L439" s="9"/>
      <c r="M439" s="9"/>
      <c r="N439" s="9"/>
      <c r="O439" s="9"/>
      <c r="P439" s="9"/>
      <c r="Q439" s="9"/>
    </row>
    <row r="440" spans="1:17" x14ac:dyDescent="0.2">
      <c r="A440" s="10"/>
      <c r="J440" s="9"/>
      <c r="K440" s="9"/>
      <c r="L440" s="9"/>
      <c r="M440" s="9"/>
      <c r="N440" s="9"/>
      <c r="O440" s="9"/>
      <c r="P440" s="9"/>
      <c r="Q440" s="9"/>
    </row>
    <row r="441" spans="1:17" x14ac:dyDescent="0.2">
      <c r="A441" s="10"/>
      <c r="J441" s="9"/>
      <c r="K441" s="9"/>
      <c r="L441" s="9"/>
      <c r="M441" s="9"/>
      <c r="N441" s="9"/>
      <c r="O441" s="9"/>
      <c r="P441" s="9"/>
      <c r="Q441" s="9"/>
    </row>
    <row r="442" spans="1:17" x14ac:dyDescent="0.2">
      <c r="A442" s="10"/>
      <c r="J442" s="9"/>
      <c r="K442" s="9"/>
      <c r="L442" s="9"/>
      <c r="M442" s="9"/>
      <c r="N442" s="9"/>
      <c r="O442" s="9"/>
      <c r="P442" s="9"/>
      <c r="Q442" s="9"/>
    </row>
    <row r="443" spans="1:17" x14ac:dyDescent="0.2">
      <c r="A443" s="10"/>
      <c r="J443" s="9"/>
      <c r="K443" s="9"/>
      <c r="L443" s="9"/>
      <c r="M443" s="9"/>
      <c r="N443" s="9"/>
      <c r="O443" s="9"/>
      <c r="P443" s="9"/>
      <c r="Q443" s="9"/>
    </row>
    <row r="444" spans="1:17" x14ac:dyDescent="0.2">
      <c r="A444" s="10"/>
      <c r="J444" s="9"/>
      <c r="K444" s="9"/>
      <c r="L444" s="9"/>
      <c r="M444" s="9"/>
      <c r="N444" s="9"/>
      <c r="O444" s="9"/>
      <c r="P444" s="9"/>
      <c r="Q444" s="9"/>
    </row>
    <row r="445" spans="1:17" x14ac:dyDescent="0.2">
      <c r="A445" s="10"/>
      <c r="J445" s="9"/>
      <c r="K445" s="9"/>
      <c r="L445" s="9"/>
      <c r="M445" s="9"/>
      <c r="N445" s="9"/>
      <c r="O445" s="9"/>
      <c r="P445" s="9"/>
      <c r="Q445" s="9"/>
    </row>
    <row r="446" spans="1:17" x14ac:dyDescent="0.2">
      <c r="A446" s="10"/>
      <c r="J446" s="9"/>
      <c r="K446" s="9"/>
      <c r="L446" s="9"/>
      <c r="M446" s="9"/>
      <c r="N446" s="9"/>
      <c r="O446" s="9"/>
      <c r="P446" s="9"/>
      <c r="Q446" s="9"/>
    </row>
    <row r="447" spans="1:17" x14ac:dyDescent="0.2">
      <c r="A447" s="10"/>
      <c r="J447" s="9"/>
      <c r="K447" s="9"/>
      <c r="L447" s="9"/>
      <c r="M447" s="9"/>
      <c r="N447" s="9"/>
      <c r="O447" s="9"/>
      <c r="P447" s="9"/>
      <c r="Q447" s="9"/>
    </row>
    <row r="448" spans="1:17" x14ac:dyDescent="0.2">
      <c r="A448" s="10"/>
      <c r="J448" s="9"/>
      <c r="K448" s="9"/>
      <c r="L448" s="9"/>
      <c r="M448" s="9"/>
      <c r="N448" s="9"/>
      <c r="O448" s="9"/>
      <c r="P448" s="9"/>
      <c r="Q448" s="9"/>
    </row>
    <row r="449" spans="1:17" x14ac:dyDescent="0.2">
      <c r="A449" s="10"/>
      <c r="J449" s="9"/>
      <c r="K449" s="9"/>
      <c r="L449" s="9"/>
      <c r="M449" s="9"/>
      <c r="N449" s="9"/>
      <c r="O449" s="9"/>
      <c r="P449" s="9"/>
      <c r="Q449" s="9"/>
    </row>
    <row r="450" spans="1:17" x14ac:dyDescent="0.2">
      <c r="A450" s="10"/>
      <c r="J450" s="9"/>
      <c r="K450" s="9"/>
      <c r="L450" s="9"/>
      <c r="M450" s="9"/>
      <c r="N450" s="9"/>
      <c r="O450" s="9"/>
      <c r="P450" s="9"/>
      <c r="Q450" s="9"/>
    </row>
    <row r="451" spans="1:17" x14ac:dyDescent="0.2">
      <c r="A451" s="10"/>
      <c r="J451" s="9"/>
      <c r="K451" s="9"/>
      <c r="L451" s="9"/>
      <c r="M451" s="9"/>
      <c r="N451" s="9"/>
      <c r="O451" s="9"/>
      <c r="P451" s="9"/>
      <c r="Q451" s="9"/>
    </row>
    <row r="452" spans="1:17" x14ac:dyDescent="0.2">
      <c r="A452" s="10"/>
      <c r="J452" s="9"/>
      <c r="K452" s="9"/>
      <c r="L452" s="9"/>
      <c r="M452" s="9"/>
      <c r="N452" s="9"/>
      <c r="O452" s="9"/>
      <c r="P452" s="9"/>
      <c r="Q452" s="9"/>
    </row>
    <row r="453" spans="1:17" x14ac:dyDescent="0.2">
      <c r="A453" s="10"/>
      <c r="J453" s="9"/>
      <c r="K453" s="9"/>
      <c r="L453" s="9"/>
      <c r="M453" s="9"/>
      <c r="N453" s="9"/>
      <c r="O453" s="9"/>
      <c r="P453" s="9"/>
      <c r="Q453" s="9"/>
    </row>
    <row r="454" spans="1:17" x14ac:dyDescent="0.2">
      <c r="A454" s="10"/>
      <c r="J454" s="9"/>
      <c r="K454" s="9"/>
      <c r="L454" s="9"/>
      <c r="M454" s="9"/>
      <c r="N454" s="9"/>
      <c r="O454" s="9"/>
      <c r="P454" s="9"/>
      <c r="Q454" s="9"/>
    </row>
    <row r="455" spans="1:17" x14ac:dyDescent="0.2">
      <c r="A455" s="10"/>
      <c r="J455" s="9"/>
      <c r="K455" s="9"/>
      <c r="L455" s="9"/>
      <c r="M455" s="9"/>
      <c r="N455" s="9"/>
      <c r="O455" s="9"/>
      <c r="P455" s="9"/>
      <c r="Q455" s="9"/>
    </row>
    <row r="456" spans="1:17" x14ac:dyDescent="0.2">
      <c r="A456" s="10"/>
      <c r="J456" s="9"/>
      <c r="K456" s="9"/>
      <c r="L456" s="9"/>
      <c r="M456" s="9"/>
      <c r="N456" s="9"/>
      <c r="O456" s="9"/>
      <c r="P456" s="9"/>
      <c r="Q456" s="9"/>
    </row>
    <row r="457" spans="1:17" x14ac:dyDescent="0.2">
      <c r="A457" s="10"/>
      <c r="J457" s="9"/>
      <c r="K457" s="9"/>
      <c r="L457" s="9"/>
      <c r="M457" s="9"/>
      <c r="N457" s="9"/>
      <c r="O457" s="9"/>
      <c r="P457" s="9"/>
      <c r="Q457" s="9"/>
    </row>
    <row r="458" spans="1:17" x14ac:dyDescent="0.2">
      <c r="A458" s="10"/>
      <c r="J458" s="9"/>
      <c r="K458" s="9"/>
      <c r="L458" s="9"/>
      <c r="M458" s="9"/>
      <c r="N458" s="9"/>
      <c r="O458" s="9"/>
      <c r="P458" s="9"/>
      <c r="Q458" s="9"/>
    </row>
    <row r="459" spans="1:17" x14ac:dyDescent="0.2">
      <c r="A459" s="10"/>
      <c r="J459" s="9"/>
      <c r="K459" s="9"/>
      <c r="L459" s="9"/>
      <c r="M459" s="9"/>
      <c r="N459" s="9"/>
      <c r="O459" s="9"/>
      <c r="P459" s="9"/>
      <c r="Q459" s="9"/>
    </row>
    <row r="460" spans="1:17" x14ac:dyDescent="0.2">
      <c r="A460" s="10"/>
      <c r="J460" s="9"/>
      <c r="K460" s="9"/>
      <c r="L460" s="9"/>
      <c r="M460" s="9"/>
      <c r="N460" s="9"/>
      <c r="O460" s="9"/>
      <c r="P460" s="9"/>
      <c r="Q460" s="9"/>
    </row>
    <row r="461" spans="1:17" x14ac:dyDescent="0.2">
      <c r="A461" s="10"/>
      <c r="J461" s="9"/>
      <c r="K461" s="9"/>
      <c r="L461" s="9"/>
      <c r="M461" s="9"/>
      <c r="N461" s="9"/>
      <c r="O461" s="9"/>
      <c r="P461" s="9"/>
      <c r="Q461" s="9"/>
    </row>
    <row r="462" spans="1:17" x14ac:dyDescent="0.2">
      <c r="A462" s="10"/>
      <c r="J462" s="9"/>
      <c r="K462" s="9"/>
      <c r="L462" s="9"/>
      <c r="M462" s="9"/>
      <c r="N462" s="9"/>
      <c r="O462" s="9"/>
      <c r="P462" s="9"/>
      <c r="Q462" s="9"/>
    </row>
    <row r="463" spans="1:17" x14ac:dyDescent="0.2">
      <c r="A463" s="10"/>
      <c r="J463" s="9"/>
      <c r="K463" s="9"/>
      <c r="L463" s="9"/>
      <c r="M463" s="9"/>
      <c r="N463" s="9"/>
      <c r="O463" s="9"/>
      <c r="P463" s="9"/>
      <c r="Q463" s="9"/>
    </row>
    <row r="464" spans="1:17" x14ac:dyDescent="0.2">
      <c r="A464" s="10"/>
      <c r="J464" s="9"/>
      <c r="K464" s="9"/>
      <c r="L464" s="9"/>
      <c r="M464" s="9"/>
      <c r="N464" s="9"/>
      <c r="O464" s="9"/>
      <c r="P464" s="9"/>
      <c r="Q464" s="9"/>
    </row>
    <row r="465" spans="1:17" x14ac:dyDescent="0.2">
      <c r="A465" s="10"/>
      <c r="J465" s="9"/>
      <c r="K465" s="9"/>
      <c r="L465" s="9"/>
      <c r="M465" s="9"/>
      <c r="N465" s="9"/>
      <c r="O465" s="9"/>
      <c r="P465" s="9"/>
      <c r="Q465" s="9"/>
    </row>
    <row r="466" spans="1:17" x14ac:dyDescent="0.2">
      <c r="A466" s="10"/>
      <c r="J466" s="9"/>
      <c r="K466" s="9"/>
      <c r="L466" s="9"/>
      <c r="M466" s="9"/>
      <c r="N466" s="9"/>
      <c r="O466" s="9"/>
      <c r="P466" s="9"/>
      <c r="Q466" s="9"/>
    </row>
    <row r="467" spans="1:17" x14ac:dyDescent="0.2">
      <c r="A467" s="10"/>
      <c r="J467" s="9"/>
      <c r="K467" s="9"/>
      <c r="L467" s="9"/>
      <c r="M467" s="9"/>
      <c r="N467" s="9"/>
      <c r="O467" s="9"/>
      <c r="P467" s="9"/>
      <c r="Q467" s="9"/>
    </row>
    <row r="468" spans="1:17" x14ac:dyDescent="0.2">
      <c r="A468" s="10"/>
      <c r="J468" s="9"/>
      <c r="K468" s="9"/>
      <c r="L468" s="9"/>
      <c r="M468" s="9"/>
      <c r="N468" s="9"/>
      <c r="O468" s="9"/>
      <c r="P468" s="9"/>
      <c r="Q468" s="9"/>
    </row>
    <row r="469" spans="1:17" x14ac:dyDescent="0.2">
      <c r="A469" s="10"/>
      <c r="J469" s="9"/>
      <c r="K469" s="9"/>
      <c r="L469" s="9"/>
      <c r="M469" s="9"/>
      <c r="N469" s="9"/>
      <c r="O469" s="9"/>
      <c r="P469" s="9"/>
      <c r="Q469" s="9"/>
    </row>
    <row r="470" spans="1:17" x14ac:dyDescent="0.2">
      <c r="A470" s="10"/>
      <c r="J470" s="9"/>
      <c r="K470" s="9"/>
      <c r="L470" s="9"/>
      <c r="M470" s="9"/>
      <c r="N470" s="9"/>
      <c r="O470" s="9"/>
      <c r="P470" s="9"/>
      <c r="Q470" s="9"/>
    </row>
    <row r="471" spans="1:17" x14ac:dyDescent="0.2">
      <c r="A471" s="10"/>
      <c r="J471" s="9"/>
      <c r="K471" s="9"/>
      <c r="L471" s="9"/>
      <c r="M471" s="9"/>
      <c r="N471" s="9"/>
      <c r="O471" s="9"/>
      <c r="P471" s="9"/>
      <c r="Q471" s="9"/>
    </row>
    <row r="472" spans="1:17" x14ac:dyDescent="0.2">
      <c r="A472" s="10"/>
      <c r="J472" s="9"/>
      <c r="K472" s="9"/>
      <c r="L472" s="9"/>
      <c r="M472" s="9"/>
      <c r="N472" s="9"/>
      <c r="O472" s="9"/>
      <c r="P472" s="9"/>
      <c r="Q472" s="9"/>
    </row>
    <row r="473" spans="1:17" x14ac:dyDescent="0.2">
      <c r="A473" s="10"/>
      <c r="J473" s="9"/>
      <c r="K473" s="9"/>
      <c r="L473" s="9"/>
      <c r="M473" s="9"/>
      <c r="N473" s="9"/>
      <c r="O473" s="9"/>
      <c r="P473" s="9"/>
      <c r="Q473" s="9"/>
    </row>
    <row r="474" spans="1:17" x14ac:dyDescent="0.2">
      <c r="A474" s="10"/>
      <c r="J474" s="9"/>
      <c r="K474" s="9"/>
      <c r="L474" s="9"/>
      <c r="M474" s="9"/>
      <c r="N474" s="9"/>
      <c r="O474" s="9"/>
      <c r="P474" s="9"/>
      <c r="Q474" s="9"/>
    </row>
    <row r="475" spans="1:17" x14ac:dyDescent="0.2">
      <c r="A475" s="10"/>
      <c r="J475" s="9"/>
      <c r="K475" s="9"/>
      <c r="L475" s="9"/>
      <c r="M475" s="9"/>
      <c r="N475" s="9"/>
      <c r="O475" s="9"/>
      <c r="P475" s="9"/>
      <c r="Q475" s="9"/>
    </row>
    <row r="476" spans="1:17" x14ac:dyDescent="0.2">
      <c r="A476" s="10"/>
      <c r="J476" s="9"/>
      <c r="K476" s="9"/>
      <c r="L476" s="9"/>
      <c r="M476" s="9"/>
      <c r="N476" s="9"/>
      <c r="O476" s="9"/>
      <c r="P476" s="9"/>
      <c r="Q476" s="9"/>
    </row>
    <row r="477" spans="1:17" x14ac:dyDescent="0.2">
      <c r="A477" s="10"/>
      <c r="J477" s="9"/>
      <c r="K477" s="9"/>
      <c r="L477" s="9"/>
      <c r="M477" s="9"/>
      <c r="N477" s="9"/>
      <c r="O477" s="9"/>
      <c r="P477" s="9"/>
      <c r="Q477" s="9"/>
    </row>
    <row r="478" spans="1:17" x14ac:dyDescent="0.2">
      <c r="A478" s="10"/>
      <c r="J478" s="9"/>
      <c r="K478" s="9"/>
      <c r="L478" s="9"/>
      <c r="M478" s="9"/>
      <c r="N478" s="9"/>
      <c r="O478" s="9"/>
      <c r="P478" s="9"/>
      <c r="Q478" s="9"/>
    </row>
    <row r="479" spans="1:17" x14ac:dyDescent="0.2">
      <c r="A479" s="10"/>
      <c r="J479" s="9"/>
      <c r="K479" s="9"/>
      <c r="L479" s="9"/>
      <c r="M479" s="9"/>
      <c r="N479" s="9"/>
      <c r="O479" s="9"/>
      <c r="P479" s="9"/>
      <c r="Q479" s="9"/>
    </row>
    <row r="480" spans="1:17" x14ac:dyDescent="0.2">
      <c r="A480" s="10"/>
      <c r="J480" s="9"/>
      <c r="K480" s="9"/>
      <c r="L480" s="9"/>
      <c r="M480" s="9"/>
      <c r="N480" s="9"/>
      <c r="O480" s="9"/>
      <c r="P480" s="9"/>
      <c r="Q480" s="9"/>
    </row>
    <row r="481" spans="1:17" x14ac:dyDescent="0.2">
      <c r="A481" s="10"/>
      <c r="J481" s="9"/>
      <c r="K481" s="9"/>
      <c r="L481" s="9"/>
      <c r="M481" s="9"/>
      <c r="N481" s="9"/>
      <c r="O481" s="9"/>
      <c r="P481" s="9"/>
      <c r="Q481" s="9"/>
    </row>
    <row r="482" spans="1:17" x14ac:dyDescent="0.2">
      <c r="A482" s="10"/>
      <c r="J482" s="9"/>
      <c r="K482" s="9"/>
      <c r="L482" s="9"/>
      <c r="M482" s="9"/>
      <c r="N482" s="9"/>
      <c r="O482" s="9"/>
      <c r="P482" s="9"/>
      <c r="Q482" s="9"/>
    </row>
    <row r="483" spans="1:17" x14ac:dyDescent="0.2">
      <c r="A483" s="10"/>
      <c r="J483" s="9"/>
      <c r="K483" s="9"/>
      <c r="L483" s="9"/>
      <c r="M483" s="9"/>
      <c r="N483" s="9"/>
      <c r="O483" s="9"/>
      <c r="P483" s="9"/>
      <c r="Q483" s="9"/>
    </row>
    <row r="484" spans="1:17" x14ac:dyDescent="0.2">
      <c r="A484" s="10"/>
      <c r="J484" s="9"/>
      <c r="K484" s="9"/>
      <c r="L484" s="9"/>
      <c r="M484" s="9"/>
      <c r="N484" s="9"/>
      <c r="O484" s="9"/>
      <c r="P484" s="9"/>
      <c r="Q484" s="9"/>
    </row>
    <row r="485" spans="1:17" x14ac:dyDescent="0.2">
      <c r="A485" s="10"/>
      <c r="J485" s="9"/>
      <c r="K485" s="9"/>
      <c r="L485" s="9"/>
      <c r="M485" s="9"/>
      <c r="N485" s="9"/>
      <c r="O485" s="9"/>
      <c r="P485" s="9"/>
      <c r="Q485" s="9"/>
    </row>
    <row r="486" spans="1:17" x14ac:dyDescent="0.2">
      <c r="A486" s="10"/>
      <c r="J486" s="9"/>
      <c r="K486" s="9"/>
      <c r="L486" s="9"/>
      <c r="M486" s="9"/>
      <c r="N486" s="9"/>
      <c r="O486" s="9"/>
      <c r="P486" s="9"/>
      <c r="Q486" s="9"/>
    </row>
    <row r="487" spans="1:17" x14ac:dyDescent="0.2">
      <c r="A487" s="10"/>
      <c r="J487" s="9"/>
      <c r="K487" s="9"/>
      <c r="L487" s="9"/>
      <c r="M487" s="9"/>
      <c r="N487" s="9"/>
      <c r="O487" s="9"/>
      <c r="P487" s="9"/>
      <c r="Q487" s="9"/>
    </row>
    <row r="488" spans="1:17" x14ac:dyDescent="0.2">
      <c r="A488" s="10"/>
      <c r="J488" s="9"/>
      <c r="K488" s="9"/>
      <c r="L488" s="9"/>
      <c r="M488" s="9"/>
      <c r="N488" s="9"/>
      <c r="O488" s="9"/>
      <c r="P488" s="9"/>
      <c r="Q488" s="9"/>
    </row>
    <row r="489" spans="1:17" x14ac:dyDescent="0.2">
      <c r="A489" s="10"/>
      <c r="J489" s="9"/>
      <c r="K489" s="9"/>
      <c r="L489" s="9"/>
      <c r="M489" s="9"/>
      <c r="N489" s="9"/>
      <c r="O489" s="9"/>
      <c r="P489" s="9"/>
      <c r="Q489" s="9"/>
    </row>
    <row r="490" spans="1:17" x14ac:dyDescent="0.2">
      <c r="A490" s="10"/>
      <c r="J490" s="9"/>
      <c r="K490" s="9"/>
      <c r="L490" s="9"/>
      <c r="M490" s="9"/>
      <c r="N490" s="9"/>
      <c r="O490" s="9"/>
      <c r="P490" s="9"/>
      <c r="Q490" s="9"/>
    </row>
    <row r="491" spans="1:17" x14ac:dyDescent="0.2">
      <c r="A491" s="10"/>
      <c r="J491" s="9"/>
      <c r="K491" s="9"/>
      <c r="L491" s="9"/>
      <c r="M491" s="9"/>
      <c r="N491" s="9"/>
      <c r="O491" s="9"/>
      <c r="P491" s="9"/>
      <c r="Q491" s="9"/>
    </row>
    <row r="492" spans="1:17" x14ac:dyDescent="0.2">
      <c r="A492" s="10"/>
      <c r="J492" s="9"/>
      <c r="K492" s="9"/>
      <c r="L492" s="9"/>
      <c r="M492" s="9"/>
      <c r="N492" s="9"/>
      <c r="O492" s="9"/>
      <c r="P492" s="9"/>
      <c r="Q492" s="9"/>
    </row>
    <row r="493" spans="1:17" x14ac:dyDescent="0.2">
      <c r="A493" s="10"/>
      <c r="J493" s="9"/>
      <c r="K493" s="9"/>
      <c r="L493" s="9"/>
      <c r="M493" s="9"/>
      <c r="N493" s="9"/>
      <c r="O493" s="9"/>
      <c r="P493" s="9"/>
      <c r="Q493" s="9"/>
    </row>
    <row r="494" spans="1:17" x14ac:dyDescent="0.2">
      <c r="A494" s="10"/>
      <c r="J494" s="9"/>
      <c r="K494" s="9"/>
      <c r="L494" s="9"/>
      <c r="M494" s="9"/>
      <c r="N494" s="9"/>
      <c r="O494" s="9"/>
      <c r="P494" s="9"/>
      <c r="Q494" s="9"/>
    </row>
    <row r="495" spans="1:17" x14ac:dyDescent="0.2">
      <c r="A495" s="10"/>
      <c r="J495" s="9"/>
      <c r="K495" s="9"/>
      <c r="L495" s="9"/>
      <c r="M495" s="9"/>
      <c r="N495" s="9"/>
      <c r="O495" s="9"/>
      <c r="P495" s="9"/>
      <c r="Q495" s="9"/>
    </row>
    <row r="496" spans="1:17" x14ac:dyDescent="0.2">
      <c r="A496" s="10"/>
      <c r="J496" s="9"/>
      <c r="K496" s="9"/>
      <c r="L496" s="9"/>
      <c r="M496" s="9"/>
      <c r="N496" s="9"/>
      <c r="O496" s="9"/>
      <c r="P496" s="9"/>
      <c r="Q496" s="9"/>
    </row>
    <row r="497" spans="1:17" x14ac:dyDescent="0.2">
      <c r="A497" s="10"/>
      <c r="J497" s="9"/>
      <c r="K497" s="9"/>
      <c r="L497" s="9"/>
      <c r="M497" s="9"/>
      <c r="N497" s="9"/>
      <c r="O497" s="9"/>
      <c r="P497" s="9"/>
      <c r="Q497" s="9"/>
    </row>
    <row r="498" spans="1:17" x14ac:dyDescent="0.2">
      <c r="A498" s="10"/>
      <c r="J498" s="9"/>
      <c r="K498" s="9"/>
      <c r="L498" s="9"/>
      <c r="M498" s="9"/>
      <c r="N498" s="9"/>
      <c r="O498" s="9"/>
      <c r="P498" s="9"/>
      <c r="Q498" s="9"/>
    </row>
    <row r="499" spans="1:17" x14ac:dyDescent="0.2">
      <c r="A499" s="10"/>
      <c r="J499" s="9"/>
      <c r="K499" s="9"/>
      <c r="L499" s="9"/>
      <c r="M499" s="9"/>
      <c r="N499" s="9"/>
      <c r="O499" s="9"/>
      <c r="P499" s="9"/>
      <c r="Q499" s="9"/>
    </row>
    <row r="500" spans="1:17" x14ac:dyDescent="0.2">
      <c r="A500" s="10"/>
      <c r="J500" s="9"/>
      <c r="K500" s="9"/>
      <c r="L500" s="9"/>
      <c r="M500" s="9"/>
      <c r="N500" s="9"/>
      <c r="O500" s="9"/>
      <c r="P500" s="9"/>
      <c r="Q500" s="9"/>
    </row>
  </sheetData>
  <sheetProtection sheet="1" objects="1" scenarios="1"/>
  <pageMargins left="0.5" right="0.5" top="0.5" bottom="0.5" header="0.25" footer="0.25"/>
  <pageSetup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4A79-5A28-41AC-8D75-FC180A0B644E}">
  <sheetPr>
    <pageSetUpPr fitToPage="1"/>
  </sheetPr>
  <dimension ref="A1:R500"/>
  <sheetViews>
    <sheetView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RowHeight="12.75" x14ac:dyDescent="0.2"/>
  <cols>
    <col min="2" max="2" width="17.7109375" hidden="1" customWidth="1"/>
    <col min="3" max="3" width="12.7109375" hidden="1" customWidth="1"/>
    <col min="4" max="4" width="35.7109375" hidden="1" customWidth="1"/>
    <col min="5" max="5" width="0" hidden="1" customWidth="1"/>
    <col min="6" max="6" width="25.5703125" hidden="1" customWidth="1"/>
    <col min="8" max="8" width="35.7109375" customWidth="1"/>
    <col min="9" max="16" width="14.7109375" customWidth="1"/>
    <col min="17" max="17" width="0" hidden="1" customWidth="1"/>
    <col min="18" max="18" width="12.85546875" bestFit="1" customWidth="1"/>
  </cols>
  <sheetData>
    <row r="1" spans="1:18" x14ac:dyDescent="0.2">
      <c r="A1" s="11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2"/>
    </row>
    <row r="2" spans="1:18" x14ac:dyDescent="0.2">
      <c r="A2" s="11" t="str">
        <f>I4&amp;" - "&amp;Input!$B$11&amp;" Budget Analysis"</f>
        <v>2015 - 2021 Budget Analysis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2"/>
    </row>
    <row r="3" spans="1:18" x14ac:dyDescent="0.2">
      <c r="A3" s="11" t="s">
        <v>244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"/>
    </row>
    <row r="4" spans="1:18" ht="25.5" x14ac:dyDescent="0.2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5" t="s">
        <v>6</v>
      </c>
      <c r="H4" s="16" t="s">
        <v>7</v>
      </c>
      <c r="I4" s="15">
        <v>2015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 t="s">
        <v>530</v>
      </c>
    </row>
    <row r="5" spans="1:18" x14ac:dyDescent="0.2">
      <c r="A5" t="str">
        <f>IF($Q5="","",VLOOKUP($Q5,'Dept Head vs YTD acct'!$A$5:$Q$257,COUNTA('Dept Head vs YTD acct'!$A$4:B$4),FALSE))</f>
        <v>A</v>
      </c>
      <c r="B5" t="str">
        <f>IF($Q5="","",VLOOKUP($Q5,'Dept Head vs YTD acct'!$A$5:$M$257,3,FALSE))</f>
        <v xml:space="preserve"> </v>
      </c>
      <c r="C5" t="str">
        <f>IF($Q5="","",VLOOKUP($Q5,'Dept Head vs YTD acct'!$A$5:$M$257,4,FALSE))</f>
        <v xml:space="preserve"> </v>
      </c>
      <c r="D5" t="str">
        <f>IF($Q5="","",VLOOKUP($Q5,'Dept Head vs YTD acct'!$A$5:$M$257,5,FALSE))</f>
        <v xml:space="preserve"> </v>
      </c>
      <c r="E5" t="str">
        <f>IF($Q5="","",VLOOKUP($Q5,'Dept Head vs YTD acct'!$A$5:$M$257,6,FALSE))</f>
        <v xml:space="preserve"> </v>
      </c>
      <c r="F5" t="str">
        <f>IF($Q5="","",VLOOKUP($Q5,'Dept Head vs YTD acct'!$A$5:$M$257,7,FALSE))</f>
        <v xml:space="preserve"> </v>
      </c>
      <c r="G5" t="str">
        <f>IF($Q5="","",VLOOKUP($Q5,'Dept Head vs YTD acct'!$A$5:$Q$257,COUNTA('Dept Head vs YTD acct'!$A$4:H$4),FALSE))</f>
        <v xml:space="preserve"> </v>
      </c>
      <c r="H5" t="str">
        <f>IF($Q5="","",VLOOKUP($Q5,'Dept Head vs YTD acct'!$A$5:$Q$257,COUNTA('Dept Head vs YTD acct'!$A$4:I$4),FALSE))</f>
        <v>GENERAL FUND</v>
      </c>
      <c r="I5" s="9">
        <f>IF($Q5="","",VLOOKUP($Q5,'Dept Head vs YTD acct'!$A$5:$Q$257,COUNTA('Dept Head vs YTD acct'!$A$4:J$4),FALSE))</f>
        <v>6881761.8299999982</v>
      </c>
      <c r="J5" s="9">
        <f>IF($Q5="","",VLOOKUP($Q5,'Dept Head vs YTD acct'!$A$5:$Q$257,COUNTA('Dept Head vs YTD acct'!$A$4:K$4),FALSE))</f>
        <v>2072308.6099999994</v>
      </c>
      <c r="K5" s="9">
        <f>IF($Q5="","",VLOOKUP($Q5,'Dept Head vs YTD acct'!$A$5:$Q$257,COUNTA('Dept Head vs YTD acct'!$A$4:L$4),FALSE))</f>
        <v>6121083.5999999996</v>
      </c>
      <c r="L5" s="9">
        <f>IF($Q5="","",VLOOKUP($Q5,'Dept Head vs YTD acct'!$A$5:$Q$257,COUNTA('Dept Head vs YTD acct'!$A$4:M$4),FALSE))</f>
        <v>4360072.9799999986</v>
      </c>
      <c r="M5" s="9">
        <f>IF($Q5="","",VLOOKUP($Q5,'Dept Head vs YTD acct'!$A$5:$Q$257,COUNTA('Dept Head vs YTD acct'!$A$4:N$4),FALSE))</f>
        <v>4826177.1900000013</v>
      </c>
      <c r="N5" s="9">
        <f>IF($Q5="","",VLOOKUP($Q5,'Dept Head vs YTD acct'!$A$5:$Q$257,COUNTA('Dept Head vs YTD acct'!$A$4:O$4),FALSE))</f>
        <v>4680336.2899999963</v>
      </c>
      <c r="O5" s="9">
        <f>IF($Q5="","",VLOOKUP($Q5,'Dept Head vs YTD acct'!$A$5:$Q$257,COUNTA('Dept Head vs YTD acct'!$A$4:P$4),FALSE))</f>
        <v>3895513.8900000025</v>
      </c>
      <c r="P5" s="9">
        <f>SUM(I5:O5)</f>
        <v>32837254.389999993</v>
      </c>
      <c r="Q5">
        <v>1</v>
      </c>
      <c r="R5" t="s">
        <v>534</v>
      </c>
    </row>
    <row r="6" spans="1:18" x14ac:dyDescent="0.2">
      <c r="A6" t="str">
        <f>IF($Q6="","",VLOOKUP($Q6,'Dept Head vs YTD acct'!$A$5:$Q$257,COUNTA('Dept Head vs YTD acct'!$A$4:B$4),FALSE))</f>
        <v>A</v>
      </c>
      <c r="B6">
        <f>IF($Q6="","",VLOOKUP($Q6,'Dept Head vs YTD acct'!$A$5:$M$257,3,FALSE))</f>
        <v>0</v>
      </c>
      <c r="C6">
        <f>IF($Q6="","",VLOOKUP($Q6,'Dept Head vs YTD acct'!$A$5:$M$257,4,FALSE))</f>
        <v>0</v>
      </c>
      <c r="D6">
        <f>IF($Q6="","",VLOOKUP($Q6,'Dept Head vs YTD acct'!$A$5:$M$257,5,FALSE))</f>
        <v>0</v>
      </c>
      <c r="E6">
        <f>IF($Q6="","",VLOOKUP($Q6,'Dept Head vs YTD acct'!$A$5:$M$257,6,FALSE))</f>
        <v>0</v>
      </c>
      <c r="F6">
        <f>IF($Q6="","",VLOOKUP($Q6,'Dept Head vs YTD acct'!$A$5:$M$257,7,FALSE))</f>
        <v>0</v>
      </c>
      <c r="G6" t="str">
        <f>IF($Q6="","",VLOOKUP($Q6,'Dept Head vs YTD acct'!$A$5:$Q$257,COUNTA('Dept Head vs YTD acct'!$A$4:H$4),FALSE))</f>
        <v>1001</v>
      </c>
      <c r="H6" t="str">
        <f>IF($Q6="","",VLOOKUP($Q6,'Dept Head vs YTD acct'!$A$5:$Q$257,COUNTA('Dept Head vs YTD acct'!$A$4:I$4),FALSE))</f>
        <v>REAL PROPERTY TAXES</v>
      </c>
      <c r="I6" s="9">
        <f>IF($Q6="","",VLOOKUP($Q6,'Dept Head vs YTD acct'!$A$5:$Q$257,COUNTA('Dept Head vs YTD acct'!$A$4:J$4),FALSE))</f>
        <v>3368258.7300000004</v>
      </c>
      <c r="J6" s="9">
        <f>IF($Q6="","",VLOOKUP($Q6,'Dept Head vs YTD acct'!$A$5:$Q$257,COUNTA('Dept Head vs YTD acct'!$A$4:K$4),FALSE))</f>
        <v>3561195.91</v>
      </c>
      <c r="K6" s="9">
        <f>IF($Q6="","",VLOOKUP($Q6,'Dept Head vs YTD acct'!$A$5:$Q$257,COUNTA('Dept Head vs YTD acct'!$A$4:L$4),FALSE))</f>
        <v>1814735.1099999994</v>
      </c>
      <c r="L6" s="9">
        <f>IF($Q6="","",VLOOKUP($Q6,'Dept Head vs YTD acct'!$A$5:$Q$257,COUNTA('Dept Head vs YTD acct'!$A$4:M$4),FALSE))</f>
        <v>2713061.84</v>
      </c>
      <c r="M6" s="9">
        <f>IF($Q6="","",VLOOKUP($Q6,'Dept Head vs YTD acct'!$A$5:$Q$257,COUNTA('Dept Head vs YTD acct'!$A$4:N$4),FALSE))</f>
        <v>4087161.4400000013</v>
      </c>
      <c r="N6" s="9">
        <f>IF($Q6="","",VLOOKUP($Q6,'Dept Head vs YTD acct'!$A$5:$Q$257,COUNTA('Dept Head vs YTD acct'!$A$4:O$4),FALSE))</f>
        <v>5797933.7399999984</v>
      </c>
      <c r="O6" s="9">
        <f>IF($Q6="","",VLOOKUP($Q6,'Dept Head vs YTD acct'!$A$5:$Q$257,COUNTA('Dept Head vs YTD acct'!$A$4:P$4),FALSE))</f>
        <v>6603751.2800000012</v>
      </c>
      <c r="P6" s="9">
        <f t="shared" ref="P6:P69" si="0">SUM(I6:O6)</f>
        <v>27946098.050000001</v>
      </c>
      <c r="Q6">
        <f>IF((MAX($Q$4:Q5)+1)&gt;Data!$C$1,"",MAX($Q$4:Q5)+1)</f>
        <v>2</v>
      </c>
    </row>
    <row r="7" spans="1:18" x14ac:dyDescent="0.2">
      <c r="A7" t="str">
        <f>IF($Q7="","",VLOOKUP($Q7,'Dept Head vs YTD acct'!$A$5:$Q$257,COUNTA('Dept Head vs YTD acct'!$A$4:B$4),FALSE))</f>
        <v>A</v>
      </c>
      <c r="B7">
        <f>IF($Q7="","",VLOOKUP($Q7,'Dept Head vs YTD acct'!$A$5:$M$257,3,FALSE))</f>
        <v>0</v>
      </c>
      <c r="C7">
        <f>IF($Q7="","",VLOOKUP($Q7,'Dept Head vs YTD acct'!$A$5:$M$257,4,FALSE))</f>
        <v>0</v>
      </c>
      <c r="D7">
        <f>IF($Q7="","",VLOOKUP($Q7,'Dept Head vs YTD acct'!$A$5:$M$257,5,FALSE))</f>
        <v>0</v>
      </c>
      <c r="E7">
        <f>IF($Q7="","",VLOOKUP($Q7,'Dept Head vs YTD acct'!$A$5:$M$257,6,FALSE))</f>
        <v>0</v>
      </c>
      <c r="F7">
        <f>IF($Q7="","",VLOOKUP($Q7,'Dept Head vs YTD acct'!$A$5:$M$257,7,FALSE))</f>
        <v>0</v>
      </c>
      <c r="G7" t="str">
        <f>IF($Q7="","",VLOOKUP($Q7,'Dept Head vs YTD acct'!$A$5:$Q$257,COUNTA('Dept Head vs YTD acct'!$A$4:H$4),FALSE))</f>
        <v>4788</v>
      </c>
      <c r="H7" t="str">
        <f>IF($Q7="","",VLOOKUP($Q7,'Dept Head vs YTD acct'!$A$5:$Q$257,COUNTA('Dept Head vs YTD acct'!$A$4:I$4),FALSE))</f>
        <v>CDBG-DISASTER RECOVERY</v>
      </c>
      <c r="I7" s="9">
        <f>IF($Q7="","",VLOOKUP($Q7,'Dept Head vs YTD acct'!$A$5:$Q$257,COUNTA('Dept Head vs YTD acct'!$A$4:J$4),FALSE))</f>
        <v>0</v>
      </c>
      <c r="J7" s="9">
        <f>IF($Q7="","",VLOOKUP($Q7,'Dept Head vs YTD acct'!$A$5:$Q$257,COUNTA('Dept Head vs YTD acct'!$A$4:K$4),FALSE))</f>
        <v>-101263.21</v>
      </c>
      <c r="K7" s="9">
        <f>IF($Q7="","",VLOOKUP($Q7,'Dept Head vs YTD acct'!$A$5:$Q$257,COUNTA('Dept Head vs YTD acct'!$A$4:L$4),FALSE))</f>
        <v>1330750.78</v>
      </c>
      <c r="L7" s="9">
        <f>IF($Q7="","",VLOOKUP($Q7,'Dept Head vs YTD acct'!$A$5:$Q$257,COUNTA('Dept Head vs YTD acct'!$A$4:M$4),FALSE))</f>
        <v>2794114.75</v>
      </c>
      <c r="M7" s="9">
        <f>IF($Q7="","",VLOOKUP($Q7,'Dept Head vs YTD acct'!$A$5:$Q$257,COUNTA('Dept Head vs YTD acct'!$A$4:N$4),FALSE))</f>
        <v>1078675.77</v>
      </c>
      <c r="N7" s="9">
        <f>IF($Q7="","",VLOOKUP($Q7,'Dept Head vs YTD acct'!$A$5:$Q$257,COUNTA('Dept Head vs YTD acct'!$A$4:O$4),FALSE))</f>
        <v>604715.43999999994</v>
      </c>
      <c r="O7" s="9">
        <f>IF($Q7="","",VLOOKUP($Q7,'Dept Head vs YTD acct'!$A$5:$Q$257,COUNTA('Dept Head vs YTD acct'!$A$4:P$4),FALSE))</f>
        <v>1630200.29</v>
      </c>
      <c r="P7" s="9">
        <f t="shared" si="0"/>
        <v>7337193.8199999994</v>
      </c>
      <c r="Q7">
        <f>IF((MAX($Q$4:Q6)+1)&gt;Data!$C$1,"",MAX($Q$4:Q6)+1)</f>
        <v>3</v>
      </c>
    </row>
    <row r="8" spans="1:18" x14ac:dyDescent="0.2">
      <c r="A8" t="str">
        <f>IF($Q8="","",VLOOKUP($Q8,'Dept Head vs YTD acct'!$A$5:$Q$257,COUNTA('Dept Head vs YTD acct'!$A$4:B$4),FALSE))</f>
        <v>A</v>
      </c>
      <c r="B8">
        <f>IF($Q8="","",VLOOKUP($Q8,'Dept Head vs YTD acct'!$A$5:$M$257,3,FALSE))</f>
        <v>0</v>
      </c>
      <c r="C8">
        <f>IF($Q8="","",VLOOKUP($Q8,'Dept Head vs YTD acct'!$A$5:$M$257,4,FALSE))</f>
        <v>0</v>
      </c>
      <c r="D8">
        <f>IF($Q8="","",VLOOKUP($Q8,'Dept Head vs YTD acct'!$A$5:$M$257,5,FALSE))</f>
        <v>0</v>
      </c>
      <c r="E8">
        <f>IF($Q8="","",VLOOKUP($Q8,'Dept Head vs YTD acct'!$A$5:$M$257,6,FALSE))</f>
        <v>0</v>
      </c>
      <c r="F8">
        <f>IF($Q8="","",VLOOKUP($Q8,'Dept Head vs YTD acct'!$A$5:$M$257,7,FALSE))</f>
        <v>0</v>
      </c>
      <c r="G8" t="str">
        <f>IF($Q8="","",VLOOKUP($Q8,'Dept Head vs YTD acct'!$A$5:$Q$257,COUNTA('Dept Head vs YTD acct'!$A$4:H$4),FALSE))</f>
        <v>3398</v>
      </c>
      <c r="H8" t="str">
        <f>IF($Q8="","",VLOOKUP($Q8,'Dept Head vs YTD acct'!$A$5:$Q$257,COUNTA('Dept Head vs YTD acct'!$A$4:I$4),FALSE))</f>
        <v>SICG COMMUNICATIONS GRANT</v>
      </c>
      <c r="I8" s="9">
        <f>IF($Q8="","",VLOOKUP($Q8,'Dept Head vs YTD acct'!$A$5:$Q$257,COUNTA('Dept Head vs YTD acct'!$A$4:J$4),FALSE))</f>
        <v>359133.06</v>
      </c>
      <c r="J8" s="9">
        <f>IF($Q8="","",VLOOKUP($Q8,'Dept Head vs YTD acct'!$A$5:$Q$257,COUNTA('Dept Head vs YTD acct'!$A$4:K$4),FALSE))</f>
        <v>675761.83000000007</v>
      </c>
      <c r="K8" s="9">
        <f>IF($Q8="","",VLOOKUP($Q8,'Dept Head vs YTD acct'!$A$5:$Q$257,COUNTA('Dept Head vs YTD acct'!$A$4:L$4),FALSE))</f>
        <v>1982725.01</v>
      </c>
      <c r="L8" s="9">
        <f>IF($Q8="","",VLOOKUP($Q8,'Dept Head vs YTD acct'!$A$5:$Q$257,COUNTA('Dept Head vs YTD acct'!$A$4:M$4),FALSE))</f>
        <v>795522.25</v>
      </c>
      <c r="M8" s="9">
        <f>IF($Q8="","",VLOOKUP($Q8,'Dept Head vs YTD acct'!$A$5:$Q$257,COUNTA('Dept Head vs YTD acct'!$A$4:N$4),FALSE))</f>
        <v>-97834.969999999972</v>
      </c>
      <c r="N8" s="9">
        <f>IF($Q8="","",VLOOKUP($Q8,'Dept Head vs YTD acct'!$A$5:$Q$257,COUNTA('Dept Head vs YTD acct'!$A$4:O$4),FALSE))</f>
        <v>249011.49</v>
      </c>
      <c r="O8" s="9">
        <f>IF($Q8="","",VLOOKUP($Q8,'Dept Head vs YTD acct'!$A$5:$Q$257,COUNTA('Dept Head vs YTD acct'!$A$4:P$4),FALSE))</f>
        <v>716402</v>
      </c>
      <c r="P8" s="9">
        <f t="shared" si="0"/>
        <v>4680720.6700000009</v>
      </c>
      <c r="Q8">
        <f>IF((MAX($Q$4:Q7)+1)&gt;Data!$C$1,"",MAX($Q$4:Q7)+1)</f>
        <v>4</v>
      </c>
    </row>
    <row r="9" spans="1:18" x14ac:dyDescent="0.2">
      <c r="A9" t="str">
        <f>IF($Q9="","",VLOOKUP($Q9,'Dept Head vs YTD acct'!$A$5:$Q$257,COUNTA('Dept Head vs YTD acct'!$A$4:B$4),FALSE))</f>
        <v>A</v>
      </c>
      <c r="B9">
        <f>IF($Q9="","",VLOOKUP($Q9,'Dept Head vs YTD acct'!$A$5:$M$257,3,FALSE))</f>
        <v>0</v>
      </c>
      <c r="C9">
        <f>IF($Q9="","",VLOOKUP($Q9,'Dept Head vs YTD acct'!$A$5:$M$257,4,FALSE))</f>
        <v>0</v>
      </c>
      <c r="D9">
        <f>IF($Q9="","",VLOOKUP($Q9,'Dept Head vs YTD acct'!$A$5:$M$257,5,FALSE))</f>
        <v>0</v>
      </c>
      <c r="E9">
        <f>IF($Q9="","",VLOOKUP($Q9,'Dept Head vs YTD acct'!$A$5:$M$257,6,FALSE))</f>
        <v>0</v>
      </c>
      <c r="F9">
        <f>IF($Q9="","",VLOOKUP($Q9,'Dept Head vs YTD acct'!$A$5:$M$257,7,FALSE))</f>
        <v>0</v>
      </c>
      <c r="G9" t="str">
        <f>IF($Q9="","",VLOOKUP($Q9,'Dept Head vs YTD acct'!$A$5:$Q$257,COUNTA('Dept Head vs YTD acct'!$A$4:H$4),FALSE))</f>
        <v>4610</v>
      </c>
      <c r="H9" t="str">
        <f>IF($Q9="","",VLOOKUP($Q9,'Dept Head vs YTD acct'!$A$5:$Q$257,COUNTA('Dept Head vs YTD acct'!$A$4:I$4),FALSE))</f>
        <v>SOCIAL SERVICES ADMIN</v>
      </c>
      <c r="I9" s="9">
        <f>IF($Q9="","",VLOOKUP($Q9,'Dept Head vs YTD acct'!$A$5:$Q$257,COUNTA('Dept Head vs YTD acct'!$A$4:J$4),FALSE))</f>
        <v>279224</v>
      </c>
      <c r="J9" s="9">
        <f>IF($Q9="","",VLOOKUP($Q9,'Dept Head vs YTD acct'!$A$5:$Q$257,COUNTA('Dept Head vs YTD acct'!$A$4:K$4),FALSE))</f>
        <v>220277</v>
      </c>
      <c r="K9" s="9">
        <f>IF($Q9="","",VLOOKUP($Q9,'Dept Head vs YTD acct'!$A$5:$Q$257,COUNTA('Dept Head vs YTD acct'!$A$4:L$4),FALSE))</f>
        <v>1301667</v>
      </c>
      <c r="L9" s="9">
        <f>IF($Q9="","",VLOOKUP($Q9,'Dept Head vs YTD acct'!$A$5:$Q$257,COUNTA('Dept Head vs YTD acct'!$A$4:M$4),FALSE))</f>
        <v>586679</v>
      </c>
      <c r="M9" s="9">
        <f>IF($Q9="","",VLOOKUP($Q9,'Dept Head vs YTD acct'!$A$5:$Q$257,COUNTA('Dept Head vs YTD acct'!$A$4:N$4),FALSE))</f>
        <v>439741</v>
      </c>
      <c r="N9" s="9">
        <f>IF($Q9="","",VLOOKUP($Q9,'Dept Head vs YTD acct'!$A$5:$Q$257,COUNTA('Dept Head vs YTD acct'!$A$4:O$4),FALSE))</f>
        <v>668373</v>
      </c>
      <c r="O9" s="9">
        <f>IF($Q9="","",VLOOKUP($Q9,'Dept Head vs YTD acct'!$A$5:$Q$257,COUNTA('Dept Head vs YTD acct'!$A$4:P$4),FALSE))</f>
        <v>558427</v>
      </c>
      <c r="P9" s="9">
        <f t="shared" si="0"/>
        <v>4054388</v>
      </c>
      <c r="Q9">
        <f>IF((MAX($Q$4:Q8)+1)&gt;Data!$C$1,"",MAX($Q$4:Q8)+1)</f>
        <v>5</v>
      </c>
    </row>
    <row r="10" spans="1:18" x14ac:dyDescent="0.2">
      <c r="A10" t="str">
        <f>IF($Q10="","",VLOOKUP($Q10,'Dept Head vs YTD acct'!$A$5:$Q$257,COUNTA('Dept Head vs YTD acct'!$A$4:B$4),FALSE))</f>
        <v>A</v>
      </c>
      <c r="B10">
        <f>IF($Q10="","",VLOOKUP($Q10,'Dept Head vs YTD acct'!$A$5:$M$257,3,FALSE))</f>
        <v>0</v>
      </c>
      <c r="C10">
        <f>IF($Q10="","",VLOOKUP($Q10,'Dept Head vs YTD acct'!$A$5:$M$257,4,FALSE))</f>
        <v>0</v>
      </c>
      <c r="D10">
        <f>IF($Q10="","",VLOOKUP($Q10,'Dept Head vs YTD acct'!$A$5:$M$257,5,FALSE))</f>
        <v>0</v>
      </c>
      <c r="E10">
        <f>IF($Q10="","",VLOOKUP($Q10,'Dept Head vs YTD acct'!$A$5:$M$257,6,FALSE))</f>
        <v>0</v>
      </c>
      <c r="F10">
        <f>IF($Q10="","",VLOOKUP($Q10,'Dept Head vs YTD acct'!$A$5:$M$257,7,FALSE))</f>
        <v>0</v>
      </c>
      <c r="G10" t="str">
        <f>IF($Q10="","",VLOOKUP($Q10,'Dept Head vs YTD acct'!$A$5:$Q$257,COUNTA('Dept Head vs YTD acct'!$A$4:H$4),FALSE))</f>
        <v>5710</v>
      </c>
      <c r="H10" t="str">
        <f>IF($Q10="","",VLOOKUP($Q10,'Dept Head vs YTD acct'!$A$5:$Q$257,COUNTA('Dept Head vs YTD acct'!$A$4:I$4),FALSE))</f>
        <v>PROCEEDS - SERIAL BONDS</v>
      </c>
      <c r="I10" s="9">
        <f>IF($Q10="","",VLOOKUP($Q10,'Dept Head vs YTD acct'!$A$5:$Q$257,COUNTA('Dept Head vs YTD acct'!$A$4:J$4),FALSE))</f>
        <v>3150000</v>
      </c>
      <c r="J10" s="9">
        <f>IF($Q10="","",VLOOKUP($Q10,'Dept Head vs YTD acct'!$A$5:$Q$257,COUNTA('Dept Head vs YTD acct'!$A$4:K$4),FALSE))</f>
        <v>0</v>
      </c>
      <c r="K10" s="9">
        <f>IF($Q10="","",VLOOKUP($Q10,'Dept Head vs YTD acct'!$A$5:$Q$257,COUNTA('Dept Head vs YTD acct'!$A$4:L$4),FALSE))</f>
        <v>0</v>
      </c>
      <c r="L10" s="9">
        <f>IF($Q10="","",VLOOKUP($Q10,'Dept Head vs YTD acct'!$A$5:$Q$257,COUNTA('Dept Head vs YTD acct'!$A$4:M$4),FALSE))</f>
        <v>0</v>
      </c>
      <c r="M10" s="9">
        <f>IF($Q10="","",VLOOKUP($Q10,'Dept Head vs YTD acct'!$A$5:$Q$257,COUNTA('Dept Head vs YTD acct'!$A$4:N$4),FALSE))</f>
        <v>0</v>
      </c>
      <c r="N10" s="9">
        <f>IF($Q10="","",VLOOKUP($Q10,'Dept Head vs YTD acct'!$A$5:$Q$257,COUNTA('Dept Head vs YTD acct'!$A$4:O$4),FALSE))</f>
        <v>0</v>
      </c>
      <c r="O10" s="9">
        <f>IF($Q10="","",VLOOKUP($Q10,'Dept Head vs YTD acct'!$A$5:$Q$257,COUNTA('Dept Head vs YTD acct'!$A$4:P$4),FALSE))</f>
        <v>0</v>
      </c>
      <c r="P10" s="9">
        <f t="shared" si="0"/>
        <v>3150000</v>
      </c>
      <c r="Q10">
        <f>IF((MAX($Q$4:Q9)+1)&gt;Data!$C$1,"",MAX($Q$4:Q9)+1)</f>
        <v>6</v>
      </c>
    </row>
    <row r="11" spans="1:18" x14ac:dyDescent="0.2">
      <c r="A11" t="str">
        <f>IF($Q11="","",VLOOKUP($Q11,'Dept Head vs YTD acct'!$A$5:$Q$257,COUNTA('Dept Head vs YTD acct'!$A$4:B$4),FALSE))</f>
        <v>A</v>
      </c>
      <c r="B11">
        <f>IF($Q11="","",VLOOKUP($Q11,'Dept Head vs YTD acct'!$A$5:$M$257,3,FALSE))</f>
        <v>0</v>
      </c>
      <c r="C11">
        <f>IF($Q11="","",VLOOKUP($Q11,'Dept Head vs YTD acct'!$A$5:$M$257,4,FALSE))</f>
        <v>0</v>
      </c>
      <c r="D11">
        <f>IF($Q11="","",VLOOKUP($Q11,'Dept Head vs YTD acct'!$A$5:$M$257,5,FALSE))</f>
        <v>0</v>
      </c>
      <c r="E11">
        <f>IF($Q11="","",VLOOKUP($Q11,'Dept Head vs YTD acct'!$A$5:$M$257,6,FALSE))</f>
        <v>0</v>
      </c>
      <c r="F11">
        <f>IF($Q11="","",VLOOKUP($Q11,'Dept Head vs YTD acct'!$A$5:$M$257,7,FALSE))</f>
        <v>0</v>
      </c>
      <c r="G11" t="str">
        <f>IF($Q11="","",VLOOKUP($Q11,'Dept Head vs YTD acct'!$A$5:$Q$257,COUNTA('Dept Head vs YTD acct'!$A$4:H$4),FALSE))</f>
        <v>4988</v>
      </c>
      <c r="H11" t="str">
        <f>IF($Q11="","",VLOOKUP($Q11,'Dept Head vs YTD acct'!$A$5:$Q$257,COUNTA('Dept Head vs YTD acct'!$A$4:I$4),FALSE))</f>
        <v>SMALL CITIES GRANT</v>
      </c>
      <c r="I11" s="9">
        <f>IF($Q11="","",VLOOKUP($Q11,'Dept Head vs YTD acct'!$A$5:$Q$257,COUNTA('Dept Head vs YTD acct'!$A$4:J$4),FALSE))</f>
        <v>196405.94</v>
      </c>
      <c r="J11" s="9">
        <f>IF($Q11="","",VLOOKUP($Q11,'Dept Head vs YTD acct'!$A$5:$Q$257,COUNTA('Dept Head vs YTD acct'!$A$4:K$4),FALSE))</f>
        <v>625000</v>
      </c>
      <c r="K11" s="9">
        <f>IF($Q11="","",VLOOKUP($Q11,'Dept Head vs YTD acct'!$A$5:$Q$257,COUNTA('Dept Head vs YTD acct'!$A$4:L$4),FALSE))</f>
        <v>0</v>
      </c>
      <c r="L11" s="9">
        <f>IF($Q11="","",VLOOKUP($Q11,'Dept Head vs YTD acct'!$A$5:$Q$257,COUNTA('Dept Head vs YTD acct'!$A$4:M$4),FALSE))</f>
        <v>400000</v>
      </c>
      <c r="M11" s="9">
        <f>IF($Q11="","",VLOOKUP($Q11,'Dept Head vs YTD acct'!$A$5:$Q$257,COUNTA('Dept Head vs YTD acct'!$A$4:N$4),FALSE))</f>
        <v>400000</v>
      </c>
      <c r="N11" s="9">
        <f>IF($Q11="","",VLOOKUP($Q11,'Dept Head vs YTD acct'!$A$5:$Q$257,COUNTA('Dept Head vs YTD acct'!$A$4:O$4),FALSE))</f>
        <v>0</v>
      </c>
      <c r="O11" s="9">
        <f>IF($Q11="","",VLOOKUP($Q11,'Dept Head vs YTD acct'!$A$5:$Q$257,COUNTA('Dept Head vs YTD acct'!$A$4:P$4),FALSE))</f>
        <v>246596.88</v>
      </c>
      <c r="P11" s="9">
        <f t="shared" si="0"/>
        <v>1868002.8199999998</v>
      </c>
      <c r="Q11">
        <f>IF((MAX($Q$4:Q10)+1)&gt;Data!$C$1,"",MAX($Q$4:Q10)+1)</f>
        <v>7</v>
      </c>
    </row>
    <row r="12" spans="1:18" x14ac:dyDescent="0.2">
      <c r="A12" t="str">
        <f>IF($Q12="","",VLOOKUP($Q12,'Dept Head vs YTD acct'!$A$5:$Q$257,COUNTA('Dept Head vs YTD acct'!$A$4:B$4),FALSE))</f>
        <v>A</v>
      </c>
      <c r="B12">
        <f>IF($Q12="","",VLOOKUP($Q12,'Dept Head vs YTD acct'!$A$5:$M$257,3,FALSE))</f>
        <v>0</v>
      </c>
      <c r="C12">
        <f>IF($Q12="","",VLOOKUP($Q12,'Dept Head vs YTD acct'!$A$5:$M$257,4,FALSE))</f>
        <v>0</v>
      </c>
      <c r="D12">
        <f>IF($Q12="","",VLOOKUP($Q12,'Dept Head vs YTD acct'!$A$5:$M$257,5,FALSE))</f>
        <v>0</v>
      </c>
      <c r="E12">
        <f>IF($Q12="","",VLOOKUP($Q12,'Dept Head vs YTD acct'!$A$5:$M$257,6,FALSE))</f>
        <v>0</v>
      </c>
      <c r="F12">
        <f>IF($Q12="","",VLOOKUP($Q12,'Dept Head vs YTD acct'!$A$5:$M$257,7,FALSE))</f>
        <v>0</v>
      </c>
      <c r="G12" t="str">
        <f>IF($Q12="","",VLOOKUP($Q12,'Dept Head vs YTD acct'!$A$5:$Q$257,COUNTA('Dept Head vs YTD acct'!$A$4:H$4),FALSE))</f>
        <v>4590</v>
      </c>
      <c r="H12" t="str">
        <f>IF($Q12="","",VLOOKUP($Q12,'Dept Head vs YTD acct'!$A$5:$Q$257,COUNTA('Dept Head vs YTD acct'!$A$4:I$4),FALSE))</f>
        <v>FEDERAL GRANT,RURAL PUB TRAN</v>
      </c>
      <c r="I12" s="9">
        <f>IF($Q12="","",VLOOKUP($Q12,'Dept Head vs YTD acct'!$A$5:$Q$257,COUNTA('Dept Head vs YTD acct'!$A$4:J$4),FALSE))</f>
        <v>-68801.349999999977</v>
      </c>
      <c r="J12" s="9">
        <f>IF($Q12="","",VLOOKUP($Q12,'Dept Head vs YTD acct'!$A$5:$Q$257,COUNTA('Dept Head vs YTD acct'!$A$4:K$4),FALSE))</f>
        <v>516069.43</v>
      </c>
      <c r="K12" s="9">
        <f>IF($Q12="","",VLOOKUP($Q12,'Dept Head vs YTD acct'!$A$5:$Q$257,COUNTA('Dept Head vs YTD acct'!$A$4:L$4),FALSE))</f>
        <v>244146.34000000003</v>
      </c>
      <c r="L12" s="9">
        <f>IF($Q12="","",VLOOKUP($Q12,'Dept Head vs YTD acct'!$A$5:$Q$257,COUNTA('Dept Head vs YTD acct'!$A$4:M$4),FALSE))</f>
        <v>237000.36</v>
      </c>
      <c r="M12" s="9">
        <f>IF($Q12="","",VLOOKUP($Q12,'Dept Head vs YTD acct'!$A$5:$Q$257,COUNTA('Dept Head vs YTD acct'!$A$4:N$4),FALSE))</f>
        <v>829847.03</v>
      </c>
      <c r="N12" s="9">
        <f>IF($Q12="","",VLOOKUP($Q12,'Dept Head vs YTD acct'!$A$5:$Q$257,COUNTA('Dept Head vs YTD acct'!$A$4:O$4),FALSE))</f>
        <v>-393610.62</v>
      </c>
      <c r="O12" s="9">
        <f>IF($Q12="","",VLOOKUP($Q12,'Dept Head vs YTD acct'!$A$5:$Q$257,COUNTA('Dept Head vs YTD acct'!$A$4:P$4),FALSE))</f>
        <v>311136.69</v>
      </c>
      <c r="P12" s="9">
        <f t="shared" si="0"/>
        <v>1675787.88</v>
      </c>
      <c r="Q12">
        <f>IF((MAX($Q$4:Q11)+1)&gt;Data!$C$1,"",MAX($Q$4:Q11)+1)</f>
        <v>8</v>
      </c>
    </row>
    <row r="13" spans="1:18" x14ac:dyDescent="0.2">
      <c r="A13" t="str">
        <f>IF($Q13="","",VLOOKUP($Q13,'Dept Head vs YTD acct'!$A$5:$Q$257,COUNTA('Dept Head vs YTD acct'!$A$4:B$4),FALSE))</f>
        <v>A</v>
      </c>
      <c r="B13">
        <f>IF($Q13="","",VLOOKUP($Q13,'Dept Head vs YTD acct'!$A$5:$M$257,3,FALSE))</f>
        <v>0</v>
      </c>
      <c r="C13">
        <f>IF($Q13="","",VLOOKUP($Q13,'Dept Head vs YTD acct'!$A$5:$M$257,4,FALSE))</f>
        <v>0</v>
      </c>
      <c r="D13">
        <f>IF($Q13="","",VLOOKUP($Q13,'Dept Head vs YTD acct'!$A$5:$M$257,5,FALSE))</f>
        <v>0</v>
      </c>
      <c r="E13">
        <f>IF($Q13="","",VLOOKUP($Q13,'Dept Head vs YTD acct'!$A$5:$M$257,6,FALSE))</f>
        <v>0</v>
      </c>
      <c r="F13">
        <f>IF($Q13="","",VLOOKUP($Q13,'Dept Head vs YTD acct'!$A$5:$M$257,7,FALSE))</f>
        <v>0</v>
      </c>
      <c r="G13" t="str">
        <f>IF($Q13="","",VLOOKUP($Q13,'Dept Head vs YTD acct'!$A$5:$Q$257,COUNTA('Dept Head vs YTD acct'!$A$4:H$4),FALSE))</f>
        <v>3610</v>
      </c>
      <c r="H13" t="str">
        <f>IF($Q13="","",VLOOKUP($Q13,'Dept Head vs YTD acct'!$A$5:$Q$257,COUNTA('Dept Head vs YTD acct'!$A$4:I$4),FALSE))</f>
        <v>SOCIAL SERVICES ADMINIS</v>
      </c>
      <c r="I13" s="9">
        <f>IF($Q13="","",VLOOKUP($Q13,'Dept Head vs YTD acct'!$A$5:$Q$257,COUNTA('Dept Head vs YTD acct'!$A$4:J$4),FALSE))</f>
        <v>265004</v>
      </c>
      <c r="J13" s="9">
        <f>IF($Q13="","",VLOOKUP($Q13,'Dept Head vs YTD acct'!$A$5:$Q$257,COUNTA('Dept Head vs YTD acct'!$A$4:K$4),FALSE))</f>
        <v>71598</v>
      </c>
      <c r="K13" s="9">
        <f>IF($Q13="","",VLOOKUP($Q13,'Dept Head vs YTD acct'!$A$5:$Q$257,COUNTA('Dept Head vs YTD acct'!$A$4:L$4),FALSE))</f>
        <v>354516</v>
      </c>
      <c r="L13" s="9">
        <f>IF($Q13="","",VLOOKUP($Q13,'Dept Head vs YTD acct'!$A$5:$Q$257,COUNTA('Dept Head vs YTD acct'!$A$4:M$4),FALSE))</f>
        <v>-300124</v>
      </c>
      <c r="M13" s="9">
        <f>IF($Q13="","",VLOOKUP($Q13,'Dept Head vs YTD acct'!$A$5:$Q$257,COUNTA('Dept Head vs YTD acct'!$A$4:N$4),FALSE))</f>
        <v>-158490</v>
      </c>
      <c r="N13" s="9">
        <f>IF($Q13="","",VLOOKUP($Q13,'Dept Head vs YTD acct'!$A$5:$Q$257,COUNTA('Dept Head vs YTD acct'!$A$4:O$4),FALSE))</f>
        <v>286138</v>
      </c>
      <c r="O13" s="9">
        <f>IF($Q13="","",VLOOKUP($Q13,'Dept Head vs YTD acct'!$A$5:$Q$257,COUNTA('Dept Head vs YTD acct'!$A$4:P$4),FALSE))</f>
        <v>601909</v>
      </c>
      <c r="P13" s="9">
        <f t="shared" si="0"/>
        <v>1120551</v>
      </c>
      <c r="Q13">
        <f>IF((MAX($Q$4:Q12)+1)&gt;Data!$C$1,"",MAX($Q$4:Q12)+1)</f>
        <v>9</v>
      </c>
    </row>
    <row r="14" spans="1:18" x14ac:dyDescent="0.2">
      <c r="A14" t="str">
        <f>IF($Q14="","",VLOOKUP($Q14,'Dept Head vs YTD acct'!$A$5:$Q$257,COUNTA('Dept Head vs YTD acct'!$A$4:B$4),FALSE))</f>
        <v>A</v>
      </c>
      <c r="B14">
        <f>IF($Q14="","",VLOOKUP($Q14,'Dept Head vs YTD acct'!$A$5:$M$257,3,FALSE))</f>
        <v>0</v>
      </c>
      <c r="C14">
        <f>IF($Q14="","",VLOOKUP($Q14,'Dept Head vs YTD acct'!$A$5:$M$257,4,FALSE))</f>
        <v>0</v>
      </c>
      <c r="D14">
        <f>IF($Q14="","",VLOOKUP($Q14,'Dept Head vs YTD acct'!$A$5:$M$257,5,FALSE))</f>
        <v>0</v>
      </c>
      <c r="E14">
        <f>IF($Q14="","",VLOOKUP($Q14,'Dept Head vs YTD acct'!$A$5:$M$257,6,FALSE))</f>
        <v>0</v>
      </c>
      <c r="F14">
        <f>IF($Q14="","",VLOOKUP($Q14,'Dept Head vs YTD acct'!$A$5:$M$257,7,FALSE))</f>
        <v>0</v>
      </c>
      <c r="G14" t="str">
        <f>IF($Q14="","",VLOOKUP($Q14,'Dept Head vs YTD acct'!$A$5:$Q$257,COUNTA('Dept Head vs YTD acct'!$A$4:H$4),FALSE))</f>
        <v>3027</v>
      </c>
      <c r="H14" t="str">
        <f>IF($Q14="","",VLOOKUP($Q14,'Dept Head vs YTD acct'!$A$5:$Q$257,COUNTA('Dept Head vs YTD acct'!$A$4:I$4),FALSE))</f>
        <v>INDIGENT LEGAL SERVICES</v>
      </c>
      <c r="I14" s="9">
        <f>IF($Q14="","",VLOOKUP($Q14,'Dept Head vs YTD acct'!$A$5:$Q$257,COUNTA('Dept Head vs YTD acct'!$A$4:J$4),FALSE))</f>
        <v>45660</v>
      </c>
      <c r="J14" s="9">
        <f>IF($Q14="","",VLOOKUP($Q14,'Dept Head vs YTD acct'!$A$5:$Q$257,COUNTA('Dept Head vs YTD acct'!$A$4:K$4),FALSE))</f>
        <v>65660</v>
      </c>
      <c r="K14" s="9">
        <f>IF($Q14="","",VLOOKUP($Q14,'Dept Head vs YTD acct'!$A$5:$Q$257,COUNTA('Dept Head vs YTD acct'!$A$4:L$4),FALSE))</f>
        <v>68490</v>
      </c>
      <c r="L14" s="9">
        <f>IF($Q14="","",VLOOKUP($Q14,'Dept Head vs YTD acct'!$A$5:$Q$257,COUNTA('Dept Head vs YTD acct'!$A$4:M$4),FALSE))</f>
        <v>11012.36</v>
      </c>
      <c r="M14" s="9">
        <f>IF($Q14="","",VLOOKUP($Q14,'Dept Head vs YTD acct'!$A$5:$Q$257,COUNTA('Dept Head vs YTD acct'!$A$4:N$4),FALSE))</f>
        <v>269883</v>
      </c>
      <c r="N14" s="9">
        <f>IF($Q14="","",VLOOKUP($Q14,'Dept Head vs YTD acct'!$A$5:$Q$257,COUNTA('Dept Head vs YTD acct'!$A$4:O$4),FALSE))</f>
        <v>-50125.619999999995</v>
      </c>
      <c r="O14" s="9">
        <f>IF($Q14="","",VLOOKUP($Q14,'Dept Head vs YTD acct'!$A$5:$Q$257,COUNTA('Dept Head vs YTD acct'!$A$4:P$4),FALSE))</f>
        <v>592319</v>
      </c>
      <c r="P14" s="9">
        <f t="shared" si="0"/>
        <v>1002898.74</v>
      </c>
      <c r="Q14">
        <f>IF((MAX($Q$4:Q13)+1)&gt;Data!$C$1,"",MAX($Q$4:Q13)+1)</f>
        <v>10</v>
      </c>
    </row>
    <row r="15" spans="1:18" x14ac:dyDescent="0.2">
      <c r="A15" t="str">
        <f>IF($Q15="","",VLOOKUP($Q15,'Dept Head vs YTD acct'!$A$5:$Q$257,COUNTA('Dept Head vs YTD acct'!$A$4:B$4),FALSE))</f>
        <v>A</v>
      </c>
      <c r="B15">
        <f>IF($Q15="","",VLOOKUP($Q15,'Dept Head vs YTD acct'!$A$5:$M$257,3,FALSE))</f>
        <v>0</v>
      </c>
      <c r="C15">
        <f>IF($Q15="","",VLOOKUP($Q15,'Dept Head vs YTD acct'!$A$5:$M$257,4,FALSE))</f>
        <v>0</v>
      </c>
      <c r="D15">
        <f>IF($Q15="","",VLOOKUP($Q15,'Dept Head vs YTD acct'!$A$5:$M$257,5,FALSE))</f>
        <v>0</v>
      </c>
      <c r="E15">
        <f>IF($Q15="","",VLOOKUP($Q15,'Dept Head vs YTD acct'!$A$5:$M$257,6,FALSE))</f>
        <v>0</v>
      </c>
      <c r="F15">
        <f>IF($Q15="","",VLOOKUP($Q15,'Dept Head vs YTD acct'!$A$5:$M$257,7,FALSE))</f>
        <v>0</v>
      </c>
      <c r="G15" t="str">
        <f>IF($Q15="","",VLOOKUP($Q15,'Dept Head vs YTD acct'!$A$5:$Q$257,COUNTA('Dept Head vs YTD acct'!$A$4:H$4),FALSE))</f>
        <v>4609</v>
      </c>
      <c r="H15" t="str">
        <f>IF($Q15="","",VLOOKUP($Q15,'Dept Head vs YTD acct'!$A$5:$Q$257,COUNTA('Dept Head vs YTD acct'!$A$4:I$4),FALSE))</f>
        <v>FAMILY ASSISTANCE</v>
      </c>
      <c r="I15" s="9">
        <f>IF($Q15="","",VLOOKUP($Q15,'Dept Head vs YTD acct'!$A$5:$Q$257,COUNTA('Dept Head vs YTD acct'!$A$4:J$4),FALSE))</f>
        <v>36011</v>
      </c>
      <c r="J15" s="9">
        <f>IF($Q15="","",VLOOKUP($Q15,'Dept Head vs YTD acct'!$A$5:$Q$257,COUNTA('Dept Head vs YTD acct'!$A$4:K$4),FALSE))</f>
        <v>43282</v>
      </c>
      <c r="K15" s="9">
        <f>IF($Q15="","",VLOOKUP($Q15,'Dept Head vs YTD acct'!$A$5:$Q$257,COUNTA('Dept Head vs YTD acct'!$A$4:L$4),FALSE))</f>
        <v>11360</v>
      </c>
      <c r="L15" s="9">
        <f>IF($Q15="","",VLOOKUP($Q15,'Dept Head vs YTD acct'!$A$5:$Q$257,COUNTA('Dept Head vs YTD acct'!$A$4:M$4),FALSE))</f>
        <v>180231</v>
      </c>
      <c r="M15" s="9">
        <f>IF($Q15="","",VLOOKUP($Q15,'Dept Head vs YTD acct'!$A$5:$Q$257,COUNTA('Dept Head vs YTD acct'!$A$4:N$4),FALSE))</f>
        <v>163569</v>
      </c>
      <c r="N15" s="9">
        <f>IF($Q15="","",VLOOKUP($Q15,'Dept Head vs YTD acct'!$A$5:$Q$257,COUNTA('Dept Head vs YTD acct'!$A$4:O$4),FALSE))</f>
        <v>285605</v>
      </c>
      <c r="O15" s="9">
        <f>IF($Q15="","",VLOOKUP($Q15,'Dept Head vs YTD acct'!$A$5:$Q$257,COUNTA('Dept Head vs YTD acct'!$A$4:P$4),FALSE))</f>
        <v>255614</v>
      </c>
      <c r="P15" s="9">
        <f t="shared" si="0"/>
        <v>975672</v>
      </c>
      <c r="Q15">
        <f>IF((MAX($Q$4:Q14)+1)&gt;Data!$C$1,"",MAX($Q$4:Q14)+1)</f>
        <v>11</v>
      </c>
    </row>
    <row r="16" spans="1:18" x14ac:dyDescent="0.2">
      <c r="A16" t="str">
        <f>IF($Q16="","",VLOOKUP($Q16,'Dept Head vs YTD acct'!$A$5:$Q$257,COUNTA('Dept Head vs YTD acct'!$A$4:B$4),FALSE))</f>
        <v>A</v>
      </c>
      <c r="B16">
        <f>IF($Q16="","",VLOOKUP($Q16,'Dept Head vs YTD acct'!$A$5:$M$257,3,FALSE))</f>
        <v>0</v>
      </c>
      <c r="C16">
        <f>IF($Q16="","",VLOOKUP($Q16,'Dept Head vs YTD acct'!$A$5:$M$257,4,FALSE))</f>
        <v>0</v>
      </c>
      <c r="D16">
        <f>IF($Q16="","",VLOOKUP($Q16,'Dept Head vs YTD acct'!$A$5:$M$257,5,FALSE))</f>
        <v>0</v>
      </c>
      <c r="E16">
        <f>IF($Q16="","",VLOOKUP($Q16,'Dept Head vs YTD acct'!$A$5:$M$257,6,FALSE))</f>
        <v>0</v>
      </c>
      <c r="F16">
        <f>IF($Q16="","",VLOOKUP($Q16,'Dept Head vs YTD acct'!$A$5:$M$257,7,FALSE))</f>
        <v>0</v>
      </c>
      <c r="G16" t="str">
        <f>IF($Q16="","",VLOOKUP($Q16,'Dept Head vs YTD acct'!$A$5:$Q$257,COUNTA('Dept Head vs YTD acct'!$A$4:H$4),FALSE))</f>
        <v>3277</v>
      </c>
      <c r="H16" t="str">
        <f>IF($Q16="","",VLOOKUP($Q16,'Dept Head vs YTD acct'!$A$5:$Q$257,COUNTA('Dept Head vs YTD acct'!$A$4:I$4),FALSE))</f>
        <v>EDUCATION FOR P.H.C.</v>
      </c>
      <c r="I16" s="9">
        <f>IF($Q16="","",VLOOKUP($Q16,'Dept Head vs YTD acct'!$A$5:$Q$257,COUNTA('Dept Head vs YTD acct'!$A$4:J$4),FALSE))</f>
        <v>511073.65</v>
      </c>
      <c r="J16" s="9">
        <f>IF($Q16="","",VLOOKUP($Q16,'Dept Head vs YTD acct'!$A$5:$Q$257,COUNTA('Dept Head vs YTD acct'!$A$4:K$4),FALSE))</f>
        <v>75913.099999999977</v>
      </c>
      <c r="K16" s="9">
        <f>IF($Q16="","",VLOOKUP($Q16,'Dept Head vs YTD acct'!$A$5:$Q$257,COUNTA('Dept Head vs YTD acct'!$A$4:L$4),FALSE))</f>
        <v>104253.33000000002</v>
      </c>
      <c r="L16" s="9">
        <f>IF($Q16="","",VLOOKUP($Q16,'Dept Head vs YTD acct'!$A$5:$Q$257,COUNTA('Dept Head vs YTD acct'!$A$4:M$4),FALSE))</f>
        <v>-186065.20999999996</v>
      </c>
      <c r="M16" s="9">
        <f>IF($Q16="","",VLOOKUP($Q16,'Dept Head vs YTD acct'!$A$5:$Q$257,COUNTA('Dept Head vs YTD acct'!$A$4:N$4),FALSE))</f>
        <v>139139.15999999997</v>
      </c>
      <c r="N16" s="9">
        <f>IF($Q16="","",VLOOKUP($Q16,'Dept Head vs YTD acct'!$A$5:$Q$257,COUNTA('Dept Head vs YTD acct'!$A$4:O$4),FALSE))</f>
        <v>-12462.049999999988</v>
      </c>
      <c r="O16" s="9">
        <f>IF($Q16="","",VLOOKUP($Q16,'Dept Head vs YTD acct'!$A$5:$Q$257,COUNTA('Dept Head vs YTD acct'!$A$4:P$4),FALSE))</f>
        <v>233660.4</v>
      </c>
      <c r="P16" s="9">
        <f t="shared" si="0"/>
        <v>865512.38</v>
      </c>
      <c r="Q16">
        <f>IF((MAX($Q$4:Q15)+1)&gt;Data!$C$1,"",MAX($Q$4:Q15)+1)</f>
        <v>12</v>
      </c>
    </row>
    <row r="17" spans="1:17" x14ac:dyDescent="0.2">
      <c r="A17" t="str">
        <f>IF($Q17="","",VLOOKUP($Q17,'Dept Head vs YTD acct'!$A$5:$Q$257,COUNTA('Dept Head vs YTD acct'!$A$4:B$4),FALSE))</f>
        <v>A</v>
      </c>
      <c r="B17">
        <f>IF($Q17="","",VLOOKUP($Q17,'Dept Head vs YTD acct'!$A$5:$M$257,3,FALSE))</f>
        <v>0</v>
      </c>
      <c r="C17">
        <f>IF($Q17="","",VLOOKUP($Q17,'Dept Head vs YTD acct'!$A$5:$M$257,4,FALSE))</f>
        <v>0</v>
      </c>
      <c r="D17">
        <f>IF($Q17="","",VLOOKUP($Q17,'Dept Head vs YTD acct'!$A$5:$M$257,5,FALSE))</f>
        <v>0</v>
      </c>
      <c r="E17">
        <f>IF($Q17="","",VLOOKUP($Q17,'Dept Head vs YTD acct'!$A$5:$M$257,6,FALSE))</f>
        <v>0</v>
      </c>
      <c r="F17">
        <f>IF($Q17="","",VLOOKUP($Q17,'Dept Head vs YTD acct'!$A$5:$M$257,7,FALSE))</f>
        <v>0</v>
      </c>
      <c r="G17" t="str">
        <f>IF($Q17="","",VLOOKUP($Q17,'Dept Head vs YTD acct'!$A$5:$Q$257,COUNTA('Dept Head vs YTD acct'!$A$4:H$4),FALSE))</f>
        <v>4987</v>
      </c>
      <c r="H17" t="str">
        <f>IF($Q17="","",VLOOKUP($Q17,'Dept Head vs YTD acct'!$A$5:$Q$257,COUNTA('Dept Head vs YTD acct'!$A$4:I$4),FALSE))</f>
        <v>USDA/STREAMBANKS</v>
      </c>
      <c r="I17" s="9">
        <f>IF($Q17="","",VLOOKUP($Q17,'Dept Head vs YTD acct'!$A$5:$Q$257,COUNTA('Dept Head vs YTD acct'!$A$4:J$4),FALSE))</f>
        <v>646927.56000000052</v>
      </c>
      <c r="J17" s="9">
        <f>IF($Q17="","",VLOOKUP($Q17,'Dept Head vs YTD acct'!$A$5:$Q$257,COUNTA('Dept Head vs YTD acct'!$A$4:K$4),FALSE))</f>
        <v>0</v>
      </c>
      <c r="K17" s="9">
        <f>IF($Q17="","",VLOOKUP($Q17,'Dept Head vs YTD acct'!$A$5:$Q$257,COUNTA('Dept Head vs YTD acct'!$A$4:L$4),FALSE))</f>
        <v>0</v>
      </c>
      <c r="L17" s="9">
        <f>IF($Q17="","",VLOOKUP($Q17,'Dept Head vs YTD acct'!$A$5:$Q$257,COUNTA('Dept Head vs YTD acct'!$A$4:M$4),FALSE))</f>
        <v>0</v>
      </c>
      <c r="M17" s="9">
        <f>IF($Q17="","",VLOOKUP($Q17,'Dept Head vs YTD acct'!$A$5:$Q$257,COUNTA('Dept Head vs YTD acct'!$A$4:N$4),FALSE))</f>
        <v>0</v>
      </c>
      <c r="N17" s="9">
        <f>IF($Q17="","",VLOOKUP($Q17,'Dept Head vs YTD acct'!$A$5:$Q$257,COUNTA('Dept Head vs YTD acct'!$A$4:O$4),FALSE))</f>
        <v>0</v>
      </c>
      <c r="O17" s="9">
        <f>IF($Q17="","",VLOOKUP($Q17,'Dept Head vs YTD acct'!$A$5:$Q$257,COUNTA('Dept Head vs YTD acct'!$A$4:P$4),FALSE))</f>
        <v>0</v>
      </c>
      <c r="P17" s="9">
        <f t="shared" si="0"/>
        <v>646927.56000000052</v>
      </c>
      <c r="Q17">
        <f>IF((MAX($Q$4:Q16)+1)&gt;Data!$C$1,"",MAX($Q$4:Q16)+1)</f>
        <v>13</v>
      </c>
    </row>
    <row r="18" spans="1:17" x14ac:dyDescent="0.2">
      <c r="A18" t="str">
        <f>IF($Q18="","",VLOOKUP($Q18,'Dept Head vs YTD acct'!$A$5:$Q$257,COUNTA('Dept Head vs YTD acct'!$A$4:B$4),FALSE))</f>
        <v>A</v>
      </c>
      <c r="B18">
        <f>IF($Q18="","",VLOOKUP($Q18,'Dept Head vs YTD acct'!$A$5:$M$257,3,FALSE))</f>
        <v>0</v>
      </c>
      <c r="C18">
        <f>IF($Q18="","",VLOOKUP($Q18,'Dept Head vs YTD acct'!$A$5:$M$257,4,FALSE))</f>
        <v>0</v>
      </c>
      <c r="D18">
        <f>IF($Q18="","",VLOOKUP($Q18,'Dept Head vs YTD acct'!$A$5:$M$257,5,FALSE))</f>
        <v>0</v>
      </c>
      <c r="E18">
        <f>IF($Q18="","",VLOOKUP($Q18,'Dept Head vs YTD acct'!$A$5:$M$257,6,FALSE))</f>
        <v>0</v>
      </c>
      <c r="F18">
        <f>IF($Q18="","",VLOOKUP($Q18,'Dept Head vs YTD acct'!$A$5:$M$257,7,FALSE))</f>
        <v>0</v>
      </c>
      <c r="G18" t="str">
        <f>IF($Q18="","",VLOOKUP($Q18,'Dept Head vs YTD acct'!$A$5:$Q$257,COUNTA('Dept Head vs YTD acct'!$A$4:H$4),FALSE))</f>
        <v>3985</v>
      </c>
      <c r="H18" t="str">
        <f>IF($Q18="","",VLOOKUP($Q18,'Dept Head vs YTD acct'!$A$5:$Q$257,COUNTA('Dept Head vs YTD acct'!$A$4:I$4),FALSE))</f>
        <v>WATERSHED REVITALIZATION</v>
      </c>
      <c r="I18" s="9">
        <f>IF($Q18="","",VLOOKUP($Q18,'Dept Head vs YTD acct'!$A$5:$Q$257,COUNTA('Dept Head vs YTD acct'!$A$4:J$4),FALSE))</f>
        <v>403685.34</v>
      </c>
      <c r="J18" s="9">
        <f>IF($Q18="","",VLOOKUP($Q18,'Dept Head vs YTD acct'!$A$5:$Q$257,COUNTA('Dept Head vs YTD acct'!$A$4:K$4),FALSE))</f>
        <v>269867.7</v>
      </c>
      <c r="K18" s="9">
        <f>IF($Q18="","",VLOOKUP($Q18,'Dept Head vs YTD acct'!$A$5:$Q$257,COUNTA('Dept Head vs YTD acct'!$A$4:L$4),FALSE))</f>
        <v>-55065.53</v>
      </c>
      <c r="L18" s="9">
        <f>IF($Q18="","",VLOOKUP($Q18,'Dept Head vs YTD acct'!$A$5:$Q$257,COUNTA('Dept Head vs YTD acct'!$A$4:M$4),FALSE))</f>
        <v>-4417.2799999999988</v>
      </c>
      <c r="M18" s="9">
        <f>IF($Q18="","",VLOOKUP($Q18,'Dept Head vs YTD acct'!$A$5:$Q$257,COUNTA('Dept Head vs YTD acct'!$A$4:N$4),FALSE))</f>
        <v>0</v>
      </c>
      <c r="N18" s="9">
        <f>IF($Q18="","",VLOOKUP($Q18,'Dept Head vs YTD acct'!$A$5:$Q$257,COUNTA('Dept Head vs YTD acct'!$A$4:O$4),FALSE))</f>
        <v>0</v>
      </c>
      <c r="O18" s="9">
        <f>IF($Q18="","",VLOOKUP($Q18,'Dept Head vs YTD acct'!$A$5:$Q$257,COUNTA('Dept Head vs YTD acct'!$A$4:P$4),FALSE))</f>
        <v>0</v>
      </c>
      <c r="P18" s="9">
        <f t="shared" si="0"/>
        <v>614070.23</v>
      </c>
      <c r="Q18">
        <f>IF((MAX($Q$4:Q17)+1)&gt;Data!$C$1,"",MAX($Q$4:Q17)+1)</f>
        <v>14</v>
      </c>
    </row>
    <row r="19" spans="1:17" x14ac:dyDescent="0.2">
      <c r="A19" t="str">
        <f>IF($Q19="","",VLOOKUP($Q19,'Dept Head vs YTD acct'!$A$5:$Q$257,COUNTA('Dept Head vs YTD acct'!$A$4:B$4),FALSE))</f>
        <v>A</v>
      </c>
      <c r="B19">
        <f>IF($Q19="","",VLOOKUP($Q19,'Dept Head vs YTD acct'!$A$5:$M$257,3,FALSE))</f>
        <v>0</v>
      </c>
      <c r="C19">
        <f>IF($Q19="","",VLOOKUP($Q19,'Dept Head vs YTD acct'!$A$5:$M$257,4,FALSE))</f>
        <v>0</v>
      </c>
      <c r="D19">
        <f>IF($Q19="","",VLOOKUP($Q19,'Dept Head vs YTD acct'!$A$5:$M$257,5,FALSE))</f>
        <v>0</v>
      </c>
      <c r="E19">
        <f>IF($Q19="","",VLOOKUP($Q19,'Dept Head vs YTD acct'!$A$5:$M$257,6,FALSE))</f>
        <v>0</v>
      </c>
      <c r="F19">
        <f>IF($Q19="","",VLOOKUP($Q19,'Dept Head vs YTD acct'!$A$5:$M$257,7,FALSE))</f>
        <v>0</v>
      </c>
      <c r="G19" t="str">
        <f>IF($Q19="","",VLOOKUP($Q19,'Dept Head vs YTD acct'!$A$5:$Q$257,COUNTA('Dept Head vs YTD acct'!$A$4:H$4),FALSE))</f>
        <v>3655</v>
      </c>
      <c r="H19" t="str">
        <f>IF($Q19="","",VLOOKUP($Q19,'Dept Head vs YTD acct'!$A$5:$Q$257,COUNTA('Dept Head vs YTD acct'!$A$4:I$4),FALSE))</f>
        <v>DAY CARE</v>
      </c>
      <c r="I19" s="9">
        <f>IF($Q19="","",VLOOKUP($Q19,'Dept Head vs YTD acct'!$A$5:$Q$257,COUNTA('Dept Head vs YTD acct'!$A$4:J$4),FALSE))</f>
        <v>-66905</v>
      </c>
      <c r="J19" s="9">
        <f>IF($Q19="","",VLOOKUP($Q19,'Dept Head vs YTD acct'!$A$5:$Q$257,COUNTA('Dept Head vs YTD acct'!$A$4:K$4),FALSE))</f>
        <v>93443</v>
      </c>
      <c r="K19" s="9">
        <f>IF($Q19="","",VLOOKUP($Q19,'Dept Head vs YTD acct'!$A$5:$Q$257,COUNTA('Dept Head vs YTD acct'!$A$4:L$4),FALSE))</f>
        <v>171272</v>
      </c>
      <c r="L19" s="9">
        <f>IF($Q19="","",VLOOKUP($Q19,'Dept Head vs YTD acct'!$A$5:$Q$257,COUNTA('Dept Head vs YTD acct'!$A$4:M$4),FALSE))</f>
        <v>160849</v>
      </c>
      <c r="M19" s="9">
        <f>IF($Q19="","",VLOOKUP($Q19,'Dept Head vs YTD acct'!$A$5:$Q$257,COUNTA('Dept Head vs YTD acct'!$A$4:N$4),FALSE))</f>
        <v>185021</v>
      </c>
      <c r="N19" s="9">
        <f>IF($Q19="","",VLOOKUP($Q19,'Dept Head vs YTD acct'!$A$5:$Q$257,COUNTA('Dept Head vs YTD acct'!$A$4:O$4),FALSE))</f>
        <v>4409</v>
      </c>
      <c r="O19" s="9">
        <f>IF($Q19="","",VLOOKUP($Q19,'Dept Head vs YTD acct'!$A$5:$Q$257,COUNTA('Dept Head vs YTD acct'!$A$4:P$4),FALSE))</f>
        <v>61972</v>
      </c>
      <c r="P19" s="9">
        <f t="shared" si="0"/>
        <v>610061</v>
      </c>
      <c r="Q19">
        <f>IF((MAX($Q$4:Q18)+1)&gt;Data!$C$1,"",MAX($Q$4:Q18)+1)</f>
        <v>15</v>
      </c>
    </row>
    <row r="20" spans="1:17" x14ac:dyDescent="0.2">
      <c r="A20" t="str">
        <f>IF($Q20="","",VLOOKUP($Q20,'Dept Head vs YTD acct'!$A$5:$Q$257,COUNTA('Dept Head vs YTD acct'!$A$4:B$4),FALSE))</f>
        <v>A</v>
      </c>
      <c r="B20">
        <f>IF($Q20="","",VLOOKUP($Q20,'Dept Head vs YTD acct'!$A$5:$M$257,3,FALSE))</f>
        <v>0</v>
      </c>
      <c r="C20">
        <f>IF($Q20="","",VLOOKUP($Q20,'Dept Head vs YTD acct'!$A$5:$M$257,4,FALSE))</f>
        <v>0</v>
      </c>
      <c r="D20">
        <f>IF($Q20="","",VLOOKUP($Q20,'Dept Head vs YTD acct'!$A$5:$M$257,5,FALSE))</f>
        <v>0</v>
      </c>
      <c r="E20">
        <f>IF($Q20="","",VLOOKUP($Q20,'Dept Head vs YTD acct'!$A$5:$M$257,6,FALSE))</f>
        <v>0</v>
      </c>
      <c r="F20">
        <f>IF($Q20="","",VLOOKUP($Q20,'Dept Head vs YTD acct'!$A$5:$M$257,7,FALSE))</f>
        <v>0</v>
      </c>
      <c r="G20" t="str">
        <f>IF($Q20="","",VLOOKUP($Q20,'Dept Head vs YTD acct'!$A$5:$Q$257,COUNTA('Dept Head vs YTD acct'!$A$4:H$4),FALSE))</f>
        <v>3304</v>
      </c>
      <c r="H20" t="str">
        <f>IF($Q20="","",VLOOKUP($Q20,'Dept Head vs YTD acct'!$A$5:$Q$257,COUNTA('Dept Head vs YTD acct'!$A$4:I$4),FALSE))</f>
        <v>EXPEDITED WIRELESS</v>
      </c>
      <c r="I20" s="9">
        <f>IF($Q20="","",VLOOKUP($Q20,'Dept Head vs YTD acct'!$A$5:$Q$257,COUNTA('Dept Head vs YTD acct'!$A$4:J$4),FALSE))</f>
        <v>0</v>
      </c>
      <c r="J20" s="9">
        <f>IF($Q20="","",VLOOKUP($Q20,'Dept Head vs YTD acct'!$A$5:$Q$257,COUNTA('Dept Head vs YTD acct'!$A$4:K$4),FALSE))</f>
        <v>0</v>
      </c>
      <c r="K20" s="9">
        <f>IF($Q20="","",VLOOKUP($Q20,'Dept Head vs YTD acct'!$A$5:$Q$257,COUNTA('Dept Head vs YTD acct'!$A$4:L$4),FALSE))</f>
        <v>600000</v>
      </c>
      <c r="L20" s="9">
        <f>IF($Q20="","",VLOOKUP($Q20,'Dept Head vs YTD acct'!$A$5:$Q$257,COUNTA('Dept Head vs YTD acct'!$A$4:M$4),FALSE))</f>
        <v>0</v>
      </c>
      <c r="M20" s="9">
        <f>IF($Q20="","",VLOOKUP($Q20,'Dept Head vs YTD acct'!$A$5:$Q$257,COUNTA('Dept Head vs YTD acct'!$A$4:N$4),FALSE))</f>
        <v>0</v>
      </c>
      <c r="N20" s="9">
        <f>IF($Q20="","",VLOOKUP($Q20,'Dept Head vs YTD acct'!$A$5:$Q$257,COUNTA('Dept Head vs YTD acct'!$A$4:O$4),FALSE))</f>
        <v>0</v>
      </c>
      <c r="O20" s="9">
        <f>IF($Q20="","",VLOOKUP($Q20,'Dept Head vs YTD acct'!$A$5:$Q$257,COUNTA('Dept Head vs YTD acct'!$A$4:P$4),FALSE))</f>
        <v>0</v>
      </c>
      <c r="P20" s="9">
        <f t="shared" si="0"/>
        <v>600000</v>
      </c>
      <c r="Q20">
        <f>IF((MAX($Q$4:Q19)+1)&gt;Data!$C$1,"",MAX($Q$4:Q19)+1)</f>
        <v>16</v>
      </c>
    </row>
    <row r="21" spans="1:17" x14ac:dyDescent="0.2">
      <c r="A21" t="str">
        <f>IF($Q21="","",VLOOKUP($Q21,'Dept Head vs YTD acct'!$A$5:$Q$257,COUNTA('Dept Head vs YTD acct'!$A$4:B$4),FALSE))</f>
        <v>A</v>
      </c>
      <c r="B21">
        <f>IF($Q21="","",VLOOKUP($Q21,'Dept Head vs YTD acct'!$A$5:$M$257,3,FALSE))</f>
        <v>0</v>
      </c>
      <c r="C21">
        <f>IF($Q21="","",VLOOKUP($Q21,'Dept Head vs YTD acct'!$A$5:$M$257,4,FALSE))</f>
        <v>0</v>
      </c>
      <c r="D21">
        <f>IF($Q21="","",VLOOKUP($Q21,'Dept Head vs YTD acct'!$A$5:$M$257,5,FALSE))</f>
        <v>0</v>
      </c>
      <c r="E21">
        <f>IF($Q21="","",VLOOKUP($Q21,'Dept Head vs YTD acct'!$A$5:$M$257,6,FALSE))</f>
        <v>0</v>
      </c>
      <c r="F21">
        <f>IF($Q21="","",VLOOKUP($Q21,'Dept Head vs YTD acct'!$A$5:$M$257,7,FALSE))</f>
        <v>0</v>
      </c>
      <c r="G21" t="str">
        <f>IF($Q21="","",VLOOKUP($Q21,'Dept Head vs YTD acct'!$A$5:$Q$257,COUNTA('Dept Head vs YTD acct'!$A$4:H$4),FALSE))</f>
        <v>4389</v>
      </c>
      <c r="H21" t="str">
        <f>IF($Q21="","",VLOOKUP($Q21,'Dept Head vs YTD acct'!$A$5:$Q$257,COUNTA('Dept Head vs YTD acct'!$A$4:I$4),FALSE))</f>
        <v>HOMELAND SECURITY GRANTS</v>
      </c>
      <c r="I21" s="9">
        <f>IF($Q21="","",VLOOKUP($Q21,'Dept Head vs YTD acct'!$A$5:$Q$257,COUNTA('Dept Head vs YTD acct'!$A$4:J$4),FALSE))</f>
        <v>97156.52</v>
      </c>
      <c r="J21" s="9">
        <f>IF($Q21="","",VLOOKUP($Q21,'Dept Head vs YTD acct'!$A$5:$Q$257,COUNTA('Dept Head vs YTD acct'!$A$4:K$4),FALSE))</f>
        <v>88449.03</v>
      </c>
      <c r="K21" s="9">
        <f>IF($Q21="","",VLOOKUP($Q21,'Dept Head vs YTD acct'!$A$5:$Q$257,COUNTA('Dept Head vs YTD acct'!$A$4:L$4),FALSE))</f>
        <v>94347.03</v>
      </c>
      <c r="L21" s="9">
        <f>IF($Q21="","",VLOOKUP($Q21,'Dept Head vs YTD acct'!$A$5:$Q$257,COUNTA('Dept Head vs YTD acct'!$A$4:M$4),FALSE))</f>
        <v>-12253.920000000013</v>
      </c>
      <c r="M21" s="9">
        <f>IF($Q21="","",VLOOKUP($Q21,'Dept Head vs YTD acct'!$A$5:$Q$257,COUNTA('Dept Head vs YTD acct'!$A$4:N$4),FALSE))</f>
        <v>46245.989999999991</v>
      </c>
      <c r="N21" s="9">
        <f>IF($Q21="","",VLOOKUP($Q21,'Dept Head vs YTD acct'!$A$5:$Q$257,COUNTA('Dept Head vs YTD acct'!$A$4:O$4),FALSE))</f>
        <v>148780.31</v>
      </c>
      <c r="O21" s="9">
        <f>IF($Q21="","",VLOOKUP($Q21,'Dept Head vs YTD acct'!$A$5:$Q$257,COUNTA('Dept Head vs YTD acct'!$A$4:P$4),FALSE))</f>
        <v>101472.51000000001</v>
      </c>
      <c r="P21" s="9">
        <f t="shared" si="0"/>
        <v>564197.47</v>
      </c>
      <c r="Q21">
        <f>IF((MAX($Q$4:Q20)+1)&gt;Data!$C$1,"",MAX($Q$4:Q20)+1)</f>
        <v>17</v>
      </c>
    </row>
    <row r="22" spans="1:17" x14ac:dyDescent="0.2">
      <c r="A22" t="str">
        <f>IF($Q22="","",VLOOKUP($Q22,'Dept Head vs YTD acct'!$A$5:$Q$257,COUNTA('Dept Head vs YTD acct'!$A$4:B$4),FALSE))</f>
        <v>A</v>
      </c>
      <c r="B22">
        <f>IF($Q22="","",VLOOKUP($Q22,'Dept Head vs YTD acct'!$A$5:$M$257,3,FALSE))</f>
        <v>0</v>
      </c>
      <c r="C22">
        <f>IF($Q22="","",VLOOKUP($Q22,'Dept Head vs YTD acct'!$A$5:$M$257,4,FALSE))</f>
        <v>0</v>
      </c>
      <c r="D22">
        <f>IF($Q22="","",VLOOKUP($Q22,'Dept Head vs YTD acct'!$A$5:$M$257,5,FALSE))</f>
        <v>0</v>
      </c>
      <c r="E22">
        <f>IF($Q22="","",VLOOKUP($Q22,'Dept Head vs YTD acct'!$A$5:$M$257,6,FALSE))</f>
        <v>0</v>
      </c>
      <c r="F22">
        <f>IF($Q22="","",VLOOKUP($Q22,'Dept Head vs YTD acct'!$A$5:$M$257,7,FALSE))</f>
        <v>0</v>
      </c>
      <c r="G22" t="str">
        <f>IF($Q22="","",VLOOKUP($Q22,'Dept Head vs YTD acct'!$A$5:$Q$257,COUNTA('Dept Head vs YTD acct'!$A$4:H$4),FALSE))</f>
        <v>4989</v>
      </c>
      <c r="H22" t="str">
        <f>IF($Q22="","",VLOOKUP($Q22,'Dept Head vs YTD acct'!$A$5:$Q$257,COUNTA('Dept Head vs YTD acct'!$A$4:I$4),FALSE))</f>
        <v>MICRO-ENTERPRISE PROGRAM</v>
      </c>
      <c r="I22" s="9">
        <f>IF($Q22="","",VLOOKUP($Q22,'Dept Head vs YTD acct'!$A$5:$Q$257,COUNTA('Dept Head vs YTD acct'!$A$4:J$4),FALSE))</f>
        <v>200000</v>
      </c>
      <c r="J22" s="9">
        <f>IF($Q22="","",VLOOKUP($Q22,'Dept Head vs YTD acct'!$A$5:$Q$257,COUNTA('Dept Head vs YTD acct'!$A$4:K$4),FALSE))</f>
        <v>104683.28</v>
      </c>
      <c r="K22" s="9">
        <f>IF($Q22="","",VLOOKUP($Q22,'Dept Head vs YTD acct'!$A$5:$Q$257,COUNTA('Dept Head vs YTD acct'!$A$4:L$4),FALSE))</f>
        <v>45316.72</v>
      </c>
      <c r="L22" s="9">
        <f>IF($Q22="","",VLOOKUP($Q22,'Dept Head vs YTD acct'!$A$5:$Q$257,COUNTA('Dept Head vs YTD acct'!$A$4:M$4),FALSE))</f>
        <v>200000</v>
      </c>
      <c r="M22" s="9">
        <f>IF($Q22="","",VLOOKUP($Q22,'Dept Head vs YTD acct'!$A$5:$Q$257,COUNTA('Dept Head vs YTD acct'!$A$4:N$4),FALSE))</f>
        <v>0</v>
      </c>
      <c r="N22" s="9">
        <f>IF($Q22="","",VLOOKUP($Q22,'Dept Head vs YTD acct'!$A$5:$Q$257,COUNTA('Dept Head vs YTD acct'!$A$4:O$4),FALSE))</f>
        <v>-73300.37</v>
      </c>
      <c r="O22" s="9">
        <f>IF($Q22="","",VLOOKUP($Q22,'Dept Head vs YTD acct'!$A$5:$Q$257,COUNTA('Dept Head vs YTD acct'!$A$4:P$4),FALSE))</f>
        <v>-9471.4899999999907</v>
      </c>
      <c r="P22" s="9">
        <f t="shared" si="0"/>
        <v>467228.14</v>
      </c>
      <c r="Q22">
        <f>IF((MAX($Q$4:Q21)+1)&gt;Data!$C$1,"",MAX($Q$4:Q21)+1)</f>
        <v>18</v>
      </c>
    </row>
    <row r="23" spans="1:17" x14ac:dyDescent="0.2">
      <c r="A23" t="str">
        <f>IF($Q23="","",VLOOKUP($Q23,'Dept Head vs YTD acct'!$A$5:$Q$257,COUNTA('Dept Head vs YTD acct'!$A$4:B$4),FALSE))</f>
        <v>A</v>
      </c>
      <c r="B23">
        <f>IF($Q23="","",VLOOKUP($Q23,'Dept Head vs YTD acct'!$A$5:$M$257,3,FALSE))</f>
        <v>0</v>
      </c>
      <c r="C23">
        <f>IF($Q23="","",VLOOKUP($Q23,'Dept Head vs YTD acct'!$A$5:$M$257,4,FALSE))</f>
        <v>0</v>
      </c>
      <c r="D23">
        <f>IF($Q23="","",VLOOKUP($Q23,'Dept Head vs YTD acct'!$A$5:$M$257,5,FALSE))</f>
        <v>0</v>
      </c>
      <c r="E23">
        <f>IF($Q23="","",VLOOKUP($Q23,'Dept Head vs YTD acct'!$A$5:$M$257,6,FALSE))</f>
        <v>0</v>
      </c>
      <c r="F23">
        <f>IF($Q23="","",VLOOKUP($Q23,'Dept Head vs YTD acct'!$A$5:$M$257,7,FALSE))</f>
        <v>0</v>
      </c>
      <c r="G23" t="str">
        <f>IF($Q23="","",VLOOKUP($Q23,'Dept Head vs YTD acct'!$A$5:$Q$257,COUNTA('Dept Head vs YTD acct'!$A$4:H$4),FALSE))</f>
        <v>3401</v>
      </c>
      <c r="H23" t="str">
        <f>IF($Q23="","",VLOOKUP($Q23,'Dept Head vs YTD acct'!$A$5:$Q$257,COUNTA('Dept Head vs YTD acct'!$A$4:I$4),FALSE))</f>
        <v>PUBLIC HEALTH WORK</v>
      </c>
      <c r="I23" s="9">
        <f>IF($Q23="","",VLOOKUP($Q23,'Dept Head vs YTD acct'!$A$5:$Q$257,COUNTA('Dept Head vs YTD acct'!$A$4:J$4),FALSE))</f>
        <v>97722.909999999974</v>
      </c>
      <c r="J23" s="9">
        <f>IF($Q23="","",VLOOKUP($Q23,'Dept Head vs YTD acct'!$A$5:$Q$257,COUNTA('Dept Head vs YTD acct'!$A$4:K$4),FALSE))</f>
        <v>45323.179999999993</v>
      </c>
      <c r="K23" s="9">
        <f>IF($Q23="","",VLOOKUP($Q23,'Dept Head vs YTD acct'!$A$5:$Q$257,COUNTA('Dept Head vs YTD acct'!$A$4:L$4),FALSE))</f>
        <v>138186.78000000003</v>
      </c>
      <c r="L23" s="9">
        <f>IF($Q23="","",VLOOKUP($Q23,'Dept Head vs YTD acct'!$A$5:$Q$257,COUNTA('Dept Head vs YTD acct'!$A$4:M$4),FALSE))</f>
        <v>124727.32</v>
      </c>
      <c r="M23" s="9">
        <f>IF($Q23="","",VLOOKUP($Q23,'Dept Head vs YTD acct'!$A$5:$Q$257,COUNTA('Dept Head vs YTD acct'!$A$4:N$4),FALSE))</f>
        <v>95827.780000000028</v>
      </c>
      <c r="N23" s="9">
        <f>IF($Q23="","",VLOOKUP($Q23,'Dept Head vs YTD acct'!$A$5:$Q$257,COUNTA('Dept Head vs YTD acct'!$A$4:O$4),FALSE))</f>
        <v>-151918.20999999996</v>
      </c>
      <c r="O23" s="9">
        <f>IF($Q23="","",VLOOKUP($Q23,'Dept Head vs YTD acct'!$A$5:$Q$257,COUNTA('Dept Head vs YTD acct'!$A$4:P$4),FALSE))</f>
        <v>74797.349999999977</v>
      </c>
      <c r="P23" s="9">
        <f t="shared" si="0"/>
        <v>424667.11000000004</v>
      </c>
      <c r="Q23">
        <f>IF((MAX($Q$4:Q22)+1)&gt;Data!$C$1,"",MAX($Q$4:Q22)+1)</f>
        <v>19</v>
      </c>
    </row>
    <row r="24" spans="1:17" x14ac:dyDescent="0.2">
      <c r="A24" t="str">
        <f>IF($Q24="","",VLOOKUP($Q24,'Dept Head vs YTD acct'!$A$5:$Q$257,COUNTA('Dept Head vs YTD acct'!$A$4:B$4),FALSE))</f>
        <v>A</v>
      </c>
      <c r="B24">
        <f>IF($Q24="","",VLOOKUP($Q24,'Dept Head vs YTD acct'!$A$5:$M$257,3,FALSE))</f>
        <v>0</v>
      </c>
      <c r="C24">
        <f>IF($Q24="","",VLOOKUP($Q24,'Dept Head vs YTD acct'!$A$5:$M$257,4,FALSE))</f>
        <v>0</v>
      </c>
      <c r="D24">
        <f>IF($Q24="","",VLOOKUP($Q24,'Dept Head vs YTD acct'!$A$5:$M$257,5,FALSE))</f>
        <v>0</v>
      </c>
      <c r="E24">
        <f>IF($Q24="","",VLOOKUP($Q24,'Dept Head vs YTD acct'!$A$5:$M$257,6,FALSE))</f>
        <v>0</v>
      </c>
      <c r="F24">
        <f>IF($Q24="","",VLOOKUP($Q24,'Dept Head vs YTD acct'!$A$5:$M$257,7,FALSE))</f>
        <v>0</v>
      </c>
      <c r="G24" t="str">
        <f>IF($Q24="","",VLOOKUP($Q24,'Dept Head vs YTD acct'!$A$5:$Q$257,COUNTA('Dept Head vs YTD acct'!$A$4:H$4),FALSE))</f>
        <v>3590</v>
      </c>
      <c r="H24" t="str">
        <f>IF($Q24="","",VLOOKUP($Q24,'Dept Head vs YTD acct'!$A$5:$Q$257,COUNTA('Dept Head vs YTD acct'!$A$4:I$4),FALSE))</f>
        <v>NYS GRANT, RURAL PUBLIC TRAN</v>
      </c>
      <c r="I24" s="9">
        <f>IF($Q24="","",VLOOKUP($Q24,'Dept Head vs YTD acct'!$A$5:$Q$257,COUNTA('Dept Head vs YTD acct'!$A$4:J$4),FALSE))</f>
        <v>3149.8300000000017</v>
      </c>
      <c r="J24" s="9">
        <f>IF($Q24="","",VLOOKUP($Q24,'Dept Head vs YTD acct'!$A$5:$Q$257,COUNTA('Dept Head vs YTD acct'!$A$4:K$4),FALSE))</f>
        <v>61470.19</v>
      </c>
      <c r="K24" s="9">
        <f>IF($Q24="","",VLOOKUP($Q24,'Dept Head vs YTD acct'!$A$5:$Q$257,COUNTA('Dept Head vs YTD acct'!$A$4:L$4),FALSE))</f>
        <v>24012.95</v>
      </c>
      <c r="L24" s="9">
        <f>IF($Q24="","",VLOOKUP($Q24,'Dept Head vs YTD acct'!$A$5:$Q$257,COUNTA('Dept Head vs YTD acct'!$A$4:M$4),FALSE))</f>
        <v>97524.04</v>
      </c>
      <c r="M24" s="9">
        <f>IF($Q24="","",VLOOKUP($Q24,'Dept Head vs YTD acct'!$A$5:$Q$257,COUNTA('Dept Head vs YTD acct'!$A$4:N$4),FALSE))</f>
        <v>231959.98</v>
      </c>
      <c r="N24" s="9">
        <f>IF($Q24="","",VLOOKUP($Q24,'Dept Head vs YTD acct'!$A$5:$Q$257,COUNTA('Dept Head vs YTD acct'!$A$4:O$4),FALSE))</f>
        <v>10002.070000000007</v>
      </c>
      <c r="O24" s="9">
        <f>IF($Q24="","",VLOOKUP($Q24,'Dept Head vs YTD acct'!$A$5:$Q$257,COUNTA('Dept Head vs YTD acct'!$A$4:P$4),FALSE))</f>
        <v>-10695.7</v>
      </c>
      <c r="P24" s="9">
        <f t="shared" si="0"/>
        <v>417423.35999999999</v>
      </c>
      <c r="Q24">
        <f>IF((MAX($Q$4:Q23)+1)&gt;Data!$C$1,"",MAX($Q$4:Q23)+1)</f>
        <v>20</v>
      </c>
    </row>
    <row r="25" spans="1:17" x14ac:dyDescent="0.2">
      <c r="A25" t="str">
        <f>IF($Q25="","",VLOOKUP($Q25,'Dept Head vs YTD acct'!$A$5:$Q$257,COUNTA('Dept Head vs YTD acct'!$A$4:B$4),FALSE))</f>
        <v>A</v>
      </c>
      <c r="B25">
        <f>IF($Q25="","",VLOOKUP($Q25,'Dept Head vs YTD acct'!$A$5:$M$257,3,FALSE))</f>
        <v>0</v>
      </c>
      <c r="C25">
        <f>IF($Q25="","",VLOOKUP($Q25,'Dept Head vs YTD acct'!$A$5:$M$257,4,FALSE))</f>
        <v>0</v>
      </c>
      <c r="D25">
        <f>IF($Q25="","",VLOOKUP($Q25,'Dept Head vs YTD acct'!$A$5:$M$257,5,FALSE))</f>
        <v>0</v>
      </c>
      <c r="E25">
        <f>IF($Q25="","",VLOOKUP($Q25,'Dept Head vs YTD acct'!$A$5:$M$257,6,FALSE))</f>
        <v>0</v>
      </c>
      <c r="F25">
        <f>IF($Q25="","",VLOOKUP($Q25,'Dept Head vs YTD acct'!$A$5:$M$257,7,FALSE))</f>
        <v>0</v>
      </c>
      <c r="G25" t="str">
        <f>IF($Q25="","",VLOOKUP($Q25,'Dept Head vs YTD acct'!$A$5:$Q$257,COUNTA('Dept Head vs YTD acct'!$A$4:H$4),FALSE))</f>
        <v>3988</v>
      </c>
      <c r="H25" t="str">
        <f>IF($Q25="","",VLOOKUP($Q25,'Dept Head vs YTD acct'!$A$5:$Q$257,COUNTA('Dept Head vs YTD acct'!$A$4:I$4),FALSE))</f>
        <v>FLOOD REMEDIATION GRANT</v>
      </c>
      <c r="I25" s="9">
        <f>IF($Q25="","",VLOOKUP($Q25,'Dept Head vs YTD acct'!$A$5:$Q$257,COUNTA('Dept Head vs YTD acct'!$A$4:J$4),FALSE))</f>
        <v>0</v>
      </c>
      <c r="J25" s="9">
        <f>IF($Q25="","",VLOOKUP($Q25,'Dept Head vs YTD acct'!$A$5:$Q$257,COUNTA('Dept Head vs YTD acct'!$A$4:K$4),FALSE))</f>
        <v>0</v>
      </c>
      <c r="K25" s="9">
        <f>IF($Q25="","",VLOOKUP($Q25,'Dept Head vs YTD acct'!$A$5:$Q$257,COUNTA('Dept Head vs YTD acct'!$A$4:L$4),FALSE))</f>
        <v>4966.4599999999991</v>
      </c>
      <c r="L25" s="9">
        <f>IF($Q25="","",VLOOKUP($Q25,'Dept Head vs YTD acct'!$A$5:$Q$257,COUNTA('Dept Head vs YTD acct'!$A$4:M$4),FALSE))</f>
        <v>10267.15</v>
      </c>
      <c r="M25" s="9">
        <f>IF($Q25="","",VLOOKUP($Q25,'Dept Head vs YTD acct'!$A$5:$Q$257,COUNTA('Dept Head vs YTD acct'!$A$4:N$4),FALSE))</f>
        <v>400000</v>
      </c>
      <c r="N25" s="9">
        <f>IF($Q25="","",VLOOKUP($Q25,'Dept Head vs YTD acct'!$A$5:$Q$257,COUNTA('Dept Head vs YTD acct'!$A$4:O$4),FALSE))</f>
        <v>0</v>
      </c>
      <c r="O25" s="9">
        <f>IF($Q25="","",VLOOKUP($Q25,'Dept Head vs YTD acct'!$A$5:$Q$257,COUNTA('Dept Head vs YTD acct'!$A$4:P$4),FALSE))</f>
        <v>0</v>
      </c>
      <c r="P25" s="9">
        <f t="shared" si="0"/>
        <v>415233.61</v>
      </c>
      <c r="Q25">
        <f>IF((MAX($Q$4:Q24)+1)&gt;Data!$C$1,"",MAX($Q$4:Q24)+1)</f>
        <v>21</v>
      </c>
    </row>
    <row r="26" spans="1:17" x14ac:dyDescent="0.2">
      <c r="A26" t="str">
        <f>IF($Q26="","",VLOOKUP($Q26,'Dept Head vs YTD acct'!$A$5:$Q$257,COUNTA('Dept Head vs YTD acct'!$A$4:B$4),FALSE))</f>
        <v>A</v>
      </c>
      <c r="B26">
        <f>IF($Q26="","",VLOOKUP($Q26,'Dept Head vs YTD acct'!$A$5:$M$257,3,FALSE))</f>
        <v>0</v>
      </c>
      <c r="C26">
        <f>IF($Q26="","",VLOOKUP($Q26,'Dept Head vs YTD acct'!$A$5:$M$257,4,FALSE))</f>
        <v>0</v>
      </c>
      <c r="D26">
        <f>IF($Q26="","",VLOOKUP($Q26,'Dept Head vs YTD acct'!$A$5:$M$257,5,FALSE))</f>
        <v>0</v>
      </c>
      <c r="E26">
        <f>IF($Q26="","",VLOOKUP($Q26,'Dept Head vs YTD acct'!$A$5:$M$257,6,FALSE))</f>
        <v>0</v>
      </c>
      <c r="F26">
        <f>IF($Q26="","",VLOOKUP($Q26,'Dept Head vs YTD acct'!$A$5:$M$257,7,FALSE))</f>
        <v>0</v>
      </c>
      <c r="G26" t="str">
        <f>IF($Q26="","",VLOOKUP($Q26,'Dept Head vs YTD acct'!$A$5:$Q$257,COUNTA('Dept Head vs YTD acct'!$A$4:H$4),FALSE))</f>
        <v>3640</v>
      </c>
      <c r="H26" t="str">
        <f>IF($Q26="","",VLOOKUP($Q26,'Dept Head vs YTD acct'!$A$5:$Q$257,COUNTA('Dept Head vs YTD acct'!$A$4:I$4),FALSE))</f>
        <v>SAFETY NET PROGRAM</v>
      </c>
      <c r="I26" s="9">
        <f>IF($Q26="","",VLOOKUP($Q26,'Dept Head vs YTD acct'!$A$5:$Q$257,COUNTA('Dept Head vs YTD acct'!$A$4:J$4),FALSE))</f>
        <v>124814</v>
      </c>
      <c r="J26" s="9">
        <f>IF($Q26="","",VLOOKUP($Q26,'Dept Head vs YTD acct'!$A$5:$Q$257,COUNTA('Dept Head vs YTD acct'!$A$4:K$4),FALSE))</f>
        <v>33493</v>
      </c>
      <c r="K26" s="9">
        <f>IF($Q26="","",VLOOKUP($Q26,'Dept Head vs YTD acct'!$A$5:$Q$257,COUNTA('Dept Head vs YTD acct'!$A$4:L$4),FALSE))</f>
        <v>37026</v>
      </c>
      <c r="L26" s="9">
        <f>IF($Q26="","",VLOOKUP($Q26,'Dept Head vs YTD acct'!$A$5:$Q$257,COUNTA('Dept Head vs YTD acct'!$A$4:M$4),FALSE))</f>
        <v>72511</v>
      </c>
      <c r="M26" s="9">
        <f>IF($Q26="","",VLOOKUP($Q26,'Dept Head vs YTD acct'!$A$5:$Q$257,COUNTA('Dept Head vs YTD acct'!$A$4:N$4),FALSE))</f>
        <v>62177</v>
      </c>
      <c r="N26" s="9">
        <f>IF($Q26="","",VLOOKUP($Q26,'Dept Head vs YTD acct'!$A$5:$Q$257,COUNTA('Dept Head vs YTD acct'!$A$4:O$4),FALSE))</f>
        <v>1225</v>
      </c>
      <c r="O26" s="9">
        <f>IF($Q26="","",VLOOKUP($Q26,'Dept Head vs YTD acct'!$A$5:$Q$257,COUNTA('Dept Head vs YTD acct'!$A$4:P$4),FALSE))</f>
        <v>32991</v>
      </c>
      <c r="P26" s="9">
        <f t="shared" si="0"/>
        <v>364237</v>
      </c>
      <c r="Q26">
        <f>IF((MAX($Q$4:Q25)+1)&gt;Data!$C$1,"",MAX($Q$4:Q25)+1)</f>
        <v>22</v>
      </c>
    </row>
    <row r="27" spans="1:17" x14ac:dyDescent="0.2">
      <c r="A27" t="str">
        <f>IF($Q27="","",VLOOKUP($Q27,'Dept Head vs YTD acct'!$A$5:$Q$257,COUNTA('Dept Head vs YTD acct'!$A$4:B$4),FALSE))</f>
        <v>A</v>
      </c>
      <c r="B27">
        <f>IF($Q27="","",VLOOKUP($Q27,'Dept Head vs YTD acct'!$A$5:$M$257,3,FALSE))</f>
        <v>0</v>
      </c>
      <c r="C27">
        <f>IF($Q27="","",VLOOKUP($Q27,'Dept Head vs YTD acct'!$A$5:$M$257,4,FALSE))</f>
        <v>0</v>
      </c>
      <c r="D27">
        <f>IF($Q27="","",VLOOKUP($Q27,'Dept Head vs YTD acct'!$A$5:$M$257,5,FALSE))</f>
        <v>0</v>
      </c>
      <c r="E27">
        <f>IF($Q27="","",VLOOKUP($Q27,'Dept Head vs YTD acct'!$A$5:$M$257,6,FALSE))</f>
        <v>0</v>
      </c>
      <c r="F27">
        <f>IF($Q27="","",VLOOKUP($Q27,'Dept Head vs YTD acct'!$A$5:$M$257,7,FALSE))</f>
        <v>0</v>
      </c>
      <c r="G27" t="str">
        <f>IF($Q27="","",VLOOKUP($Q27,'Dept Head vs YTD acct'!$A$5:$Q$257,COUNTA('Dept Head vs YTD acct'!$A$4:H$4),FALSE))</f>
        <v>3989</v>
      </c>
      <c r="H27" t="str">
        <f>IF($Q27="","",VLOOKUP($Q27,'Dept Head vs YTD acct'!$A$5:$Q$257,COUNTA('Dept Head vs YTD acct'!$A$4:I$4),FALSE))</f>
        <v>MULTI-USE TRAIL</v>
      </c>
      <c r="I27" s="9">
        <f>IF($Q27="","",VLOOKUP($Q27,'Dept Head vs YTD acct'!$A$5:$Q$257,COUNTA('Dept Head vs YTD acct'!$A$4:J$4),FALSE))</f>
        <v>0</v>
      </c>
      <c r="J27" s="9">
        <f>IF($Q27="","",VLOOKUP($Q27,'Dept Head vs YTD acct'!$A$5:$Q$257,COUNTA('Dept Head vs YTD acct'!$A$4:K$4),FALSE))</f>
        <v>149876</v>
      </c>
      <c r="K27" s="9">
        <f>IF($Q27="","",VLOOKUP($Q27,'Dept Head vs YTD acct'!$A$5:$Q$257,COUNTA('Dept Head vs YTD acct'!$A$4:L$4),FALSE))</f>
        <v>97187.26999999999</v>
      </c>
      <c r="L27" s="9">
        <f>IF($Q27="","",VLOOKUP($Q27,'Dept Head vs YTD acct'!$A$5:$Q$257,COUNTA('Dept Head vs YTD acct'!$A$4:M$4),FALSE))</f>
        <v>82868.47</v>
      </c>
      <c r="M27" s="9">
        <f>IF($Q27="","",VLOOKUP($Q27,'Dept Head vs YTD acct'!$A$5:$Q$257,COUNTA('Dept Head vs YTD acct'!$A$4:N$4),FALSE))</f>
        <v>-21011.67</v>
      </c>
      <c r="N27" s="9">
        <f>IF($Q27="","",VLOOKUP($Q27,'Dept Head vs YTD acct'!$A$5:$Q$257,COUNTA('Dept Head vs YTD acct'!$A$4:O$4),FALSE))</f>
        <v>0</v>
      </c>
      <c r="O27" s="9">
        <f>IF($Q27="","",VLOOKUP($Q27,'Dept Head vs YTD acct'!$A$5:$Q$257,COUNTA('Dept Head vs YTD acct'!$A$4:P$4),FALSE))</f>
        <v>0</v>
      </c>
      <c r="P27" s="9">
        <f t="shared" si="0"/>
        <v>308920.07</v>
      </c>
      <c r="Q27">
        <f>IF((MAX($Q$4:Q26)+1)&gt;Data!$C$1,"",MAX($Q$4:Q26)+1)</f>
        <v>23</v>
      </c>
    </row>
    <row r="28" spans="1:17" x14ac:dyDescent="0.2">
      <c r="A28" t="str">
        <f>IF($Q28="","",VLOOKUP($Q28,'Dept Head vs YTD acct'!$A$5:$Q$257,COUNTA('Dept Head vs YTD acct'!$A$4:B$4),FALSE))</f>
        <v>A</v>
      </c>
      <c r="B28">
        <f>IF($Q28="","",VLOOKUP($Q28,'Dept Head vs YTD acct'!$A$5:$M$257,3,FALSE))</f>
        <v>0</v>
      </c>
      <c r="C28">
        <f>IF($Q28="","",VLOOKUP($Q28,'Dept Head vs YTD acct'!$A$5:$M$257,4,FALSE))</f>
        <v>0</v>
      </c>
      <c r="D28">
        <f>IF($Q28="","",VLOOKUP($Q28,'Dept Head vs YTD acct'!$A$5:$M$257,5,FALSE))</f>
        <v>0</v>
      </c>
      <c r="E28">
        <f>IF($Q28="","",VLOOKUP($Q28,'Dept Head vs YTD acct'!$A$5:$M$257,6,FALSE))</f>
        <v>0</v>
      </c>
      <c r="F28">
        <f>IF($Q28="","",VLOOKUP($Q28,'Dept Head vs YTD acct'!$A$5:$M$257,7,FALSE))</f>
        <v>0</v>
      </c>
      <c r="G28" t="str">
        <f>IF($Q28="","",VLOOKUP($Q28,'Dept Head vs YTD acct'!$A$5:$Q$257,COUNTA('Dept Head vs YTD acct'!$A$4:H$4),FALSE))</f>
        <v>1790</v>
      </c>
      <c r="H28" t="str">
        <f>IF($Q28="","",VLOOKUP($Q28,'Dept Head vs YTD acct'!$A$5:$Q$257,COUNTA('Dept Head vs YTD acct'!$A$4:I$4),FALSE))</f>
        <v>MEDICAID TRANSPORT SEDANS</v>
      </c>
      <c r="I28" s="9">
        <f>IF($Q28="","",VLOOKUP($Q28,'Dept Head vs YTD acct'!$A$5:$Q$257,COUNTA('Dept Head vs YTD acct'!$A$4:J$4),FALSE))</f>
        <v>15312.229999999981</v>
      </c>
      <c r="J28" s="9">
        <f>IF($Q28="","",VLOOKUP($Q28,'Dept Head vs YTD acct'!$A$5:$Q$257,COUNTA('Dept Head vs YTD acct'!$A$4:K$4),FALSE))</f>
        <v>20588.130000000005</v>
      </c>
      <c r="K28" s="9">
        <f>IF($Q28="","",VLOOKUP($Q28,'Dept Head vs YTD acct'!$A$5:$Q$257,COUNTA('Dept Head vs YTD acct'!$A$4:L$4),FALSE))</f>
        <v>25698.760000000009</v>
      </c>
      <c r="L28" s="9">
        <f>IF($Q28="","",VLOOKUP($Q28,'Dept Head vs YTD acct'!$A$5:$Q$257,COUNTA('Dept Head vs YTD acct'!$A$4:M$4),FALSE))</f>
        <v>-4535.2700000000186</v>
      </c>
      <c r="M28" s="9">
        <f>IF($Q28="","",VLOOKUP($Q28,'Dept Head vs YTD acct'!$A$5:$Q$257,COUNTA('Dept Head vs YTD acct'!$A$4:N$4),FALSE))</f>
        <v>10731.369999999995</v>
      </c>
      <c r="N28" s="9">
        <f>IF($Q28="","",VLOOKUP($Q28,'Dept Head vs YTD acct'!$A$5:$Q$257,COUNTA('Dept Head vs YTD acct'!$A$4:O$4),FALSE))</f>
        <v>183071.81</v>
      </c>
      <c r="O28" s="9">
        <f>IF($Q28="","",VLOOKUP($Q28,'Dept Head vs YTD acct'!$A$5:$Q$257,COUNTA('Dept Head vs YTD acct'!$A$4:P$4),FALSE))</f>
        <v>9826.2999999999884</v>
      </c>
      <c r="P28" s="9">
        <f t="shared" si="0"/>
        <v>260693.32999999996</v>
      </c>
      <c r="Q28">
        <f>IF((MAX($Q$4:Q27)+1)&gt;Data!$C$1,"",MAX($Q$4:Q27)+1)</f>
        <v>24</v>
      </c>
    </row>
    <row r="29" spans="1:17" x14ac:dyDescent="0.2">
      <c r="A29" t="str">
        <f>IF($Q29="","",VLOOKUP($Q29,'Dept Head vs YTD acct'!$A$5:$Q$257,COUNTA('Dept Head vs YTD acct'!$A$4:B$4),FALSE))</f>
        <v>A</v>
      </c>
      <c r="B29">
        <f>IF($Q29="","",VLOOKUP($Q29,'Dept Head vs YTD acct'!$A$5:$M$257,3,FALSE))</f>
        <v>0</v>
      </c>
      <c r="C29">
        <f>IF($Q29="","",VLOOKUP($Q29,'Dept Head vs YTD acct'!$A$5:$M$257,4,FALSE))</f>
        <v>0</v>
      </c>
      <c r="D29">
        <f>IF($Q29="","",VLOOKUP($Q29,'Dept Head vs YTD acct'!$A$5:$M$257,5,FALSE))</f>
        <v>0</v>
      </c>
      <c r="E29">
        <f>IF($Q29="","",VLOOKUP($Q29,'Dept Head vs YTD acct'!$A$5:$M$257,6,FALSE))</f>
        <v>0</v>
      </c>
      <c r="F29">
        <f>IF($Q29="","",VLOOKUP($Q29,'Dept Head vs YTD acct'!$A$5:$M$257,7,FALSE))</f>
        <v>0</v>
      </c>
      <c r="G29" t="str">
        <f>IF($Q29="","",VLOOKUP($Q29,'Dept Head vs YTD acct'!$A$5:$Q$257,COUNTA('Dept Head vs YTD acct'!$A$4:H$4),FALSE))</f>
        <v>3987</v>
      </c>
      <c r="H29" t="str">
        <f>IF($Q29="","",VLOOKUP($Q29,'Dept Head vs YTD acct'!$A$5:$Q$257,COUNTA('Dept Head vs YTD acct'!$A$4:I$4),FALSE))</f>
        <v>E.S.D./STREAMBANKS</v>
      </c>
      <c r="I29" s="9">
        <f>IF($Q29="","",VLOOKUP($Q29,'Dept Head vs YTD acct'!$A$5:$Q$257,COUNTA('Dept Head vs YTD acct'!$A$4:J$4),FALSE))</f>
        <v>210306.43999999994</v>
      </c>
      <c r="J29" s="9">
        <f>IF($Q29="","",VLOOKUP($Q29,'Dept Head vs YTD acct'!$A$5:$Q$257,COUNTA('Dept Head vs YTD acct'!$A$4:K$4),FALSE))</f>
        <v>0</v>
      </c>
      <c r="K29" s="9">
        <f>IF($Q29="","",VLOOKUP($Q29,'Dept Head vs YTD acct'!$A$5:$Q$257,COUNTA('Dept Head vs YTD acct'!$A$4:L$4),FALSE))</f>
        <v>0</v>
      </c>
      <c r="L29" s="9">
        <f>IF($Q29="","",VLOOKUP($Q29,'Dept Head vs YTD acct'!$A$5:$Q$257,COUNTA('Dept Head vs YTD acct'!$A$4:M$4),FALSE))</f>
        <v>0</v>
      </c>
      <c r="M29" s="9">
        <f>IF($Q29="","",VLOOKUP($Q29,'Dept Head vs YTD acct'!$A$5:$Q$257,COUNTA('Dept Head vs YTD acct'!$A$4:N$4),FALSE))</f>
        <v>0</v>
      </c>
      <c r="N29" s="9">
        <f>IF($Q29="","",VLOOKUP($Q29,'Dept Head vs YTD acct'!$A$5:$Q$257,COUNTA('Dept Head vs YTD acct'!$A$4:O$4),FALSE))</f>
        <v>0</v>
      </c>
      <c r="O29" s="9">
        <f>IF($Q29="","",VLOOKUP($Q29,'Dept Head vs YTD acct'!$A$5:$Q$257,COUNTA('Dept Head vs YTD acct'!$A$4:P$4),FALSE))</f>
        <v>0</v>
      </c>
      <c r="P29" s="9">
        <f t="shared" si="0"/>
        <v>210306.43999999994</v>
      </c>
      <c r="Q29">
        <f>IF((MAX($Q$4:Q28)+1)&gt;Data!$C$1,"",MAX($Q$4:Q28)+1)</f>
        <v>25</v>
      </c>
    </row>
    <row r="30" spans="1:17" x14ac:dyDescent="0.2">
      <c r="A30" t="str">
        <f>IF($Q30="","",VLOOKUP($Q30,'Dept Head vs YTD acct'!$A$5:$Q$257,COUNTA('Dept Head vs YTD acct'!$A$4:B$4),FALSE))</f>
        <v>A</v>
      </c>
      <c r="B30">
        <f>IF($Q30="","",VLOOKUP($Q30,'Dept Head vs YTD acct'!$A$5:$M$257,3,FALSE))</f>
        <v>0</v>
      </c>
      <c r="C30">
        <f>IF($Q30="","",VLOOKUP($Q30,'Dept Head vs YTD acct'!$A$5:$M$257,4,FALSE))</f>
        <v>0</v>
      </c>
      <c r="D30">
        <f>IF($Q30="","",VLOOKUP($Q30,'Dept Head vs YTD acct'!$A$5:$M$257,5,FALSE))</f>
        <v>0</v>
      </c>
      <c r="E30">
        <f>IF($Q30="","",VLOOKUP($Q30,'Dept Head vs YTD acct'!$A$5:$M$257,6,FALSE))</f>
        <v>0</v>
      </c>
      <c r="F30">
        <f>IF($Q30="","",VLOOKUP($Q30,'Dept Head vs YTD acct'!$A$5:$M$257,7,FALSE))</f>
        <v>0</v>
      </c>
      <c r="G30" t="str">
        <f>IF($Q30="","",VLOOKUP($Q30,'Dept Head vs YTD acct'!$A$5:$Q$257,COUNTA('Dept Head vs YTD acct'!$A$4:H$4),FALSE))</f>
        <v>3642</v>
      </c>
      <c r="H30" t="str">
        <f>IF($Q30="","",VLOOKUP($Q30,'Dept Head vs YTD acct'!$A$5:$Q$257,COUNTA('Dept Head vs YTD acct'!$A$4:I$4),FALSE))</f>
        <v>EMERGENCY AID FOR ADULTS</v>
      </c>
      <c r="I30" s="9">
        <f>IF($Q30="","",VLOOKUP($Q30,'Dept Head vs YTD acct'!$A$5:$Q$257,COUNTA('Dept Head vs YTD acct'!$A$4:J$4),FALSE))</f>
        <v>22190</v>
      </c>
      <c r="J30" s="9">
        <f>IF($Q30="","",VLOOKUP($Q30,'Dept Head vs YTD acct'!$A$5:$Q$257,COUNTA('Dept Head vs YTD acct'!$A$4:K$4),FALSE))</f>
        <v>23952</v>
      </c>
      <c r="K30" s="9">
        <f>IF($Q30="","",VLOOKUP($Q30,'Dept Head vs YTD acct'!$A$5:$Q$257,COUNTA('Dept Head vs YTD acct'!$A$4:L$4),FALSE))</f>
        <v>18164</v>
      </c>
      <c r="L30" s="9">
        <f>IF($Q30="","",VLOOKUP($Q30,'Dept Head vs YTD acct'!$A$5:$Q$257,COUNTA('Dept Head vs YTD acct'!$A$4:M$4),FALSE))</f>
        <v>25215</v>
      </c>
      <c r="M30" s="9">
        <f>IF($Q30="","",VLOOKUP($Q30,'Dept Head vs YTD acct'!$A$5:$Q$257,COUNTA('Dept Head vs YTD acct'!$A$4:N$4),FALSE))</f>
        <v>98334</v>
      </c>
      <c r="N30" s="9">
        <f>IF($Q30="","",VLOOKUP($Q30,'Dept Head vs YTD acct'!$A$5:$Q$257,COUNTA('Dept Head vs YTD acct'!$A$4:O$4),FALSE))</f>
        <v>5539</v>
      </c>
      <c r="O30" s="9">
        <f>IF($Q30="","",VLOOKUP($Q30,'Dept Head vs YTD acct'!$A$5:$Q$257,COUNTA('Dept Head vs YTD acct'!$A$4:P$4),FALSE))</f>
        <v>6299</v>
      </c>
      <c r="P30" s="9">
        <f t="shared" si="0"/>
        <v>199693</v>
      </c>
      <c r="Q30">
        <f>IF((MAX($Q$4:Q29)+1)&gt;Data!$C$1,"",MAX($Q$4:Q29)+1)</f>
        <v>26</v>
      </c>
    </row>
    <row r="31" spans="1:17" x14ac:dyDescent="0.2">
      <c r="A31" t="str">
        <f>IF($Q31="","",VLOOKUP($Q31,'Dept Head vs YTD acct'!$A$5:$Q$257,COUNTA('Dept Head vs YTD acct'!$A$4:B$4),FALSE))</f>
        <v>A</v>
      </c>
      <c r="B31">
        <f>IF($Q31="","",VLOOKUP($Q31,'Dept Head vs YTD acct'!$A$5:$M$257,3,FALSE))</f>
        <v>0</v>
      </c>
      <c r="C31">
        <f>IF($Q31="","",VLOOKUP($Q31,'Dept Head vs YTD acct'!$A$5:$M$257,4,FALSE))</f>
        <v>0</v>
      </c>
      <c r="D31">
        <f>IF($Q31="","",VLOOKUP($Q31,'Dept Head vs YTD acct'!$A$5:$M$257,5,FALSE))</f>
        <v>0</v>
      </c>
      <c r="E31">
        <f>IF($Q31="","",VLOOKUP($Q31,'Dept Head vs YTD acct'!$A$5:$M$257,6,FALSE))</f>
        <v>0</v>
      </c>
      <c r="F31">
        <f>IF($Q31="","",VLOOKUP($Q31,'Dept Head vs YTD acct'!$A$5:$M$257,7,FALSE))</f>
        <v>0</v>
      </c>
      <c r="G31" t="str">
        <f>IF($Q31="","",VLOOKUP($Q31,'Dept Head vs YTD acct'!$A$5:$Q$257,COUNTA('Dept Head vs YTD acct'!$A$4:H$4),FALSE))</f>
        <v>1256</v>
      </c>
      <c r="H31" t="str">
        <f>IF($Q31="","",VLOOKUP($Q31,'Dept Head vs YTD acct'!$A$5:$Q$257,COUNTA('Dept Head vs YTD acct'!$A$4:I$4),FALSE))</f>
        <v>CLERK DMV FEES</v>
      </c>
      <c r="I31" s="9">
        <f>IF($Q31="","",VLOOKUP($Q31,'Dept Head vs YTD acct'!$A$5:$Q$257,COUNTA('Dept Head vs YTD acct'!$A$4:J$4),FALSE))</f>
        <v>1652.4799999999814</v>
      </c>
      <c r="J31" s="9">
        <f>IF($Q31="","",VLOOKUP($Q31,'Dept Head vs YTD acct'!$A$5:$Q$257,COUNTA('Dept Head vs YTD acct'!$A$4:K$4),FALSE))</f>
        <v>18485.369999999995</v>
      </c>
      <c r="K31" s="9">
        <f>IF($Q31="","",VLOOKUP($Q31,'Dept Head vs YTD acct'!$A$5:$Q$257,COUNTA('Dept Head vs YTD acct'!$A$4:L$4),FALSE))</f>
        <v>7462.2299999999814</v>
      </c>
      <c r="L31" s="9">
        <f>IF($Q31="","",VLOOKUP($Q31,'Dept Head vs YTD acct'!$A$5:$Q$257,COUNTA('Dept Head vs YTD acct'!$A$4:M$4),FALSE))</f>
        <v>-31066.390000000014</v>
      </c>
      <c r="M31" s="9">
        <f>IF($Q31="","",VLOOKUP($Q31,'Dept Head vs YTD acct'!$A$5:$Q$257,COUNTA('Dept Head vs YTD acct'!$A$4:N$4),FALSE))</f>
        <v>-35248.590000000026</v>
      </c>
      <c r="N31" s="9">
        <f>IF($Q31="","",VLOOKUP($Q31,'Dept Head vs YTD acct'!$A$5:$Q$257,COUNTA('Dept Head vs YTD acct'!$A$4:O$4),FALSE))</f>
        <v>108039.44</v>
      </c>
      <c r="O31" s="9">
        <f>IF($Q31="","",VLOOKUP($Q31,'Dept Head vs YTD acct'!$A$5:$Q$257,COUNTA('Dept Head vs YTD acct'!$A$4:P$4),FALSE))</f>
        <v>103663.15000000002</v>
      </c>
      <c r="P31" s="9">
        <f t="shared" si="0"/>
        <v>172987.68999999994</v>
      </c>
      <c r="Q31">
        <f>IF((MAX($Q$4:Q30)+1)&gt;Data!$C$1,"",MAX($Q$4:Q30)+1)</f>
        <v>27</v>
      </c>
    </row>
    <row r="32" spans="1:17" x14ac:dyDescent="0.2">
      <c r="A32" t="str">
        <f>IF($Q32="","",VLOOKUP($Q32,'Dept Head vs YTD acct'!$A$5:$Q$257,COUNTA('Dept Head vs YTD acct'!$A$4:B$4),FALSE))</f>
        <v>A</v>
      </c>
      <c r="B32">
        <f>IF($Q32="","",VLOOKUP($Q32,'Dept Head vs YTD acct'!$A$5:$M$257,3,FALSE))</f>
        <v>0</v>
      </c>
      <c r="C32">
        <f>IF($Q32="","",VLOOKUP($Q32,'Dept Head vs YTD acct'!$A$5:$M$257,4,FALSE))</f>
        <v>0</v>
      </c>
      <c r="D32">
        <f>IF($Q32="","",VLOOKUP($Q32,'Dept Head vs YTD acct'!$A$5:$M$257,5,FALSE))</f>
        <v>0</v>
      </c>
      <c r="E32">
        <f>IF($Q32="","",VLOOKUP($Q32,'Dept Head vs YTD acct'!$A$5:$M$257,6,FALSE))</f>
        <v>0</v>
      </c>
      <c r="F32">
        <f>IF($Q32="","",VLOOKUP($Q32,'Dept Head vs YTD acct'!$A$5:$M$257,7,FALSE))</f>
        <v>0</v>
      </c>
      <c r="G32" t="str">
        <f>IF($Q32="","",VLOOKUP($Q32,'Dept Head vs YTD acct'!$A$5:$Q$257,COUNTA('Dept Head vs YTD acct'!$A$4:H$4),FALSE))</f>
        <v>1751</v>
      </c>
      <c r="H32" t="str">
        <f>IF($Q32="","",VLOOKUP($Q32,'Dept Head vs YTD acct'!$A$5:$Q$257,COUNTA('Dept Head vs YTD acct'!$A$4:I$4),FALSE))</f>
        <v>BUS FARES</v>
      </c>
      <c r="I32" s="9">
        <f>IF($Q32="","",VLOOKUP($Q32,'Dept Head vs YTD acct'!$A$5:$Q$257,COUNTA('Dept Head vs YTD acct'!$A$4:J$4),FALSE))</f>
        <v>-2014.2999999999884</v>
      </c>
      <c r="J32" s="9">
        <f>IF($Q32="","",VLOOKUP($Q32,'Dept Head vs YTD acct'!$A$5:$Q$257,COUNTA('Dept Head vs YTD acct'!$A$4:K$4),FALSE))</f>
        <v>49498.710000000021</v>
      </c>
      <c r="K32" s="9">
        <f>IF($Q32="","",VLOOKUP($Q32,'Dept Head vs YTD acct'!$A$5:$Q$257,COUNTA('Dept Head vs YTD acct'!$A$4:L$4),FALSE))</f>
        <v>31212.25</v>
      </c>
      <c r="L32" s="9">
        <f>IF($Q32="","",VLOOKUP($Q32,'Dept Head vs YTD acct'!$A$5:$Q$257,COUNTA('Dept Head vs YTD acct'!$A$4:M$4),FALSE))</f>
        <v>-11391.200000000012</v>
      </c>
      <c r="M32" s="9">
        <f>IF($Q32="","",VLOOKUP($Q32,'Dept Head vs YTD acct'!$A$5:$Q$257,COUNTA('Dept Head vs YTD acct'!$A$4:N$4),FALSE))</f>
        <v>-26297.849999999977</v>
      </c>
      <c r="N32" s="9">
        <f>IF($Q32="","",VLOOKUP($Q32,'Dept Head vs YTD acct'!$A$5:$Q$257,COUNTA('Dept Head vs YTD acct'!$A$4:O$4),FALSE))</f>
        <v>161634.99</v>
      </c>
      <c r="O32" s="9">
        <f>IF($Q32="","",VLOOKUP($Q32,'Dept Head vs YTD acct'!$A$5:$Q$257,COUNTA('Dept Head vs YTD acct'!$A$4:P$4),FALSE))</f>
        <v>-31833.630000000005</v>
      </c>
      <c r="P32" s="9">
        <f t="shared" si="0"/>
        <v>170808.97000000003</v>
      </c>
      <c r="Q32">
        <f>IF((MAX($Q$4:Q31)+1)&gt;Data!$C$1,"",MAX($Q$4:Q31)+1)</f>
        <v>28</v>
      </c>
    </row>
    <row r="33" spans="1:17" x14ac:dyDescent="0.2">
      <c r="A33" t="str">
        <f>IF($Q33="","",VLOOKUP($Q33,'Dept Head vs YTD acct'!$A$5:$Q$257,COUNTA('Dept Head vs YTD acct'!$A$4:B$4),FALSE))</f>
        <v>A</v>
      </c>
      <c r="B33">
        <f>IF($Q33="","",VLOOKUP($Q33,'Dept Head vs YTD acct'!$A$5:$M$257,3,FALSE))</f>
        <v>0</v>
      </c>
      <c r="C33">
        <f>IF($Q33="","",VLOOKUP($Q33,'Dept Head vs YTD acct'!$A$5:$M$257,4,FALSE))</f>
        <v>0</v>
      </c>
      <c r="D33">
        <f>IF($Q33="","",VLOOKUP($Q33,'Dept Head vs YTD acct'!$A$5:$M$257,5,FALSE))</f>
        <v>0</v>
      </c>
      <c r="E33">
        <f>IF($Q33="","",VLOOKUP($Q33,'Dept Head vs YTD acct'!$A$5:$M$257,6,FALSE))</f>
        <v>0</v>
      </c>
      <c r="F33">
        <f>IF($Q33="","",VLOOKUP($Q33,'Dept Head vs YTD acct'!$A$5:$M$257,7,FALSE))</f>
        <v>0</v>
      </c>
      <c r="G33" t="str">
        <f>IF($Q33="","",VLOOKUP($Q33,'Dept Head vs YTD acct'!$A$5:$Q$257,COUNTA('Dept Head vs YTD acct'!$A$4:H$4),FALSE))</f>
        <v>4325</v>
      </c>
      <c r="H33" t="str">
        <f>IF($Q33="","",VLOOKUP($Q33,'Dept Head vs YTD acct'!$A$5:$Q$257,COUNTA('Dept Head vs YTD acct'!$A$4:I$4),FALSE))</f>
        <v>LETPP GRANT</v>
      </c>
      <c r="I33" s="9">
        <f>IF($Q33="","",VLOOKUP($Q33,'Dept Head vs YTD acct'!$A$5:$Q$257,COUNTA('Dept Head vs YTD acct'!$A$4:J$4),FALSE))</f>
        <v>-44267.100000000006</v>
      </c>
      <c r="J33" s="9">
        <f>IF($Q33="","",VLOOKUP($Q33,'Dept Head vs YTD acct'!$A$5:$Q$257,COUNTA('Dept Head vs YTD acct'!$A$4:K$4),FALSE))</f>
        <v>19408.48</v>
      </c>
      <c r="K33" s="9">
        <f>IF($Q33="","",VLOOKUP($Q33,'Dept Head vs YTD acct'!$A$5:$Q$257,COUNTA('Dept Head vs YTD acct'!$A$4:L$4),FALSE))</f>
        <v>23750</v>
      </c>
      <c r="L33" s="9">
        <f>IF($Q33="","",VLOOKUP($Q33,'Dept Head vs YTD acct'!$A$5:$Q$257,COUNTA('Dept Head vs YTD acct'!$A$4:M$4),FALSE))</f>
        <v>48321.25</v>
      </c>
      <c r="M33" s="9">
        <f>IF($Q33="","",VLOOKUP($Q33,'Dept Head vs YTD acct'!$A$5:$Q$257,COUNTA('Dept Head vs YTD acct'!$A$4:N$4),FALSE))</f>
        <v>13489.019999999997</v>
      </c>
      <c r="N33" s="9">
        <f>IF($Q33="","",VLOOKUP($Q33,'Dept Head vs YTD acct'!$A$5:$Q$257,COUNTA('Dept Head vs YTD acct'!$A$4:O$4),FALSE))</f>
        <v>27403.47</v>
      </c>
      <c r="O33" s="9">
        <f>IF($Q33="","",VLOOKUP($Q33,'Dept Head vs YTD acct'!$A$5:$Q$257,COUNTA('Dept Head vs YTD acct'!$A$4:P$4),FALSE))</f>
        <v>67498.95</v>
      </c>
      <c r="P33" s="9">
        <f t="shared" si="0"/>
        <v>155604.07</v>
      </c>
      <c r="Q33">
        <f>IF((MAX($Q$4:Q32)+1)&gt;Data!$C$1,"",MAX($Q$4:Q32)+1)</f>
        <v>29</v>
      </c>
    </row>
    <row r="34" spans="1:17" x14ac:dyDescent="0.2">
      <c r="A34" t="str">
        <f>IF($Q34="","",VLOOKUP($Q34,'Dept Head vs YTD acct'!$A$5:$Q$257,COUNTA('Dept Head vs YTD acct'!$A$4:B$4),FALSE))</f>
        <v>A</v>
      </c>
      <c r="B34">
        <f>IF($Q34="","",VLOOKUP($Q34,'Dept Head vs YTD acct'!$A$5:$M$257,3,FALSE))</f>
        <v>0</v>
      </c>
      <c r="C34">
        <f>IF($Q34="","",VLOOKUP($Q34,'Dept Head vs YTD acct'!$A$5:$M$257,4,FALSE))</f>
        <v>0</v>
      </c>
      <c r="D34">
        <f>IF($Q34="","",VLOOKUP($Q34,'Dept Head vs YTD acct'!$A$5:$M$257,5,FALSE))</f>
        <v>0</v>
      </c>
      <c r="E34">
        <f>IF($Q34="","",VLOOKUP($Q34,'Dept Head vs YTD acct'!$A$5:$M$257,6,FALSE))</f>
        <v>0</v>
      </c>
      <c r="F34">
        <f>IF($Q34="","",VLOOKUP($Q34,'Dept Head vs YTD acct'!$A$5:$M$257,7,FALSE))</f>
        <v>0</v>
      </c>
      <c r="G34" t="str">
        <f>IF($Q34="","",VLOOKUP($Q34,'Dept Head vs YTD acct'!$A$5:$Q$257,COUNTA('Dept Head vs YTD acct'!$A$4:H$4),FALSE))</f>
        <v>4784</v>
      </c>
      <c r="H34" t="str">
        <f>IF($Q34="","",VLOOKUP($Q34,'Dept Head vs YTD acct'!$A$5:$Q$257,COUNTA('Dept Head vs YTD acct'!$A$4:I$4),FALSE))</f>
        <v>FEMA/JAIL ASSISTANCE</v>
      </c>
      <c r="I34" s="9">
        <f>IF($Q34="","",VLOOKUP($Q34,'Dept Head vs YTD acct'!$A$5:$Q$257,COUNTA('Dept Head vs YTD acct'!$A$4:J$4),FALSE))</f>
        <v>15876</v>
      </c>
      <c r="J34" s="9">
        <f>IF($Q34="","",VLOOKUP($Q34,'Dept Head vs YTD acct'!$A$5:$Q$257,COUNTA('Dept Head vs YTD acct'!$A$4:K$4),FALSE))</f>
        <v>-59556</v>
      </c>
      <c r="K34" s="9">
        <f>IF($Q34="","",VLOOKUP($Q34,'Dept Head vs YTD acct'!$A$5:$Q$257,COUNTA('Dept Head vs YTD acct'!$A$4:L$4),FALSE))</f>
        <v>21918.590000000026</v>
      </c>
      <c r="L34" s="9">
        <f>IF($Q34="","",VLOOKUP($Q34,'Dept Head vs YTD acct'!$A$5:$Q$257,COUNTA('Dept Head vs YTD acct'!$A$4:M$4),FALSE))</f>
        <v>194988.83000000002</v>
      </c>
      <c r="M34" s="9">
        <f>IF($Q34="","",VLOOKUP($Q34,'Dept Head vs YTD acct'!$A$5:$Q$257,COUNTA('Dept Head vs YTD acct'!$A$4:N$4),FALSE))</f>
        <v>207816</v>
      </c>
      <c r="N34" s="9">
        <f>IF($Q34="","",VLOOKUP($Q34,'Dept Head vs YTD acct'!$A$5:$Q$257,COUNTA('Dept Head vs YTD acct'!$A$4:O$4),FALSE))</f>
        <v>-75348</v>
      </c>
      <c r="O34" s="9">
        <f>IF($Q34="","",VLOOKUP($Q34,'Dept Head vs YTD acct'!$A$5:$Q$257,COUNTA('Dept Head vs YTD acct'!$A$4:P$4),FALSE))</f>
        <v>-157417.35999999999</v>
      </c>
      <c r="P34" s="9">
        <f t="shared" si="0"/>
        <v>148278.06000000006</v>
      </c>
      <c r="Q34">
        <f>IF((MAX($Q$4:Q33)+1)&gt;Data!$C$1,"",MAX($Q$4:Q33)+1)</f>
        <v>30</v>
      </c>
    </row>
    <row r="35" spans="1:17" x14ac:dyDescent="0.2">
      <c r="A35" t="str">
        <f>IF($Q35="","",VLOOKUP($Q35,'Dept Head vs YTD acct'!$A$5:$Q$257,COUNTA('Dept Head vs YTD acct'!$A$4:B$4),FALSE))</f>
        <v>A</v>
      </c>
      <c r="B35">
        <f>IF($Q35="","",VLOOKUP($Q35,'Dept Head vs YTD acct'!$A$5:$M$257,3,FALSE))</f>
        <v>0</v>
      </c>
      <c r="C35">
        <f>IF($Q35="","",VLOOKUP($Q35,'Dept Head vs YTD acct'!$A$5:$M$257,4,FALSE))</f>
        <v>0</v>
      </c>
      <c r="D35">
        <f>IF($Q35="","",VLOOKUP($Q35,'Dept Head vs YTD acct'!$A$5:$M$257,5,FALSE))</f>
        <v>0</v>
      </c>
      <c r="E35">
        <f>IF($Q35="","",VLOOKUP($Q35,'Dept Head vs YTD acct'!$A$5:$M$257,6,FALSE))</f>
        <v>0</v>
      </c>
      <c r="F35">
        <f>IF($Q35="","",VLOOKUP($Q35,'Dept Head vs YTD acct'!$A$5:$M$257,7,FALSE))</f>
        <v>0</v>
      </c>
      <c r="G35" t="str">
        <f>IF($Q35="","",VLOOKUP($Q35,'Dept Head vs YTD acct'!$A$5:$Q$257,COUNTA('Dept Head vs YTD acct'!$A$4:H$4),FALSE))</f>
        <v>4456</v>
      </c>
      <c r="H35" t="str">
        <f>IF($Q35="","",VLOOKUP($Q35,'Dept Head vs YTD acct'!$A$5:$Q$257,COUNTA('Dept Head vs YTD acct'!$A$4:I$4),FALSE))</f>
        <v>CHILD W/SPEC HEALTH NEEDS</v>
      </c>
      <c r="I35" s="9">
        <f>IF($Q35="","",VLOOKUP($Q35,'Dept Head vs YTD acct'!$A$5:$Q$257,COUNTA('Dept Head vs YTD acct'!$A$4:J$4),FALSE))</f>
        <v>16919</v>
      </c>
      <c r="J35" s="9">
        <f>IF($Q35="","",VLOOKUP($Q35,'Dept Head vs YTD acct'!$A$5:$Q$257,COUNTA('Dept Head vs YTD acct'!$A$4:K$4),FALSE))</f>
        <v>0</v>
      </c>
      <c r="K35" s="9">
        <f>IF($Q35="","",VLOOKUP($Q35,'Dept Head vs YTD acct'!$A$5:$Q$257,COUNTA('Dept Head vs YTD acct'!$A$4:L$4),FALSE))</f>
        <v>0</v>
      </c>
      <c r="L35" s="9">
        <f>IF($Q35="","",VLOOKUP($Q35,'Dept Head vs YTD acct'!$A$5:$Q$257,COUNTA('Dept Head vs YTD acct'!$A$4:M$4),FALSE))</f>
        <v>0</v>
      </c>
      <c r="M35" s="9">
        <f>IF($Q35="","",VLOOKUP($Q35,'Dept Head vs YTD acct'!$A$5:$Q$257,COUNTA('Dept Head vs YTD acct'!$A$4:N$4),FALSE))</f>
        <v>0</v>
      </c>
      <c r="N35" s="9">
        <f>IF($Q35="","",VLOOKUP($Q35,'Dept Head vs YTD acct'!$A$5:$Q$257,COUNTA('Dept Head vs YTD acct'!$A$4:O$4),FALSE))</f>
        <v>111820.66</v>
      </c>
      <c r="O35" s="9">
        <f>IF($Q35="","",VLOOKUP($Q35,'Dept Head vs YTD acct'!$A$5:$Q$257,COUNTA('Dept Head vs YTD acct'!$A$4:P$4),FALSE))</f>
        <v>17440.080000000002</v>
      </c>
      <c r="P35" s="9">
        <f t="shared" si="0"/>
        <v>146179.74</v>
      </c>
      <c r="Q35">
        <f>IF((MAX($Q$4:Q34)+1)&gt;Data!$C$1,"",MAX($Q$4:Q34)+1)</f>
        <v>31</v>
      </c>
    </row>
    <row r="36" spans="1:17" x14ac:dyDescent="0.2">
      <c r="A36" t="str">
        <f>IF($Q36="","",VLOOKUP($Q36,'Dept Head vs YTD acct'!$A$5:$Q$257,COUNTA('Dept Head vs YTD acct'!$A$4:B$4),FALSE))</f>
        <v>A</v>
      </c>
      <c r="B36">
        <f>IF($Q36="","",VLOOKUP($Q36,'Dept Head vs YTD acct'!$A$5:$M$257,3,FALSE))</f>
        <v>0</v>
      </c>
      <c r="C36">
        <f>IF($Q36="","",VLOOKUP($Q36,'Dept Head vs YTD acct'!$A$5:$M$257,4,FALSE))</f>
        <v>0</v>
      </c>
      <c r="D36">
        <f>IF($Q36="","",VLOOKUP($Q36,'Dept Head vs YTD acct'!$A$5:$M$257,5,FALSE))</f>
        <v>0</v>
      </c>
      <c r="E36">
        <f>IF($Q36="","",VLOOKUP($Q36,'Dept Head vs YTD acct'!$A$5:$M$257,6,FALSE))</f>
        <v>0</v>
      </c>
      <c r="F36">
        <f>IF($Q36="","",VLOOKUP($Q36,'Dept Head vs YTD acct'!$A$5:$M$257,7,FALSE))</f>
        <v>0</v>
      </c>
      <c r="G36" t="str">
        <f>IF($Q36="","",VLOOKUP($Q36,'Dept Head vs YTD acct'!$A$5:$Q$257,COUNTA('Dept Head vs YTD acct'!$A$4:H$4),FALSE))</f>
        <v>3330</v>
      </c>
      <c r="H36" t="str">
        <f>IF($Q36="","",VLOOKUP($Q36,'Dept Head vs YTD acct'!$A$5:$Q$257,COUNTA('Dept Head vs YTD acct'!$A$4:I$4),FALSE))</f>
        <v>SECURITY COSTS-COURT</v>
      </c>
      <c r="I36" s="9">
        <f>IF($Q36="","",VLOOKUP($Q36,'Dept Head vs YTD acct'!$A$5:$Q$257,COUNTA('Dept Head vs YTD acct'!$A$4:J$4),FALSE))</f>
        <v>-12762.260000000009</v>
      </c>
      <c r="J36" s="9">
        <f>IF($Q36="","",VLOOKUP($Q36,'Dept Head vs YTD acct'!$A$5:$Q$257,COUNTA('Dept Head vs YTD acct'!$A$4:K$4),FALSE))</f>
        <v>-13541.099999999977</v>
      </c>
      <c r="K36" s="9">
        <f>IF($Q36="","",VLOOKUP($Q36,'Dept Head vs YTD acct'!$A$5:$Q$257,COUNTA('Dept Head vs YTD acct'!$A$4:L$4),FALSE))</f>
        <v>23972.309999999998</v>
      </c>
      <c r="L36" s="9">
        <f>IF($Q36="","",VLOOKUP($Q36,'Dept Head vs YTD acct'!$A$5:$Q$257,COUNTA('Dept Head vs YTD acct'!$A$4:M$4),FALSE))</f>
        <v>-31807.880000000005</v>
      </c>
      <c r="M36" s="9">
        <f>IF($Q36="","",VLOOKUP($Q36,'Dept Head vs YTD acct'!$A$5:$Q$257,COUNTA('Dept Head vs YTD acct'!$A$4:N$4),FALSE))</f>
        <v>-1665.7000000000116</v>
      </c>
      <c r="N36" s="9">
        <f>IF($Q36="","",VLOOKUP($Q36,'Dept Head vs YTD acct'!$A$5:$Q$257,COUNTA('Dept Head vs YTD acct'!$A$4:O$4),FALSE))</f>
        <v>49993.169999999984</v>
      </c>
      <c r="O36" s="9">
        <f>IF($Q36="","",VLOOKUP($Q36,'Dept Head vs YTD acct'!$A$5:$Q$257,COUNTA('Dept Head vs YTD acct'!$A$4:P$4),FALSE))</f>
        <v>113473.18</v>
      </c>
      <c r="P36" s="9">
        <f t="shared" si="0"/>
        <v>127661.71999999997</v>
      </c>
      <c r="Q36">
        <f>IF((MAX($Q$4:Q35)+1)&gt;Data!$C$1,"",MAX($Q$4:Q35)+1)</f>
        <v>32</v>
      </c>
    </row>
    <row r="37" spans="1:17" x14ac:dyDescent="0.2">
      <c r="A37" t="str">
        <f>IF($Q37="","",VLOOKUP($Q37,'Dept Head vs YTD acct'!$A$5:$Q$257,COUNTA('Dept Head vs YTD acct'!$A$4:B$4),FALSE))</f>
        <v>A</v>
      </c>
      <c r="B37">
        <f>IF($Q37="","",VLOOKUP($Q37,'Dept Head vs YTD acct'!$A$5:$M$257,3,FALSE))</f>
        <v>0</v>
      </c>
      <c r="C37">
        <f>IF($Q37="","",VLOOKUP($Q37,'Dept Head vs YTD acct'!$A$5:$M$257,4,FALSE))</f>
        <v>0</v>
      </c>
      <c r="D37">
        <f>IF($Q37="","",VLOOKUP($Q37,'Dept Head vs YTD acct'!$A$5:$M$257,5,FALSE))</f>
        <v>0</v>
      </c>
      <c r="E37">
        <f>IF($Q37="","",VLOOKUP($Q37,'Dept Head vs YTD acct'!$A$5:$M$257,6,FALSE))</f>
        <v>0</v>
      </c>
      <c r="F37">
        <f>IF($Q37="","",VLOOKUP($Q37,'Dept Head vs YTD acct'!$A$5:$M$257,7,FALSE))</f>
        <v>0</v>
      </c>
      <c r="G37" t="str">
        <f>IF($Q37="","",VLOOKUP($Q37,'Dept Head vs YTD acct'!$A$5:$Q$257,COUNTA('Dept Head vs YTD acct'!$A$4:H$4),FALSE))</f>
        <v>2675</v>
      </c>
      <c r="H37" t="str">
        <f>IF($Q37="","",VLOOKUP($Q37,'Dept Head vs YTD acct'!$A$5:$Q$257,COUNTA('Dept Head vs YTD acct'!$A$4:I$4),FALSE))</f>
        <v>GAIN ON DISPOSITION OF ASSET</v>
      </c>
      <c r="I37" s="9">
        <f>IF($Q37="","",VLOOKUP($Q37,'Dept Head vs YTD acct'!$A$5:$Q$257,COUNTA('Dept Head vs YTD acct'!$A$4:J$4),FALSE))</f>
        <v>0</v>
      </c>
      <c r="J37" s="9">
        <f>IF($Q37="","",VLOOKUP($Q37,'Dept Head vs YTD acct'!$A$5:$Q$257,COUNTA('Dept Head vs YTD acct'!$A$4:K$4),FALSE))</f>
        <v>125000</v>
      </c>
      <c r="K37" s="9">
        <f>IF($Q37="","",VLOOKUP($Q37,'Dept Head vs YTD acct'!$A$5:$Q$257,COUNTA('Dept Head vs YTD acct'!$A$4:L$4),FALSE))</f>
        <v>0</v>
      </c>
      <c r="L37" s="9">
        <f>IF($Q37="","",VLOOKUP($Q37,'Dept Head vs YTD acct'!$A$5:$Q$257,COUNTA('Dept Head vs YTD acct'!$A$4:M$4),FALSE))</f>
        <v>0</v>
      </c>
      <c r="M37" s="9">
        <f>IF($Q37="","",VLOOKUP($Q37,'Dept Head vs YTD acct'!$A$5:$Q$257,COUNTA('Dept Head vs YTD acct'!$A$4:N$4),FALSE))</f>
        <v>0</v>
      </c>
      <c r="N37" s="9">
        <f>IF($Q37="","",VLOOKUP($Q37,'Dept Head vs YTD acct'!$A$5:$Q$257,COUNTA('Dept Head vs YTD acct'!$A$4:O$4),FALSE))</f>
        <v>0</v>
      </c>
      <c r="O37" s="9">
        <f>IF($Q37="","",VLOOKUP($Q37,'Dept Head vs YTD acct'!$A$5:$Q$257,COUNTA('Dept Head vs YTD acct'!$A$4:P$4),FALSE))</f>
        <v>0</v>
      </c>
      <c r="P37" s="9">
        <f t="shared" si="0"/>
        <v>125000</v>
      </c>
      <c r="Q37">
        <f>IF((MAX($Q$4:Q36)+1)&gt;Data!$C$1,"",MAX($Q$4:Q36)+1)</f>
        <v>33</v>
      </c>
    </row>
    <row r="38" spans="1:17" x14ac:dyDescent="0.2">
      <c r="A38" t="str">
        <f>IF($Q38="","",VLOOKUP($Q38,'Dept Head vs YTD acct'!$A$5:$Q$257,COUNTA('Dept Head vs YTD acct'!$A$4:B$4),FALSE))</f>
        <v>A</v>
      </c>
      <c r="B38">
        <f>IF($Q38="","",VLOOKUP($Q38,'Dept Head vs YTD acct'!$A$5:$M$257,3,FALSE))</f>
        <v>0</v>
      </c>
      <c r="C38">
        <f>IF($Q38="","",VLOOKUP($Q38,'Dept Head vs YTD acct'!$A$5:$M$257,4,FALSE))</f>
        <v>0</v>
      </c>
      <c r="D38">
        <f>IF($Q38="","",VLOOKUP($Q38,'Dept Head vs YTD acct'!$A$5:$M$257,5,FALSE))</f>
        <v>0</v>
      </c>
      <c r="E38">
        <f>IF($Q38="","",VLOOKUP($Q38,'Dept Head vs YTD acct'!$A$5:$M$257,6,FALSE))</f>
        <v>0</v>
      </c>
      <c r="F38">
        <f>IF($Q38="","",VLOOKUP($Q38,'Dept Head vs YTD acct'!$A$5:$M$257,7,FALSE))</f>
        <v>0</v>
      </c>
      <c r="G38" t="str">
        <f>IF($Q38="","",VLOOKUP($Q38,'Dept Head vs YTD acct'!$A$5:$Q$257,COUNTA('Dept Head vs YTD acct'!$A$4:H$4),FALSE))</f>
        <v>3623</v>
      </c>
      <c r="H38" t="str">
        <f>IF($Q38="","",VLOOKUP($Q38,'Dept Head vs YTD acct'!$A$5:$Q$257,COUNTA('Dept Head vs YTD acct'!$A$4:I$4),FALSE))</f>
        <v>JUVENILE DELINQUENT CARE</v>
      </c>
      <c r="I38" s="9">
        <f>IF($Q38="","",VLOOKUP($Q38,'Dept Head vs YTD acct'!$A$5:$Q$257,COUNTA('Dept Head vs YTD acct'!$A$4:J$4),FALSE))</f>
        <v>472</v>
      </c>
      <c r="J38" s="9">
        <f>IF($Q38="","",VLOOKUP($Q38,'Dept Head vs YTD acct'!$A$5:$Q$257,COUNTA('Dept Head vs YTD acct'!$A$4:K$4),FALSE))</f>
        <v>472</v>
      </c>
      <c r="K38" s="9">
        <f>IF($Q38="","",VLOOKUP($Q38,'Dept Head vs YTD acct'!$A$5:$Q$257,COUNTA('Dept Head vs YTD acct'!$A$4:L$4),FALSE))</f>
        <v>-27</v>
      </c>
      <c r="L38" s="9">
        <f>IF($Q38="","",VLOOKUP($Q38,'Dept Head vs YTD acct'!$A$5:$Q$257,COUNTA('Dept Head vs YTD acct'!$A$4:M$4),FALSE))</f>
        <v>8852</v>
      </c>
      <c r="M38" s="9">
        <f>IF($Q38="","",VLOOKUP($Q38,'Dept Head vs YTD acct'!$A$5:$Q$257,COUNTA('Dept Head vs YTD acct'!$A$4:N$4),FALSE))</f>
        <v>48500</v>
      </c>
      <c r="N38" s="9">
        <f>IF($Q38="","",VLOOKUP($Q38,'Dept Head vs YTD acct'!$A$5:$Q$257,COUNTA('Dept Head vs YTD acct'!$A$4:O$4),FALSE))</f>
        <v>15451</v>
      </c>
      <c r="O38" s="9">
        <f>IF($Q38="","",VLOOKUP($Q38,'Dept Head vs YTD acct'!$A$5:$Q$257,COUNTA('Dept Head vs YTD acct'!$A$4:P$4),FALSE))</f>
        <v>42000</v>
      </c>
      <c r="P38" s="9">
        <f t="shared" si="0"/>
        <v>115720</v>
      </c>
      <c r="Q38">
        <f>IF((MAX($Q$4:Q37)+1)&gt;Data!$C$1,"",MAX($Q$4:Q37)+1)</f>
        <v>34</v>
      </c>
    </row>
    <row r="39" spans="1:17" x14ac:dyDescent="0.2">
      <c r="A39" t="str">
        <f>IF($Q39="","",VLOOKUP($Q39,'Dept Head vs YTD acct'!$A$5:$Q$257,COUNTA('Dept Head vs YTD acct'!$A$4:B$4),FALSE))</f>
        <v>A</v>
      </c>
      <c r="B39">
        <f>IF($Q39="","",VLOOKUP($Q39,'Dept Head vs YTD acct'!$A$5:$M$257,3,FALSE))</f>
        <v>0</v>
      </c>
      <c r="C39">
        <f>IF($Q39="","",VLOOKUP($Q39,'Dept Head vs YTD acct'!$A$5:$M$257,4,FALSE))</f>
        <v>0</v>
      </c>
      <c r="D39">
        <f>IF($Q39="","",VLOOKUP($Q39,'Dept Head vs YTD acct'!$A$5:$M$257,5,FALSE))</f>
        <v>0</v>
      </c>
      <c r="E39">
        <f>IF($Q39="","",VLOOKUP($Q39,'Dept Head vs YTD acct'!$A$5:$M$257,6,FALSE))</f>
        <v>0</v>
      </c>
      <c r="F39">
        <f>IF($Q39="","",VLOOKUP($Q39,'Dept Head vs YTD acct'!$A$5:$M$257,7,FALSE))</f>
        <v>0</v>
      </c>
      <c r="G39" t="str">
        <f>IF($Q39="","",VLOOKUP($Q39,'Dept Head vs YTD acct'!$A$5:$Q$257,COUNTA('Dept Head vs YTD acct'!$A$4:H$4),FALSE))</f>
        <v>4670</v>
      </c>
      <c r="H39" t="str">
        <f>IF($Q39="","",VLOOKUP($Q39,'Dept Head vs YTD acct'!$A$5:$Q$257,COUNTA('Dept Head vs YTD acct'!$A$4:I$4),FALSE))</f>
        <v>SERV FOR RECIP TITLE XX</v>
      </c>
      <c r="I39" s="9">
        <f>IF($Q39="","",VLOOKUP($Q39,'Dept Head vs YTD acct'!$A$5:$Q$257,COUNTA('Dept Head vs YTD acct'!$A$4:J$4),FALSE))</f>
        <v>-92623</v>
      </c>
      <c r="J39" s="9">
        <f>IF($Q39="","",VLOOKUP($Q39,'Dept Head vs YTD acct'!$A$5:$Q$257,COUNTA('Dept Head vs YTD acct'!$A$4:K$4),FALSE))</f>
        <v>47398</v>
      </c>
      <c r="K39" s="9">
        <f>IF($Q39="","",VLOOKUP($Q39,'Dept Head vs YTD acct'!$A$5:$Q$257,COUNTA('Dept Head vs YTD acct'!$A$4:L$4),FALSE))</f>
        <v>33232</v>
      </c>
      <c r="L39" s="9">
        <f>IF($Q39="","",VLOOKUP($Q39,'Dept Head vs YTD acct'!$A$5:$Q$257,COUNTA('Dept Head vs YTD acct'!$A$4:M$4),FALSE))</f>
        <v>177369</v>
      </c>
      <c r="M39" s="9">
        <f>IF($Q39="","",VLOOKUP($Q39,'Dept Head vs YTD acct'!$A$5:$Q$257,COUNTA('Dept Head vs YTD acct'!$A$4:N$4),FALSE))</f>
        <v>4750</v>
      </c>
      <c r="N39" s="9">
        <f>IF($Q39="","",VLOOKUP($Q39,'Dept Head vs YTD acct'!$A$5:$Q$257,COUNTA('Dept Head vs YTD acct'!$A$4:O$4),FALSE))</f>
        <v>-438209</v>
      </c>
      <c r="O39" s="9">
        <f>IF($Q39="","",VLOOKUP($Q39,'Dept Head vs YTD acct'!$A$5:$Q$257,COUNTA('Dept Head vs YTD acct'!$A$4:P$4),FALSE))</f>
        <v>380075</v>
      </c>
      <c r="P39" s="9">
        <f t="shared" si="0"/>
        <v>111992</v>
      </c>
      <c r="Q39">
        <f>IF((MAX($Q$4:Q38)+1)&gt;Data!$C$1,"",MAX($Q$4:Q38)+1)</f>
        <v>35</v>
      </c>
    </row>
    <row r="40" spans="1:17" x14ac:dyDescent="0.2">
      <c r="A40" t="str">
        <f>IF($Q40="","",VLOOKUP($Q40,'Dept Head vs YTD acct'!$A$5:$Q$257,COUNTA('Dept Head vs YTD acct'!$A$4:B$4),FALSE))</f>
        <v>A</v>
      </c>
      <c r="B40">
        <f>IF($Q40="","",VLOOKUP($Q40,'Dept Head vs YTD acct'!$A$5:$M$257,3,FALSE))</f>
        <v>0</v>
      </c>
      <c r="C40">
        <f>IF($Q40="","",VLOOKUP($Q40,'Dept Head vs YTD acct'!$A$5:$M$257,4,FALSE))</f>
        <v>0</v>
      </c>
      <c r="D40">
        <f>IF($Q40="","",VLOOKUP($Q40,'Dept Head vs YTD acct'!$A$5:$M$257,5,FALSE))</f>
        <v>0</v>
      </c>
      <c r="E40">
        <f>IF($Q40="","",VLOOKUP($Q40,'Dept Head vs YTD acct'!$A$5:$M$257,6,FALSE))</f>
        <v>0</v>
      </c>
      <c r="F40">
        <f>IF($Q40="","",VLOOKUP($Q40,'Dept Head vs YTD acct'!$A$5:$M$257,7,FALSE))</f>
        <v>0</v>
      </c>
      <c r="G40" t="str">
        <f>IF($Q40="","",VLOOKUP($Q40,'Dept Head vs YTD acct'!$A$5:$Q$257,COUNTA('Dept Head vs YTD acct'!$A$4:H$4),FALSE))</f>
        <v>3450</v>
      </c>
      <c r="H40" t="str">
        <f>IF($Q40="","",VLOOKUP($Q40,'Dept Head vs YTD acct'!$A$5:$Q$257,COUNTA('Dept Head vs YTD acct'!$A$4:I$4),FALSE))</f>
        <v>PUBLIC WATER SUPPLY</v>
      </c>
      <c r="I40" s="9">
        <f>IF($Q40="","",VLOOKUP($Q40,'Dept Head vs YTD acct'!$A$5:$Q$257,COUNTA('Dept Head vs YTD acct'!$A$4:J$4),FALSE))</f>
        <v>-2215.3800000000047</v>
      </c>
      <c r="J40" s="9">
        <f>IF($Q40="","",VLOOKUP($Q40,'Dept Head vs YTD acct'!$A$5:$Q$257,COUNTA('Dept Head vs YTD acct'!$A$4:K$4),FALSE))</f>
        <v>11125.25</v>
      </c>
      <c r="K40" s="9">
        <f>IF($Q40="","",VLOOKUP($Q40,'Dept Head vs YTD acct'!$A$5:$Q$257,COUNTA('Dept Head vs YTD acct'!$A$4:L$4),FALSE))</f>
        <v>-10039.410000000003</v>
      </c>
      <c r="L40" s="9">
        <f>IF($Q40="","",VLOOKUP($Q40,'Dept Head vs YTD acct'!$A$5:$Q$257,COUNTA('Dept Head vs YTD acct'!$A$4:M$4),FALSE))</f>
        <v>13573.479999999996</v>
      </c>
      <c r="M40" s="9">
        <f>IF($Q40="","",VLOOKUP($Q40,'Dept Head vs YTD acct'!$A$5:$Q$257,COUNTA('Dept Head vs YTD acct'!$A$4:N$4),FALSE))</f>
        <v>7004.1100000000006</v>
      </c>
      <c r="N40" s="9">
        <f>IF($Q40="","",VLOOKUP($Q40,'Dept Head vs YTD acct'!$A$5:$Q$257,COUNTA('Dept Head vs YTD acct'!$A$4:O$4),FALSE))</f>
        <v>31924.130000000005</v>
      </c>
      <c r="O40" s="9">
        <f>IF($Q40="","",VLOOKUP($Q40,'Dept Head vs YTD acct'!$A$5:$Q$257,COUNTA('Dept Head vs YTD acct'!$A$4:P$4),FALSE))</f>
        <v>31195.29</v>
      </c>
      <c r="P40" s="9">
        <f t="shared" si="0"/>
        <v>82567.47</v>
      </c>
      <c r="Q40">
        <f>IF((MAX($Q$4:Q39)+1)&gt;Data!$C$1,"",MAX($Q$4:Q39)+1)</f>
        <v>36</v>
      </c>
    </row>
    <row r="41" spans="1:17" x14ac:dyDescent="0.2">
      <c r="A41" t="str">
        <f>IF($Q41="","",VLOOKUP($Q41,'Dept Head vs YTD acct'!$A$5:$Q$257,COUNTA('Dept Head vs YTD acct'!$A$4:B$4),FALSE))</f>
        <v>A</v>
      </c>
      <c r="B41">
        <f>IF($Q41="","",VLOOKUP($Q41,'Dept Head vs YTD acct'!$A$5:$M$257,3,FALSE))</f>
        <v>0</v>
      </c>
      <c r="C41">
        <f>IF($Q41="","",VLOOKUP($Q41,'Dept Head vs YTD acct'!$A$5:$M$257,4,FALSE))</f>
        <v>0</v>
      </c>
      <c r="D41">
        <f>IF($Q41="","",VLOOKUP($Q41,'Dept Head vs YTD acct'!$A$5:$M$257,5,FALSE))</f>
        <v>0</v>
      </c>
      <c r="E41">
        <f>IF($Q41="","",VLOOKUP($Q41,'Dept Head vs YTD acct'!$A$5:$M$257,6,FALSE))</f>
        <v>0</v>
      </c>
      <c r="F41">
        <f>IF($Q41="","",VLOOKUP($Q41,'Dept Head vs YTD acct'!$A$5:$M$257,7,FALSE))</f>
        <v>0</v>
      </c>
      <c r="G41" t="str">
        <f>IF($Q41="","",VLOOKUP($Q41,'Dept Head vs YTD acct'!$A$5:$Q$257,COUNTA('Dept Head vs YTD acct'!$A$4:H$4),FALSE))</f>
        <v>2228</v>
      </c>
      <c r="H41" t="str">
        <f>IF($Q41="","",VLOOKUP($Q41,'Dept Head vs YTD acct'!$A$5:$Q$257,COUNTA('Dept Head vs YTD acct'!$A$4:I$4),FALSE))</f>
        <v>DATA PROCESSING SERVICES</v>
      </c>
      <c r="I41" s="9">
        <f>IF($Q41="","",VLOOKUP($Q41,'Dept Head vs YTD acct'!$A$5:$Q$257,COUNTA('Dept Head vs YTD acct'!$A$4:J$4),FALSE))</f>
        <v>16794.75</v>
      </c>
      <c r="J41" s="9">
        <f>IF($Q41="","",VLOOKUP($Q41,'Dept Head vs YTD acct'!$A$5:$Q$257,COUNTA('Dept Head vs YTD acct'!$A$4:K$4),FALSE))</f>
        <v>-1842.2700000000041</v>
      </c>
      <c r="K41" s="9">
        <f>IF($Q41="","",VLOOKUP($Q41,'Dept Head vs YTD acct'!$A$5:$Q$257,COUNTA('Dept Head vs YTD acct'!$A$4:L$4),FALSE))</f>
        <v>24382.21</v>
      </c>
      <c r="L41" s="9">
        <f>IF($Q41="","",VLOOKUP($Q41,'Dept Head vs YTD acct'!$A$5:$Q$257,COUNTA('Dept Head vs YTD acct'!$A$4:M$4),FALSE))</f>
        <v>6294.4000000000015</v>
      </c>
      <c r="M41" s="9">
        <f>IF($Q41="","",VLOOKUP($Q41,'Dept Head vs YTD acct'!$A$5:$Q$257,COUNTA('Dept Head vs YTD acct'!$A$4:N$4),FALSE))</f>
        <v>-16743.210000000006</v>
      </c>
      <c r="N41" s="9">
        <f>IF($Q41="","",VLOOKUP($Q41,'Dept Head vs YTD acct'!$A$5:$Q$257,COUNTA('Dept Head vs YTD acct'!$A$4:O$4),FALSE))</f>
        <v>37000.85</v>
      </c>
      <c r="O41" s="9">
        <f>IF($Q41="","",VLOOKUP($Q41,'Dept Head vs YTD acct'!$A$5:$Q$257,COUNTA('Dept Head vs YTD acct'!$A$4:P$4),FALSE))</f>
        <v>12569.32</v>
      </c>
      <c r="P41" s="9">
        <f t="shared" si="0"/>
        <v>78456.049999999988</v>
      </c>
      <c r="Q41">
        <f>IF((MAX($Q$4:Q40)+1)&gt;Data!$C$1,"",MAX($Q$4:Q40)+1)</f>
        <v>37</v>
      </c>
    </row>
    <row r="42" spans="1:17" x14ac:dyDescent="0.2">
      <c r="A42" t="str">
        <f>IF($Q42="","",VLOOKUP($Q42,'Dept Head vs YTD acct'!$A$5:$Q$257,COUNTA('Dept Head vs YTD acct'!$A$4:B$4),FALSE))</f>
        <v>A</v>
      </c>
      <c r="B42">
        <f>IF($Q42="","",VLOOKUP($Q42,'Dept Head vs YTD acct'!$A$5:$M$257,3,FALSE))</f>
        <v>0</v>
      </c>
      <c r="C42">
        <f>IF($Q42="","",VLOOKUP($Q42,'Dept Head vs YTD acct'!$A$5:$M$257,4,FALSE))</f>
        <v>0</v>
      </c>
      <c r="D42">
        <f>IF($Q42="","",VLOOKUP($Q42,'Dept Head vs YTD acct'!$A$5:$M$257,5,FALSE))</f>
        <v>0</v>
      </c>
      <c r="E42">
        <f>IF($Q42="","",VLOOKUP($Q42,'Dept Head vs YTD acct'!$A$5:$M$257,6,FALSE))</f>
        <v>0</v>
      </c>
      <c r="F42">
        <f>IF($Q42="","",VLOOKUP($Q42,'Dept Head vs YTD acct'!$A$5:$M$257,7,FALSE))</f>
        <v>0</v>
      </c>
      <c r="G42" t="str">
        <f>IF($Q42="","",VLOOKUP($Q42,'Dept Head vs YTD acct'!$A$5:$Q$257,COUNTA('Dept Head vs YTD acct'!$A$4:H$4),FALSE))</f>
        <v>4492</v>
      </c>
      <c r="H42" t="str">
        <f>IF($Q42="","",VLOOKUP($Q42,'Dept Head vs YTD acct'!$A$5:$Q$257,COUNTA('Dept Head vs YTD acct'!$A$4:I$4),FALSE))</f>
        <v>DAAA/DSAS</v>
      </c>
      <c r="I42" s="9">
        <f>IF($Q42="","",VLOOKUP($Q42,'Dept Head vs YTD acct'!$A$5:$Q$257,COUNTA('Dept Head vs YTD acct'!$A$4:J$4),FALSE))</f>
        <v>-11465</v>
      </c>
      <c r="J42" s="9">
        <f>IF($Q42="","",VLOOKUP($Q42,'Dept Head vs YTD acct'!$A$5:$Q$257,COUNTA('Dept Head vs YTD acct'!$A$4:K$4),FALSE))</f>
        <v>-689</v>
      </c>
      <c r="K42" s="9">
        <f>IF($Q42="","",VLOOKUP($Q42,'Dept Head vs YTD acct'!$A$5:$Q$257,COUNTA('Dept Head vs YTD acct'!$A$4:L$4),FALSE))</f>
        <v>246</v>
      </c>
      <c r="L42" s="9">
        <f>IF($Q42="","",VLOOKUP($Q42,'Dept Head vs YTD acct'!$A$5:$Q$257,COUNTA('Dept Head vs YTD acct'!$A$4:M$4),FALSE))</f>
        <v>-1815</v>
      </c>
      <c r="M42" s="9">
        <f>IF($Q42="","",VLOOKUP($Q42,'Dept Head vs YTD acct'!$A$5:$Q$257,COUNTA('Dept Head vs YTD acct'!$A$4:N$4),FALSE))</f>
        <v>89933</v>
      </c>
      <c r="N42" s="9">
        <f>IF($Q42="","",VLOOKUP($Q42,'Dept Head vs YTD acct'!$A$5:$Q$257,COUNTA('Dept Head vs YTD acct'!$A$4:O$4),FALSE))</f>
        <v>0</v>
      </c>
      <c r="O42" s="9">
        <f>IF($Q42="","",VLOOKUP($Q42,'Dept Head vs YTD acct'!$A$5:$Q$257,COUNTA('Dept Head vs YTD acct'!$A$4:P$4),FALSE))</f>
        <v>0</v>
      </c>
      <c r="P42" s="9">
        <f t="shared" si="0"/>
        <v>76210</v>
      </c>
      <c r="Q42">
        <f>IF((MAX($Q$4:Q41)+1)&gt;Data!$C$1,"",MAX($Q$4:Q41)+1)</f>
        <v>38</v>
      </c>
    </row>
    <row r="43" spans="1:17" x14ac:dyDescent="0.2">
      <c r="A43" t="str">
        <f>IF($Q43="","",VLOOKUP($Q43,'Dept Head vs YTD acct'!$A$5:$Q$257,COUNTA('Dept Head vs YTD acct'!$A$4:B$4),FALSE))</f>
        <v>A</v>
      </c>
      <c r="B43">
        <f>IF($Q43="","",VLOOKUP($Q43,'Dept Head vs YTD acct'!$A$5:$M$257,3,FALSE))</f>
        <v>0</v>
      </c>
      <c r="C43">
        <f>IF($Q43="","",VLOOKUP($Q43,'Dept Head vs YTD acct'!$A$5:$M$257,4,FALSE))</f>
        <v>0</v>
      </c>
      <c r="D43">
        <f>IF($Q43="","",VLOOKUP($Q43,'Dept Head vs YTD acct'!$A$5:$M$257,5,FALSE))</f>
        <v>0</v>
      </c>
      <c r="E43">
        <f>IF($Q43="","",VLOOKUP($Q43,'Dept Head vs YTD acct'!$A$5:$M$257,6,FALSE))</f>
        <v>0</v>
      </c>
      <c r="F43">
        <f>IF($Q43="","",VLOOKUP($Q43,'Dept Head vs YTD acct'!$A$5:$M$257,7,FALSE))</f>
        <v>0</v>
      </c>
      <c r="G43" t="str">
        <f>IF($Q43="","",VLOOKUP($Q43,'Dept Head vs YTD acct'!$A$5:$Q$257,COUNTA('Dept Head vs YTD acct'!$A$4:H$4),FALSE))</f>
        <v>3314</v>
      </c>
      <c r="H43" t="str">
        <f>IF($Q43="","",VLOOKUP($Q43,'Dept Head vs YTD acct'!$A$5:$Q$257,COUNTA('Dept Head vs YTD acct'!$A$4:I$4),FALSE))</f>
        <v>RAISE THE AGE</v>
      </c>
      <c r="I43" s="9">
        <f>IF($Q43="","",VLOOKUP($Q43,'Dept Head vs YTD acct'!$A$5:$Q$257,COUNTA('Dept Head vs YTD acct'!$A$4:J$4),FALSE))</f>
        <v>0</v>
      </c>
      <c r="J43" s="9">
        <f>IF($Q43="","",VLOOKUP($Q43,'Dept Head vs YTD acct'!$A$5:$Q$257,COUNTA('Dept Head vs YTD acct'!$A$4:K$4),FALSE))</f>
        <v>0</v>
      </c>
      <c r="K43" s="9">
        <f>IF($Q43="","",VLOOKUP($Q43,'Dept Head vs YTD acct'!$A$5:$Q$257,COUNTA('Dept Head vs YTD acct'!$A$4:L$4),FALSE))</f>
        <v>0</v>
      </c>
      <c r="L43" s="9">
        <f>IF($Q43="","",VLOOKUP($Q43,'Dept Head vs YTD acct'!$A$5:$Q$257,COUNTA('Dept Head vs YTD acct'!$A$4:M$4),FALSE))</f>
        <v>50212</v>
      </c>
      <c r="M43" s="9">
        <f>IF($Q43="","",VLOOKUP($Q43,'Dept Head vs YTD acct'!$A$5:$Q$257,COUNTA('Dept Head vs YTD acct'!$A$4:N$4),FALSE))</f>
        <v>4000</v>
      </c>
      <c r="N43" s="9">
        <f>IF($Q43="","",VLOOKUP($Q43,'Dept Head vs YTD acct'!$A$5:$Q$257,COUNTA('Dept Head vs YTD acct'!$A$4:O$4),FALSE))</f>
        <v>800</v>
      </c>
      <c r="O43" s="9">
        <f>IF($Q43="","",VLOOKUP($Q43,'Dept Head vs YTD acct'!$A$5:$Q$257,COUNTA('Dept Head vs YTD acct'!$A$4:P$4),FALSE))</f>
        <v>0</v>
      </c>
      <c r="P43" s="9">
        <f t="shared" si="0"/>
        <v>55012</v>
      </c>
      <c r="Q43">
        <f>IF((MAX($Q$4:Q42)+1)&gt;Data!$C$1,"",MAX($Q$4:Q42)+1)</f>
        <v>39</v>
      </c>
    </row>
    <row r="44" spans="1:17" x14ac:dyDescent="0.2">
      <c r="A44" t="str">
        <f>IF($Q44="","",VLOOKUP($Q44,'Dept Head vs YTD acct'!$A$5:$Q$257,COUNTA('Dept Head vs YTD acct'!$A$4:B$4),FALSE))</f>
        <v>A</v>
      </c>
      <c r="B44">
        <f>IF($Q44="","",VLOOKUP($Q44,'Dept Head vs YTD acct'!$A$5:$M$257,3,FALSE))</f>
        <v>0</v>
      </c>
      <c r="C44">
        <f>IF($Q44="","",VLOOKUP($Q44,'Dept Head vs YTD acct'!$A$5:$M$257,4,FALSE))</f>
        <v>0</v>
      </c>
      <c r="D44">
        <f>IF($Q44="","",VLOOKUP($Q44,'Dept Head vs YTD acct'!$A$5:$M$257,5,FALSE))</f>
        <v>0</v>
      </c>
      <c r="E44">
        <f>IF($Q44="","",VLOOKUP($Q44,'Dept Head vs YTD acct'!$A$5:$M$257,6,FALSE))</f>
        <v>0</v>
      </c>
      <c r="F44">
        <f>IF($Q44="","",VLOOKUP($Q44,'Dept Head vs YTD acct'!$A$5:$M$257,7,FALSE))</f>
        <v>0</v>
      </c>
      <c r="G44" t="str">
        <f>IF($Q44="","",VLOOKUP($Q44,'Dept Head vs YTD acct'!$A$5:$Q$257,COUNTA('Dept Head vs YTD acct'!$A$4:H$4),FALSE))</f>
        <v>4772</v>
      </c>
      <c r="H44" t="str">
        <f>IF($Q44="","",VLOOKUP($Q44,'Dept Head vs YTD acct'!$A$5:$Q$257,COUNTA('Dept Head vs YTD acct'!$A$4:I$4),FALSE))</f>
        <v>OFFICE FOR THE AGING</v>
      </c>
      <c r="I44" s="9">
        <f>IF($Q44="","",VLOOKUP($Q44,'Dept Head vs YTD acct'!$A$5:$Q$257,COUNTA('Dept Head vs YTD acct'!$A$4:J$4),FALSE))</f>
        <v>89918.18</v>
      </c>
      <c r="J44" s="9">
        <f>IF($Q44="","",VLOOKUP($Q44,'Dept Head vs YTD acct'!$A$5:$Q$257,COUNTA('Dept Head vs YTD acct'!$A$4:K$4),FALSE))</f>
        <v>11033.760000000009</v>
      </c>
      <c r="K44" s="9">
        <f>IF($Q44="","",VLOOKUP($Q44,'Dept Head vs YTD acct'!$A$5:$Q$257,COUNTA('Dept Head vs YTD acct'!$A$4:L$4),FALSE))</f>
        <v>2416.75</v>
      </c>
      <c r="L44" s="9">
        <f>IF($Q44="","",VLOOKUP($Q44,'Dept Head vs YTD acct'!$A$5:$Q$257,COUNTA('Dept Head vs YTD acct'!$A$4:M$4),FALSE))</f>
        <v>-26285.47</v>
      </c>
      <c r="M44" s="9">
        <f>IF($Q44="","",VLOOKUP($Q44,'Dept Head vs YTD acct'!$A$5:$Q$257,COUNTA('Dept Head vs YTD acct'!$A$4:N$4),FALSE))</f>
        <v>7025.5799999999872</v>
      </c>
      <c r="N44" s="9">
        <f>IF($Q44="","",VLOOKUP($Q44,'Dept Head vs YTD acct'!$A$5:$Q$257,COUNTA('Dept Head vs YTD acct'!$A$4:O$4),FALSE))</f>
        <v>-6470.5199999999895</v>
      </c>
      <c r="O44" s="9">
        <f>IF($Q44="","",VLOOKUP($Q44,'Dept Head vs YTD acct'!$A$5:$Q$257,COUNTA('Dept Head vs YTD acct'!$A$4:P$4),FALSE))</f>
        <v>-26262.630000000005</v>
      </c>
      <c r="P44" s="9">
        <f t="shared" si="0"/>
        <v>51375.649999999994</v>
      </c>
      <c r="Q44">
        <f>IF((MAX($Q$4:Q43)+1)&gt;Data!$C$1,"",MAX($Q$4:Q43)+1)</f>
        <v>40</v>
      </c>
    </row>
    <row r="45" spans="1:17" x14ac:dyDescent="0.2">
      <c r="A45" t="str">
        <f>IF($Q45="","",VLOOKUP($Q45,'Dept Head vs YTD acct'!$A$5:$Q$257,COUNTA('Dept Head vs YTD acct'!$A$4:B$4),FALSE))</f>
        <v>A</v>
      </c>
      <c r="B45">
        <f>IF($Q45="","",VLOOKUP($Q45,'Dept Head vs YTD acct'!$A$5:$M$257,3,FALSE))</f>
        <v>0</v>
      </c>
      <c r="C45">
        <f>IF($Q45="","",VLOOKUP($Q45,'Dept Head vs YTD acct'!$A$5:$M$257,4,FALSE))</f>
        <v>0</v>
      </c>
      <c r="D45">
        <f>IF($Q45="","",VLOOKUP($Q45,'Dept Head vs YTD acct'!$A$5:$M$257,5,FALSE))</f>
        <v>0</v>
      </c>
      <c r="E45">
        <f>IF($Q45="","",VLOOKUP($Q45,'Dept Head vs YTD acct'!$A$5:$M$257,6,FALSE))</f>
        <v>0</v>
      </c>
      <c r="F45">
        <f>IF($Q45="","",VLOOKUP($Q45,'Dept Head vs YTD acct'!$A$5:$M$257,7,FALSE))</f>
        <v>0</v>
      </c>
      <c r="G45" t="str">
        <f>IF($Q45="","",VLOOKUP($Q45,'Dept Head vs YTD acct'!$A$5:$Q$257,COUNTA('Dept Head vs YTD acct'!$A$4:H$4),FALSE))</f>
        <v>3902</v>
      </c>
      <c r="H45" t="str">
        <f>IF($Q45="","",VLOOKUP($Q45,'Dept Head vs YTD acct'!$A$5:$Q$257,COUNTA('Dept Head vs YTD acct'!$A$4:I$4),FALSE))</f>
        <v>PLANNING STUDIES</v>
      </c>
      <c r="I45" s="9">
        <f>IF($Q45="","",VLOOKUP($Q45,'Dept Head vs YTD acct'!$A$5:$Q$257,COUNTA('Dept Head vs YTD acct'!$A$4:J$4),FALSE))</f>
        <v>-25000</v>
      </c>
      <c r="J45" s="9">
        <f>IF($Q45="","",VLOOKUP($Q45,'Dept Head vs YTD acct'!$A$5:$Q$257,COUNTA('Dept Head vs YTD acct'!$A$4:K$4),FALSE))</f>
        <v>25000</v>
      </c>
      <c r="K45" s="9">
        <f>IF($Q45="","",VLOOKUP($Q45,'Dept Head vs YTD acct'!$A$5:$Q$257,COUNTA('Dept Head vs YTD acct'!$A$4:L$4),FALSE))</f>
        <v>50000</v>
      </c>
      <c r="L45" s="9">
        <f>IF($Q45="","",VLOOKUP($Q45,'Dept Head vs YTD acct'!$A$5:$Q$257,COUNTA('Dept Head vs YTD acct'!$A$4:M$4),FALSE))</f>
        <v>0</v>
      </c>
      <c r="M45" s="9">
        <f>IF($Q45="","",VLOOKUP($Q45,'Dept Head vs YTD acct'!$A$5:$Q$257,COUNTA('Dept Head vs YTD acct'!$A$4:N$4),FALSE))</f>
        <v>0</v>
      </c>
      <c r="N45" s="9">
        <f>IF($Q45="","",VLOOKUP($Q45,'Dept Head vs YTD acct'!$A$5:$Q$257,COUNTA('Dept Head vs YTD acct'!$A$4:O$4),FALSE))</f>
        <v>0</v>
      </c>
      <c r="O45" s="9">
        <f>IF($Q45="","",VLOOKUP($Q45,'Dept Head vs YTD acct'!$A$5:$Q$257,COUNTA('Dept Head vs YTD acct'!$A$4:P$4),FALSE))</f>
        <v>0</v>
      </c>
      <c r="P45" s="9">
        <f t="shared" si="0"/>
        <v>50000</v>
      </c>
      <c r="Q45">
        <f>IF((MAX($Q$4:Q44)+1)&gt;Data!$C$1,"",MAX($Q$4:Q44)+1)</f>
        <v>41</v>
      </c>
    </row>
    <row r="46" spans="1:17" x14ac:dyDescent="0.2">
      <c r="A46" t="str">
        <f>IF($Q46="","",VLOOKUP($Q46,'Dept Head vs YTD acct'!$A$5:$Q$257,COUNTA('Dept Head vs YTD acct'!$A$4:B$4),FALSE))</f>
        <v>A</v>
      </c>
      <c r="B46">
        <f>IF($Q46="","",VLOOKUP($Q46,'Dept Head vs YTD acct'!$A$5:$M$257,3,FALSE))</f>
        <v>0</v>
      </c>
      <c r="C46">
        <f>IF($Q46="","",VLOOKUP($Q46,'Dept Head vs YTD acct'!$A$5:$M$257,4,FALSE))</f>
        <v>0</v>
      </c>
      <c r="D46">
        <f>IF($Q46="","",VLOOKUP($Q46,'Dept Head vs YTD acct'!$A$5:$M$257,5,FALSE))</f>
        <v>0</v>
      </c>
      <c r="E46">
        <f>IF($Q46="","",VLOOKUP($Q46,'Dept Head vs YTD acct'!$A$5:$M$257,6,FALSE))</f>
        <v>0</v>
      </c>
      <c r="F46">
        <f>IF($Q46="","",VLOOKUP($Q46,'Dept Head vs YTD acct'!$A$5:$M$257,7,FALSE))</f>
        <v>0</v>
      </c>
      <c r="G46" t="str">
        <f>IF($Q46="","",VLOOKUP($Q46,'Dept Head vs YTD acct'!$A$5:$Q$257,COUNTA('Dept Head vs YTD acct'!$A$4:H$4),FALSE))</f>
        <v>3784</v>
      </c>
      <c r="H46" t="str">
        <f>IF($Q46="","",VLOOKUP($Q46,'Dept Head vs YTD acct'!$A$5:$Q$257,COUNTA('Dept Head vs YTD acct'!$A$4:I$4),FALSE))</f>
        <v>SEMO/JAIL ASSISTANCE</v>
      </c>
      <c r="I46" s="9">
        <f>IF($Q46="","",VLOOKUP($Q46,'Dept Head vs YTD acct'!$A$5:$Q$257,COUNTA('Dept Head vs YTD acct'!$A$4:J$4),FALSE))</f>
        <v>5292</v>
      </c>
      <c r="J46" s="9">
        <f>IF($Q46="","",VLOOKUP($Q46,'Dept Head vs YTD acct'!$A$5:$Q$257,COUNTA('Dept Head vs YTD acct'!$A$4:K$4),FALSE))</f>
        <v>-19852</v>
      </c>
      <c r="K46" s="9">
        <f>IF($Q46="","",VLOOKUP($Q46,'Dept Head vs YTD acct'!$A$5:$Q$257,COUNTA('Dept Head vs YTD acct'!$A$4:L$4),FALSE))</f>
        <v>7306.2000000000116</v>
      </c>
      <c r="L46" s="9">
        <f>IF($Q46="","",VLOOKUP($Q46,'Dept Head vs YTD acct'!$A$5:$Q$257,COUNTA('Dept Head vs YTD acct'!$A$4:M$4),FALSE))</f>
        <v>64996.28</v>
      </c>
      <c r="M46" s="9">
        <f>IF($Q46="","",VLOOKUP($Q46,'Dept Head vs YTD acct'!$A$5:$Q$257,COUNTA('Dept Head vs YTD acct'!$A$4:N$4),FALSE))</f>
        <v>69272</v>
      </c>
      <c r="N46" s="9">
        <f>IF($Q46="","",VLOOKUP($Q46,'Dept Head vs YTD acct'!$A$5:$Q$257,COUNTA('Dept Head vs YTD acct'!$A$4:O$4),FALSE))</f>
        <v>-25116</v>
      </c>
      <c r="O46" s="9">
        <f>IF($Q46="","",VLOOKUP($Q46,'Dept Head vs YTD acct'!$A$5:$Q$257,COUNTA('Dept Head vs YTD acct'!$A$4:P$4),FALSE))</f>
        <v>-52472.45</v>
      </c>
      <c r="P46" s="9">
        <f t="shared" si="0"/>
        <v>49426.030000000013</v>
      </c>
      <c r="Q46">
        <f>IF((MAX($Q$4:Q45)+1)&gt;Data!$C$1,"",MAX($Q$4:Q45)+1)</f>
        <v>42</v>
      </c>
    </row>
    <row r="47" spans="1:17" x14ac:dyDescent="0.2">
      <c r="A47" t="str">
        <f>IF($Q47="","",VLOOKUP($Q47,'Dept Head vs YTD acct'!$A$5:$Q$257,COUNTA('Dept Head vs YTD acct'!$A$4:B$4),FALSE))</f>
        <v>A</v>
      </c>
      <c r="B47">
        <f>IF($Q47="","",VLOOKUP($Q47,'Dept Head vs YTD acct'!$A$5:$M$257,3,FALSE))</f>
        <v>0</v>
      </c>
      <c r="C47">
        <f>IF($Q47="","",VLOOKUP($Q47,'Dept Head vs YTD acct'!$A$5:$M$257,4,FALSE))</f>
        <v>0</v>
      </c>
      <c r="D47">
        <f>IF($Q47="","",VLOOKUP($Q47,'Dept Head vs YTD acct'!$A$5:$M$257,5,FALSE))</f>
        <v>0</v>
      </c>
      <c r="E47">
        <f>IF($Q47="","",VLOOKUP($Q47,'Dept Head vs YTD acct'!$A$5:$M$257,6,FALSE))</f>
        <v>0</v>
      </c>
      <c r="F47">
        <f>IF($Q47="","",VLOOKUP($Q47,'Dept Head vs YTD acct'!$A$5:$M$257,7,FALSE))</f>
        <v>0</v>
      </c>
      <c r="G47" t="str">
        <f>IF($Q47="","",VLOOKUP($Q47,'Dept Head vs YTD acct'!$A$5:$Q$257,COUNTA('Dept Head vs YTD acct'!$A$4:H$4),FALSE))</f>
        <v>4786</v>
      </c>
      <c r="H47" t="str">
        <f>IF($Q47="","",VLOOKUP($Q47,'Dept Head vs YTD acct'!$A$5:$Q$257,COUNTA('Dept Head vs YTD acct'!$A$4:I$4),FALSE))</f>
        <v>HAZARD MITIGATION GRANT</v>
      </c>
      <c r="I47" s="9">
        <f>IF($Q47="","",VLOOKUP($Q47,'Dept Head vs YTD acct'!$A$5:$Q$257,COUNTA('Dept Head vs YTD acct'!$A$4:J$4),FALSE))</f>
        <v>0</v>
      </c>
      <c r="J47" s="9">
        <f>IF($Q47="","",VLOOKUP($Q47,'Dept Head vs YTD acct'!$A$5:$Q$257,COUNTA('Dept Head vs YTD acct'!$A$4:K$4),FALSE))</f>
        <v>0</v>
      </c>
      <c r="K47" s="9">
        <f>IF($Q47="","",VLOOKUP($Q47,'Dept Head vs YTD acct'!$A$5:$Q$257,COUNTA('Dept Head vs YTD acct'!$A$4:L$4),FALSE))</f>
        <v>45000</v>
      </c>
      <c r="L47" s="9">
        <f>IF($Q47="","",VLOOKUP($Q47,'Dept Head vs YTD acct'!$A$5:$Q$257,COUNTA('Dept Head vs YTD acct'!$A$4:M$4),FALSE))</f>
        <v>45000</v>
      </c>
      <c r="M47" s="9">
        <f>IF($Q47="","",VLOOKUP($Q47,'Dept Head vs YTD acct'!$A$5:$Q$257,COUNTA('Dept Head vs YTD acct'!$A$4:N$4),FALSE))</f>
        <v>-45000</v>
      </c>
      <c r="N47" s="9">
        <f>IF($Q47="","",VLOOKUP($Q47,'Dept Head vs YTD acct'!$A$5:$Q$257,COUNTA('Dept Head vs YTD acct'!$A$4:O$4),FALSE))</f>
        <v>0</v>
      </c>
      <c r="O47" s="9">
        <f>IF($Q47="","",VLOOKUP($Q47,'Dept Head vs YTD acct'!$A$5:$Q$257,COUNTA('Dept Head vs YTD acct'!$A$4:P$4),FALSE))</f>
        <v>0</v>
      </c>
      <c r="P47" s="9">
        <f t="shared" si="0"/>
        <v>45000</v>
      </c>
      <c r="Q47">
        <f>IF((MAX($Q$4:Q46)+1)&gt;Data!$C$1,"",MAX($Q$4:Q46)+1)</f>
        <v>43</v>
      </c>
    </row>
    <row r="48" spans="1:17" x14ac:dyDescent="0.2">
      <c r="A48" t="str">
        <f>IF($Q48="","",VLOOKUP($Q48,'Dept Head vs YTD acct'!$A$5:$Q$257,COUNTA('Dept Head vs YTD acct'!$A$4:B$4),FALSE))</f>
        <v>A</v>
      </c>
      <c r="B48">
        <f>IF($Q48="","",VLOOKUP($Q48,'Dept Head vs YTD acct'!$A$5:$M$257,3,FALSE))</f>
        <v>0</v>
      </c>
      <c r="C48">
        <f>IF($Q48="","",VLOOKUP($Q48,'Dept Head vs YTD acct'!$A$5:$M$257,4,FALSE))</f>
        <v>0</v>
      </c>
      <c r="D48">
        <f>IF($Q48="","",VLOOKUP($Q48,'Dept Head vs YTD acct'!$A$5:$M$257,5,FALSE))</f>
        <v>0</v>
      </c>
      <c r="E48">
        <f>IF($Q48="","",VLOOKUP($Q48,'Dept Head vs YTD acct'!$A$5:$M$257,6,FALSE))</f>
        <v>0</v>
      </c>
      <c r="F48">
        <f>IF($Q48="","",VLOOKUP($Q48,'Dept Head vs YTD acct'!$A$5:$M$257,7,FALSE))</f>
        <v>0</v>
      </c>
      <c r="G48" t="str">
        <f>IF($Q48="","",VLOOKUP($Q48,'Dept Head vs YTD acct'!$A$5:$Q$257,COUNTA('Dept Head vs YTD acct'!$A$4:H$4),FALSE))</f>
        <v>4789</v>
      </c>
      <c r="H48" t="str">
        <f>IF($Q48="","",VLOOKUP($Q48,'Dept Head vs YTD acct'!$A$5:$Q$257,COUNTA('Dept Head vs YTD acct'!$A$4:I$4),FALSE))</f>
        <v>CDBG-DR (OES)</v>
      </c>
      <c r="I48" s="9">
        <f>IF($Q48="","",VLOOKUP($Q48,'Dept Head vs YTD acct'!$A$5:$Q$257,COUNTA('Dept Head vs YTD acct'!$A$4:J$4),FALSE))</f>
        <v>0</v>
      </c>
      <c r="J48" s="9">
        <f>IF($Q48="","",VLOOKUP($Q48,'Dept Head vs YTD acct'!$A$5:$Q$257,COUNTA('Dept Head vs YTD acct'!$A$4:K$4),FALSE))</f>
        <v>0</v>
      </c>
      <c r="K48" s="9">
        <f>IF($Q48="","",VLOOKUP($Q48,'Dept Head vs YTD acct'!$A$5:$Q$257,COUNTA('Dept Head vs YTD acct'!$A$4:L$4),FALSE))</f>
        <v>0</v>
      </c>
      <c r="L48" s="9">
        <f>IF($Q48="","",VLOOKUP($Q48,'Dept Head vs YTD acct'!$A$5:$Q$257,COUNTA('Dept Head vs YTD acct'!$A$4:M$4),FALSE))</f>
        <v>0</v>
      </c>
      <c r="M48" s="9">
        <f>IF($Q48="","",VLOOKUP($Q48,'Dept Head vs YTD acct'!$A$5:$Q$257,COUNTA('Dept Head vs YTD acct'!$A$4:N$4),FALSE))</f>
        <v>103761.60000000001</v>
      </c>
      <c r="N48" s="9">
        <f>IF($Q48="","",VLOOKUP($Q48,'Dept Head vs YTD acct'!$A$5:$Q$257,COUNTA('Dept Head vs YTD acct'!$A$4:O$4),FALSE))</f>
        <v>-67563.990000000005</v>
      </c>
      <c r="O48" s="9">
        <f>IF($Q48="","",VLOOKUP($Q48,'Dept Head vs YTD acct'!$A$5:$Q$257,COUNTA('Dept Head vs YTD acct'!$A$4:P$4),FALSE))</f>
        <v>0</v>
      </c>
      <c r="P48" s="9">
        <f t="shared" si="0"/>
        <v>36197.61</v>
      </c>
      <c r="Q48">
        <f>IF((MAX($Q$4:Q47)+1)&gt;Data!$C$1,"",MAX($Q$4:Q47)+1)</f>
        <v>44</v>
      </c>
    </row>
    <row r="49" spans="1:17" x14ac:dyDescent="0.2">
      <c r="A49" t="str">
        <f>IF($Q49="","",VLOOKUP($Q49,'Dept Head vs YTD acct'!$A$5:$Q$257,COUNTA('Dept Head vs YTD acct'!$A$4:B$4),FALSE))</f>
        <v>A</v>
      </c>
      <c r="B49">
        <f>IF($Q49="","",VLOOKUP($Q49,'Dept Head vs YTD acct'!$A$5:$M$257,3,FALSE))</f>
        <v>0</v>
      </c>
      <c r="C49">
        <f>IF($Q49="","",VLOOKUP($Q49,'Dept Head vs YTD acct'!$A$5:$M$257,4,FALSE))</f>
        <v>0</v>
      </c>
      <c r="D49">
        <f>IF($Q49="","",VLOOKUP($Q49,'Dept Head vs YTD acct'!$A$5:$M$257,5,FALSE))</f>
        <v>0</v>
      </c>
      <c r="E49">
        <f>IF($Q49="","",VLOOKUP($Q49,'Dept Head vs YTD acct'!$A$5:$M$257,6,FALSE))</f>
        <v>0</v>
      </c>
      <c r="F49">
        <f>IF($Q49="","",VLOOKUP($Q49,'Dept Head vs YTD acct'!$A$5:$M$257,7,FALSE))</f>
        <v>0</v>
      </c>
      <c r="G49" t="str">
        <f>IF($Q49="","",VLOOKUP($Q49,'Dept Head vs YTD acct'!$A$5:$Q$257,COUNTA('Dept Head vs YTD acct'!$A$4:H$4),FALSE))</f>
        <v>4306</v>
      </c>
      <c r="H49" t="str">
        <f>IF($Q49="","",VLOOKUP($Q49,'Dept Head vs YTD acct'!$A$5:$Q$257,COUNTA('Dept Head vs YTD acct'!$A$4:I$4),FALSE))</f>
        <v>HMEP PLANNING GRANT</v>
      </c>
      <c r="I49" s="9">
        <f>IF($Q49="","",VLOOKUP($Q49,'Dept Head vs YTD acct'!$A$5:$Q$257,COUNTA('Dept Head vs YTD acct'!$A$4:J$4),FALSE))</f>
        <v>0</v>
      </c>
      <c r="J49" s="9">
        <f>IF($Q49="","",VLOOKUP($Q49,'Dept Head vs YTD acct'!$A$5:$Q$257,COUNTA('Dept Head vs YTD acct'!$A$4:K$4),FALSE))</f>
        <v>3917</v>
      </c>
      <c r="K49" s="9">
        <f>IF($Q49="","",VLOOKUP($Q49,'Dept Head vs YTD acct'!$A$5:$Q$257,COUNTA('Dept Head vs YTD acct'!$A$4:L$4),FALSE))</f>
        <v>15516</v>
      </c>
      <c r="L49" s="9">
        <f>IF($Q49="","",VLOOKUP($Q49,'Dept Head vs YTD acct'!$A$5:$Q$257,COUNTA('Dept Head vs YTD acct'!$A$4:M$4),FALSE))</f>
        <v>15516</v>
      </c>
      <c r="M49" s="9">
        <f>IF($Q49="","",VLOOKUP($Q49,'Dept Head vs YTD acct'!$A$5:$Q$257,COUNTA('Dept Head vs YTD acct'!$A$4:N$4),FALSE))</f>
        <v>0</v>
      </c>
      <c r="N49" s="9">
        <f>IF($Q49="","",VLOOKUP($Q49,'Dept Head vs YTD acct'!$A$5:$Q$257,COUNTA('Dept Head vs YTD acct'!$A$4:O$4),FALSE))</f>
        <v>0</v>
      </c>
      <c r="O49" s="9">
        <f>IF($Q49="","",VLOOKUP($Q49,'Dept Head vs YTD acct'!$A$5:$Q$257,COUNTA('Dept Head vs YTD acct'!$A$4:P$4),FALSE))</f>
        <v>0</v>
      </c>
      <c r="P49" s="9">
        <f t="shared" si="0"/>
        <v>34949</v>
      </c>
      <c r="Q49">
        <f>IF((MAX($Q$4:Q48)+1)&gt;Data!$C$1,"",MAX($Q$4:Q48)+1)</f>
        <v>45</v>
      </c>
    </row>
    <row r="50" spans="1:17" x14ac:dyDescent="0.2">
      <c r="A50" t="str">
        <f>IF($Q50="","",VLOOKUP($Q50,'Dept Head vs YTD acct'!$A$5:$Q$257,COUNTA('Dept Head vs YTD acct'!$A$4:B$4),FALSE))</f>
        <v>A</v>
      </c>
      <c r="B50">
        <f>IF($Q50="","",VLOOKUP($Q50,'Dept Head vs YTD acct'!$A$5:$M$257,3,FALSE))</f>
        <v>0</v>
      </c>
      <c r="C50">
        <f>IF($Q50="","",VLOOKUP($Q50,'Dept Head vs YTD acct'!$A$5:$M$257,4,FALSE))</f>
        <v>0</v>
      </c>
      <c r="D50">
        <f>IF($Q50="","",VLOOKUP($Q50,'Dept Head vs YTD acct'!$A$5:$M$257,5,FALSE))</f>
        <v>0</v>
      </c>
      <c r="E50">
        <f>IF($Q50="","",VLOOKUP($Q50,'Dept Head vs YTD acct'!$A$5:$M$257,6,FALSE))</f>
        <v>0</v>
      </c>
      <c r="F50">
        <f>IF($Q50="","",VLOOKUP($Q50,'Dept Head vs YTD acct'!$A$5:$M$257,7,FALSE))</f>
        <v>0</v>
      </c>
      <c r="G50" t="str">
        <f>IF($Q50="","",VLOOKUP($Q50,'Dept Head vs YTD acct'!$A$5:$Q$257,COUNTA('Dept Head vs YTD acct'!$A$4:H$4),FALSE))</f>
        <v>1989</v>
      </c>
      <c r="H50" t="str">
        <f>IF($Q50="","",VLOOKUP($Q50,'Dept Head vs YTD acct'!$A$5:$Q$257,COUNTA('Dept Head vs YTD acct'!$A$4:I$4),FALSE))</f>
        <v>OFA FEES</v>
      </c>
      <c r="I50" s="9">
        <f>IF($Q50="","",VLOOKUP($Q50,'Dept Head vs YTD acct'!$A$5:$Q$257,COUNTA('Dept Head vs YTD acct'!$A$4:J$4),FALSE))</f>
        <v>0</v>
      </c>
      <c r="J50" s="9">
        <f>IF($Q50="","",VLOOKUP($Q50,'Dept Head vs YTD acct'!$A$5:$Q$257,COUNTA('Dept Head vs YTD acct'!$A$4:K$4),FALSE))</f>
        <v>0</v>
      </c>
      <c r="K50" s="9">
        <f>IF($Q50="","",VLOOKUP($Q50,'Dept Head vs YTD acct'!$A$5:$Q$257,COUNTA('Dept Head vs YTD acct'!$A$4:L$4),FALSE))</f>
        <v>0</v>
      </c>
      <c r="L50" s="9">
        <f>IF($Q50="","",VLOOKUP($Q50,'Dept Head vs YTD acct'!$A$5:$Q$257,COUNTA('Dept Head vs YTD acct'!$A$4:M$4),FALSE))</f>
        <v>0</v>
      </c>
      <c r="M50" s="9">
        <f>IF($Q50="","",VLOOKUP($Q50,'Dept Head vs YTD acct'!$A$5:$Q$257,COUNTA('Dept Head vs YTD acct'!$A$4:N$4),FALSE))</f>
        <v>0</v>
      </c>
      <c r="N50" s="9">
        <f>IF($Q50="","",VLOOKUP($Q50,'Dept Head vs YTD acct'!$A$5:$Q$257,COUNTA('Dept Head vs YTD acct'!$A$4:O$4),FALSE))</f>
        <v>15000</v>
      </c>
      <c r="O50" s="9">
        <f>IF($Q50="","",VLOOKUP($Q50,'Dept Head vs YTD acct'!$A$5:$Q$257,COUNTA('Dept Head vs YTD acct'!$A$4:P$4),FALSE))</f>
        <v>15000</v>
      </c>
      <c r="P50" s="9">
        <f t="shared" si="0"/>
        <v>30000</v>
      </c>
      <c r="Q50">
        <f>IF((MAX($Q$4:Q49)+1)&gt;Data!$C$1,"",MAX($Q$4:Q49)+1)</f>
        <v>46</v>
      </c>
    </row>
    <row r="51" spans="1:17" x14ac:dyDescent="0.2">
      <c r="A51" t="str">
        <f>IF($Q51="","",VLOOKUP($Q51,'Dept Head vs YTD acct'!$A$5:$Q$257,COUNTA('Dept Head vs YTD acct'!$A$4:B$4),FALSE))</f>
        <v>A</v>
      </c>
      <c r="B51">
        <f>IF($Q51="","",VLOOKUP($Q51,'Dept Head vs YTD acct'!$A$5:$M$257,3,FALSE))</f>
        <v>0</v>
      </c>
      <c r="C51">
        <f>IF($Q51="","",VLOOKUP($Q51,'Dept Head vs YTD acct'!$A$5:$M$257,4,FALSE))</f>
        <v>0</v>
      </c>
      <c r="D51">
        <f>IF($Q51="","",VLOOKUP($Q51,'Dept Head vs YTD acct'!$A$5:$M$257,5,FALSE))</f>
        <v>0</v>
      </c>
      <c r="E51">
        <f>IF($Q51="","",VLOOKUP($Q51,'Dept Head vs YTD acct'!$A$5:$M$257,6,FALSE))</f>
        <v>0</v>
      </c>
      <c r="F51">
        <f>IF($Q51="","",VLOOKUP($Q51,'Dept Head vs YTD acct'!$A$5:$M$257,7,FALSE))</f>
        <v>0</v>
      </c>
      <c r="G51" t="str">
        <f>IF($Q51="","",VLOOKUP($Q51,'Dept Head vs YTD acct'!$A$5:$Q$257,COUNTA('Dept Head vs YTD acct'!$A$4:H$4),FALSE))</f>
        <v>1870</v>
      </c>
      <c r="H51" t="str">
        <f>IF($Q51="","",VLOOKUP($Q51,'Dept Head vs YTD acct'!$A$5:$Q$257,COUNTA('Dept Head vs YTD acct'!$A$4:I$4),FALSE))</f>
        <v>SERVICES FOR RECIPIENTS</v>
      </c>
      <c r="I51" s="9">
        <f>IF($Q51="","",VLOOKUP($Q51,'Dept Head vs YTD acct'!$A$5:$Q$257,COUNTA('Dept Head vs YTD acct'!$A$4:J$4),FALSE))</f>
        <v>-28141.199999999997</v>
      </c>
      <c r="J51" s="9">
        <f>IF($Q51="","",VLOOKUP($Q51,'Dept Head vs YTD acct'!$A$5:$Q$257,COUNTA('Dept Head vs YTD acct'!$A$4:K$4),FALSE))</f>
        <v>-3097.7300000000032</v>
      </c>
      <c r="K51" s="9">
        <f>IF($Q51="","",VLOOKUP($Q51,'Dept Head vs YTD acct'!$A$5:$Q$257,COUNTA('Dept Head vs YTD acct'!$A$4:L$4),FALSE))</f>
        <v>26870.379999999997</v>
      </c>
      <c r="L51" s="9">
        <f>IF($Q51="","",VLOOKUP($Q51,'Dept Head vs YTD acct'!$A$5:$Q$257,COUNTA('Dept Head vs YTD acct'!$A$4:M$4),FALSE))</f>
        <v>-9761.1999999999971</v>
      </c>
      <c r="M51" s="9">
        <f>IF($Q51="","",VLOOKUP($Q51,'Dept Head vs YTD acct'!$A$5:$Q$257,COUNTA('Dept Head vs YTD acct'!$A$4:N$4),FALSE))</f>
        <v>17814.84</v>
      </c>
      <c r="N51" s="9">
        <f>IF($Q51="","",VLOOKUP($Q51,'Dept Head vs YTD acct'!$A$5:$Q$257,COUNTA('Dept Head vs YTD acct'!$A$4:O$4),FALSE))</f>
        <v>-2522.9100000000035</v>
      </c>
      <c r="O51" s="9">
        <f>IF($Q51="","",VLOOKUP($Q51,'Dept Head vs YTD acct'!$A$5:$Q$257,COUNTA('Dept Head vs YTD acct'!$A$4:P$4),FALSE))</f>
        <v>23909.86</v>
      </c>
      <c r="P51" s="9">
        <f t="shared" si="0"/>
        <v>25072.039999999997</v>
      </c>
      <c r="Q51">
        <f>IF((MAX($Q$4:Q50)+1)&gt;Data!$C$1,"",MAX($Q$4:Q50)+1)</f>
        <v>47</v>
      </c>
    </row>
    <row r="52" spans="1:17" x14ac:dyDescent="0.2">
      <c r="A52" t="str">
        <f>IF($Q52="","",VLOOKUP($Q52,'Dept Head vs YTD acct'!$A$5:$Q$257,COUNTA('Dept Head vs YTD acct'!$A$4:B$4),FALSE))</f>
        <v>A</v>
      </c>
      <c r="B52">
        <f>IF($Q52="","",VLOOKUP($Q52,'Dept Head vs YTD acct'!$A$5:$M$257,3,FALSE))</f>
        <v>0</v>
      </c>
      <c r="C52">
        <f>IF($Q52="","",VLOOKUP($Q52,'Dept Head vs YTD acct'!$A$5:$M$257,4,FALSE))</f>
        <v>0</v>
      </c>
      <c r="D52">
        <f>IF($Q52="","",VLOOKUP($Q52,'Dept Head vs YTD acct'!$A$5:$M$257,5,FALSE))</f>
        <v>0</v>
      </c>
      <c r="E52">
        <f>IF($Q52="","",VLOOKUP($Q52,'Dept Head vs YTD acct'!$A$5:$M$257,6,FALSE))</f>
        <v>0</v>
      </c>
      <c r="F52">
        <f>IF($Q52="","",VLOOKUP($Q52,'Dept Head vs YTD acct'!$A$5:$M$257,7,FALSE))</f>
        <v>0</v>
      </c>
      <c r="G52" t="str">
        <f>IF($Q52="","",VLOOKUP($Q52,'Dept Head vs YTD acct'!$A$5:$Q$257,COUNTA('Dept Head vs YTD acct'!$A$4:H$4),FALSE))</f>
        <v>3489</v>
      </c>
      <c r="H52" t="str">
        <f>IF($Q52="","",VLOOKUP($Q52,'Dept Head vs YTD acct'!$A$5:$Q$257,COUNTA('Dept Head vs YTD acct'!$A$4:I$4),FALSE))</f>
        <v>CHILDHOOD LEAD POISON PREV.</v>
      </c>
      <c r="I52" s="9">
        <f>IF($Q52="","",VLOOKUP($Q52,'Dept Head vs YTD acct'!$A$5:$Q$257,COUNTA('Dept Head vs YTD acct'!$A$4:J$4),FALSE))</f>
        <v>4828.1100000000006</v>
      </c>
      <c r="J52" s="9">
        <f>IF($Q52="","",VLOOKUP($Q52,'Dept Head vs YTD acct'!$A$5:$Q$257,COUNTA('Dept Head vs YTD acct'!$A$4:K$4),FALSE))</f>
        <v>-4244</v>
      </c>
      <c r="K52" s="9">
        <f>IF($Q52="","",VLOOKUP($Q52,'Dept Head vs YTD acct'!$A$5:$Q$257,COUNTA('Dept Head vs YTD acct'!$A$4:L$4),FALSE))</f>
        <v>-1008.2799999999988</v>
      </c>
      <c r="L52" s="9">
        <f>IF($Q52="","",VLOOKUP($Q52,'Dept Head vs YTD acct'!$A$5:$Q$257,COUNTA('Dept Head vs YTD acct'!$A$4:M$4),FALSE))</f>
        <v>-5216.010000000002</v>
      </c>
      <c r="M52" s="9">
        <f>IF($Q52="","",VLOOKUP($Q52,'Dept Head vs YTD acct'!$A$5:$Q$257,COUNTA('Dept Head vs YTD acct'!$A$4:N$4),FALSE))</f>
        <v>5511.73</v>
      </c>
      <c r="N52" s="9">
        <f>IF($Q52="","",VLOOKUP($Q52,'Dept Head vs YTD acct'!$A$5:$Q$257,COUNTA('Dept Head vs YTD acct'!$A$4:O$4),FALSE))</f>
        <v>4900.5499999999993</v>
      </c>
      <c r="O52" s="9">
        <f>IF($Q52="","",VLOOKUP($Q52,'Dept Head vs YTD acct'!$A$5:$Q$257,COUNTA('Dept Head vs YTD acct'!$A$4:P$4),FALSE))</f>
        <v>19822.27</v>
      </c>
      <c r="P52" s="9">
        <f t="shared" si="0"/>
        <v>24594.37</v>
      </c>
      <c r="Q52">
        <f>IF((MAX($Q$4:Q51)+1)&gt;Data!$C$1,"",MAX($Q$4:Q51)+1)</f>
        <v>48</v>
      </c>
    </row>
    <row r="53" spans="1:17" x14ac:dyDescent="0.2">
      <c r="A53" t="str">
        <f>IF($Q53="","",VLOOKUP($Q53,'Dept Head vs YTD acct'!$A$5:$Q$257,COUNTA('Dept Head vs YTD acct'!$A$4:B$4),FALSE))</f>
        <v>A</v>
      </c>
      <c r="B53">
        <f>IF($Q53="","",VLOOKUP($Q53,'Dept Head vs YTD acct'!$A$5:$M$257,3,FALSE))</f>
        <v>0</v>
      </c>
      <c r="C53">
        <f>IF($Q53="","",VLOOKUP($Q53,'Dept Head vs YTD acct'!$A$5:$M$257,4,FALSE))</f>
        <v>0</v>
      </c>
      <c r="D53">
        <f>IF($Q53="","",VLOOKUP($Q53,'Dept Head vs YTD acct'!$A$5:$M$257,5,FALSE))</f>
        <v>0</v>
      </c>
      <c r="E53">
        <f>IF($Q53="","",VLOOKUP($Q53,'Dept Head vs YTD acct'!$A$5:$M$257,6,FALSE))</f>
        <v>0</v>
      </c>
      <c r="F53">
        <f>IF($Q53="","",VLOOKUP($Q53,'Dept Head vs YTD acct'!$A$5:$M$257,7,FALSE))</f>
        <v>0</v>
      </c>
      <c r="G53" t="str">
        <f>IF($Q53="","",VLOOKUP($Q53,'Dept Head vs YTD acct'!$A$5:$Q$257,COUNTA('Dept Head vs YTD acct'!$A$4:H$4),FALSE))</f>
        <v>1235</v>
      </c>
      <c r="H53" t="str">
        <f>IF($Q53="","",VLOOKUP($Q53,'Dept Head vs YTD acct'!$A$5:$Q$257,COUNTA('Dept Head vs YTD acct'!$A$4:I$4),FALSE))</f>
        <v>CHARGES FOR TAX REDEMPTION</v>
      </c>
      <c r="I53" s="9">
        <f>IF($Q53="","",VLOOKUP($Q53,'Dept Head vs YTD acct'!$A$5:$Q$257,COUNTA('Dept Head vs YTD acct'!$A$4:J$4),FALSE))</f>
        <v>-5000</v>
      </c>
      <c r="J53" s="9">
        <f>IF($Q53="","",VLOOKUP($Q53,'Dept Head vs YTD acct'!$A$5:$Q$257,COUNTA('Dept Head vs YTD acct'!$A$4:K$4),FALSE))</f>
        <v>13490</v>
      </c>
      <c r="K53" s="9">
        <f>IF($Q53="","",VLOOKUP($Q53,'Dept Head vs YTD acct'!$A$5:$Q$257,COUNTA('Dept Head vs YTD acct'!$A$4:L$4),FALSE))</f>
        <v>12900</v>
      </c>
      <c r="L53" s="9">
        <f>IF($Q53="","",VLOOKUP($Q53,'Dept Head vs YTD acct'!$A$5:$Q$257,COUNTA('Dept Head vs YTD acct'!$A$4:M$4),FALSE))</f>
        <v>3200</v>
      </c>
      <c r="M53" s="9">
        <f>IF($Q53="","",VLOOKUP($Q53,'Dept Head vs YTD acct'!$A$5:$Q$257,COUNTA('Dept Head vs YTD acct'!$A$4:N$4),FALSE))</f>
        <v>-1300</v>
      </c>
      <c r="N53" s="9">
        <f>IF($Q53="","",VLOOKUP($Q53,'Dept Head vs YTD acct'!$A$5:$Q$257,COUNTA('Dept Head vs YTD acct'!$A$4:O$4),FALSE))</f>
        <v>-1750</v>
      </c>
      <c r="O53" s="9">
        <f>IF($Q53="","",VLOOKUP($Q53,'Dept Head vs YTD acct'!$A$5:$Q$257,COUNTA('Dept Head vs YTD acct'!$A$4:P$4),FALSE))</f>
        <v>-900</v>
      </c>
      <c r="P53" s="9">
        <f t="shared" si="0"/>
        <v>20640</v>
      </c>
      <c r="Q53">
        <f>IF((MAX($Q$4:Q52)+1)&gt;Data!$C$1,"",MAX($Q$4:Q52)+1)</f>
        <v>49</v>
      </c>
    </row>
    <row r="54" spans="1:17" x14ac:dyDescent="0.2">
      <c r="A54" t="str">
        <f>IF($Q54="","",VLOOKUP($Q54,'Dept Head vs YTD acct'!$A$5:$Q$257,COUNTA('Dept Head vs YTD acct'!$A$4:B$4),FALSE))</f>
        <v>A</v>
      </c>
      <c r="B54">
        <f>IF($Q54="","",VLOOKUP($Q54,'Dept Head vs YTD acct'!$A$5:$M$257,3,FALSE))</f>
        <v>0</v>
      </c>
      <c r="C54">
        <f>IF($Q54="","",VLOOKUP($Q54,'Dept Head vs YTD acct'!$A$5:$M$257,4,FALSE))</f>
        <v>0</v>
      </c>
      <c r="D54">
        <f>IF($Q54="","",VLOOKUP($Q54,'Dept Head vs YTD acct'!$A$5:$M$257,5,FALSE))</f>
        <v>0</v>
      </c>
      <c r="E54">
        <f>IF($Q54="","",VLOOKUP($Q54,'Dept Head vs YTD acct'!$A$5:$M$257,6,FALSE))</f>
        <v>0</v>
      </c>
      <c r="F54">
        <f>IF($Q54="","",VLOOKUP($Q54,'Dept Head vs YTD acct'!$A$5:$M$257,7,FALSE))</f>
        <v>0</v>
      </c>
      <c r="G54" t="str">
        <f>IF($Q54="","",VLOOKUP($Q54,'Dept Head vs YTD acct'!$A$5:$Q$257,COUNTA('Dept Head vs YTD acct'!$A$4:H$4),FALSE))</f>
        <v>3984</v>
      </c>
      <c r="H54" t="str">
        <f>IF($Q54="","",VLOOKUP($Q54,'Dept Head vs YTD acct'!$A$5:$Q$257,COUNTA('Dept Head vs YTD acct'!$A$4:I$4),FALSE))</f>
        <v>HHW EXPENSES</v>
      </c>
      <c r="I54" s="9">
        <f>IF($Q54="","",VLOOKUP($Q54,'Dept Head vs YTD acct'!$A$5:$Q$257,COUNTA('Dept Head vs YTD acct'!$A$4:J$4),FALSE))</f>
        <v>-3245.28</v>
      </c>
      <c r="J54" s="9">
        <f>IF($Q54="","",VLOOKUP($Q54,'Dept Head vs YTD acct'!$A$5:$Q$257,COUNTA('Dept Head vs YTD acct'!$A$4:K$4),FALSE))</f>
        <v>455</v>
      </c>
      <c r="K54" s="9">
        <f>IF($Q54="","",VLOOKUP($Q54,'Dept Head vs YTD acct'!$A$5:$Q$257,COUNTA('Dept Head vs YTD acct'!$A$4:L$4),FALSE))</f>
        <v>543.75</v>
      </c>
      <c r="L54" s="9">
        <f>IF($Q54="","",VLOOKUP($Q54,'Dept Head vs YTD acct'!$A$5:$Q$257,COUNTA('Dept Head vs YTD acct'!$A$4:M$4),FALSE))</f>
        <v>5000</v>
      </c>
      <c r="M54" s="9">
        <f>IF($Q54="","",VLOOKUP($Q54,'Dept Head vs YTD acct'!$A$5:$Q$257,COUNTA('Dept Head vs YTD acct'!$A$4:N$4),FALSE))</f>
        <v>-152</v>
      </c>
      <c r="N54" s="9">
        <f>IF($Q54="","",VLOOKUP($Q54,'Dept Head vs YTD acct'!$A$5:$Q$257,COUNTA('Dept Head vs YTD acct'!$A$4:O$4),FALSE))</f>
        <v>6000</v>
      </c>
      <c r="O54" s="9">
        <f>IF($Q54="","",VLOOKUP($Q54,'Dept Head vs YTD acct'!$A$5:$Q$257,COUNTA('Dept Head vs YTD acct'!$A$4:P$4),FALSE))</f>
        <v>10491.82</v>
      </c>
      <c r="P54" s="9">
        <f t="shared" si="0"/>
        <v>19093.29</v>
      </c>
      <c r="Q54">
        <f>IF((MAX($Q$4:Q53)+1)&gt;Data!$C$1,"",MAX($Q$4:Q53)+1)</f>
        <v>50</v>
      </c>
    </row>
    <row r="55" spans="1:17" x14ac:dyDescent="0.2">
      <c r="A55" t="str">
        <f>IF($Q55="","",VLOOKUP($Q55,'Dept Head vs YTD acct'!$A$5:$Q$257,COUNTA('Dept Head vs YTD acct'!$A$4:B$4),FALSE))</f>
        <v>A</v>
      </c>
      <c r="B55">
        <f>IF($Q55="","",VLOOKUP($Q55,'Dept Head vs YTD acct'!$A$5:$M$257,3,FALSE))</f>
        <v>0</v>
      </c>
      <c r="C55">
        <f>IF($Q55="","",VLOOKUP($Q55,'Dept Head vs YTD acct'!$A$5:$M$257,4,FALSE))</f>
        <v>0</v>
      </c>
      <c r="D55">
        <f>IF($Q55="","",VLOOKUP($Q55,'Dept Head vs YTD acct'!$A$5:$M$257,5,FALSE))</f>
        <v>0</v>
      </c>
      <c r="E55">
        <f>IF($Q55="","",VLOOKUP($Q55,'Dept Head vs YTD acct'!$A$5:$M$257,6,FALSE))</f>
        <v>0</v>
      </c>
      <c r="F55">
        <f>IF($Q55="","",VLOOKUP($Q55,'Dept Head vs YTD acct'!$A$5:$M$257,7,FALSE))</f>
        <v>0</v>
      </c>
      <c r="G55" t="str">
        <f>IF($Q55="","",VLOOKUP($Q55,'Dept Head vs YTD acct'!$A$5:$Q$257,COUNTA('Dept Head vs YTD acct'!$A$4:H$4),FALSE))</f>
        <v>3331</v>
      </c>
      <c r="H55" t="str">
        <f>IF($Q55="","",VLOOKUP($Q55,'Dept Head vs YTD acct'!$A$5:$Q$257,COUNTA('Dept Head vs YTD acct'!$A$4:I$4),FALSE))</f>
        <v>COURT FACILITIES AID</v>
      </c>
      <c r="I55" s="9">
        <f>IF($Q55="","",VLOOKUP($Q55,'Dept Head vs YTD acct'!$A$5:$Q$257,COUNTA('Dept Head vs YTD acct'!$A$4:J$4),FALSE))</f>
        <v>-31262</v>
      </c>
      <c r="J55" s="9">
        <f>IF($Q55="","",VLOOKUP($Q55,'Dept Head vs YTD acct'!$A$5:$Q$257,COUNTA('Dept Head vs YTD acct'!$A$4:K$4),FALSE))</f>
        <v>10150</v>
      </c>
      <c r="K55" s="9">
        <f>IF($Q55="","",VLOOKUP($Q55,'Dept Head vs YTD acct'!$A$5:$Q$257,COUNTA('Dept Head vs YTD acct'!$A$4:L$4),FALSE))</f>
        <v>27411</v>
      </c>
      <c r="L55" s="9">
        <f>IF($Q55="","",VLOOKUP($Q55,'Dept Head vs YTD acct'!$A$5:$Q$257,COUNTA('Dept Head vs YTD acct'!$A$4:M$4),FALSE))</f>
        <v>7791</v>
      </c>
      <c r="M55" s="9">
        <f>IF($Q55="","",VLOOKUP($Q55,'Dept Head vs YTD acct'!$A$5:$Q$257,COUNTA('Dept Head vs YTD acct'!$A$4:N$4),FALSE))</f>
        <v>-20005</v>
      </c>
      <c r="N55" s="9">
        <f>IF($Q55="","",VLOOKUP($Q55,'Dept Head vs YTD acct'!$A$5:$Q$257,COUNTA('Dept Head vs YTD acct'!$A$4:O$4),FALSE))</f>
        <v>14474</v>
      </c>
      <c r="O55" s="9">
        <f>IF($Q55="","",VLOOKUP($Q55,'Dept Head vs YTD acct'!$A$5:$Q$257,COUNTA('Dept Head vs YTD acct'!$A$4:P$4),FALSE))</f>
        <v>9446</v>
      </c>
      <c r="P55" s="9">
        <f t="shared" si="0"/>
        <v>18005</v>
      </c>
      <c r="Q55">
        <f>IF((MAX($Q$4:Q54)+1)&gt;Data!$C$1,"",MAX($Q$4:Q54)+1)</f>
        <v>51</v>
      </c>
    </row>
    <row r="56" spans="1:17" x14ac:dyDescent="0.2">
      <c r="A56" t="str">
        <f>IF($Q56="","",VLOOKUP($Q56,'Dept Head vs YTD acct'!$A$5:$Q$257,COUNTA('Dept Head vs YTD acct'!$A$4:B$4),FALSE))</f>
        <v>A</v>
      </c>
      <c r="B56">
        <f>IF($Q56="","",VLOOKUP($Q56,'Dept Head vs YTD acct'!$A$5:$M$257,3,FALSE))</f>
        <v>0</v>
      </c>
      <c r="C56">
        <f>IF($Q56="","",VLOOKUP($Q56,'Dept Head vs YTD acct'!$A$5:$M$257,4,FALSE))</f>
        <v>0</v>
      </c>
      <c r="D56">
        <f>IF($Q56="","",VLOOKUP($Q56,'Dept Head vs YTD acct'!$A$5:$M$257,5,FALSE))</f>
        <v>0</v>
      </c>
      <c r="E56">
        <f>IF($Q56="","",VLOOKUP($Q56,'Dept Head vs YTD acct'!$A$5:$M$257,6,FALSE))</f>
        <v>0</v>
      </c>
      <c r="F56">
        <f>IF($Q56="","",VLOOKUP($Q56,'Dept Head vs YTD acct'!$A$5:$M$257,7,FALSE))</f>
        <v>0</v>
      </c>
      <c r="G56" t="str">
        <f>IF($Q56="","",VLOOKUP($Q56,'Dept Head vs YTD acct'!$A$5:$Q$257,COUNTA('Dept Head vs YTD acct'!$A$4:H$4),FALSE))</f>
        <v>3485</v>
      </c>
      <c r="H56" t="str">
        <f>IF($Q56="","",VLOOKUP($Q56,'Dept Head vs YTD acct'!$A$5:$Q$257,COUNTA('Dept Head vs YTD acct'!$A$4:I$4),FALSE))</f>
        <v>TOBACCO AWARENESS</v>
      </c>
      <c r="I56" s="9">
        <f>IF($Q56="","",VLOOKUP($Q56,'Dept Head vs YTD acct'!$A$5:$Q$257,COUNTA('Dept Head vs YTD acct'!$A$4:J$4),FALSE))</f>
        <v>6374</v>
      </c>
      <c r="J56" s="9">
        <f>IF($Q56="","",VLOOKUP($Q56,'Dept Head vs YTD acct'!$A$5:$Q$257,COUNTA('Dept Head vs YTD acct'!$A$4:K$4),FALSE))</f>
        <v>-8380</v>
      </c>
      <c r="K56" s="9">
        <f>IF($Q56="","",VLOOKUP($Q56,'Dept Head vs YTD acct'!$A$5:$Q$257,COUNTA('Dept Head vs YTD acct'!$A$4:L$4),FALSE))</f>
        <v>-7705.9199999999983</v>
      </c>
      <c r="L56" s="9">
        <f>IF($Q56="","",VLOOKUP($Q56,'Dept Head vs YTD acct'!$A$5:$Q$257,COUNTA('Dept Head vs YTD acct'!$A$4:M$4),FALSE))</f>
        <v>3246.9900000000016</v>
      </c>
      <c r="M56" s="9">
        <f>IF($Q56="","",VLOOKUP($Q56,'Dept Head vs YTD acct'!$A$5:$Q$257,COUNTA('Dept Head vs YTD acct'!$A$4:N$4),FALSE))</f>
        <v>-3709.1500000000015</v>
      </c>
      <c r="N56" s="9">
        <f>IF($Q56="","",VLOOKUP($Q56,'Dept Head vs YTD acct'!$A$5:$Q$257,COUNTA('Dept Head vs YTD acct'!$A$4:O$4),FALSE))</f>
        <v>14307.03</v>
      </c>
      <c r="O56" s="9">
        <f>IF($Q56="","",VLOOKUP($Q56,'Dept Head vs YTD acct'!$A$5:$Q$257,COUNTA('Dept Head vs YTD acct'!$A$4:P$4),FALSE))</f>
        <v>12512.24</v>
      </c>
      <c r="P56" s="9">
        <f t="shared" si="0"/>
        <v>16645.190000000002</v>
      </c>
      <c r="Q56">
        <f>IF((MAX($Q$4:Q55)+1)&gt;Data!$C$1,"",MAX($Q$4:Q55)+1)</f>
        <v>52</v>
      </c>
    </row>
    <row r="57" spans="1:17" x14ac:dyDescent="0.2">
      <c r="A57" t="str">
        <f>IF($Q57="","",VLOOKUP($Q57,'Dept Head vs YTD acct'!$A$5:$Q$257,COUNTA('Dept Head vs YTD acct'!$A$4:B$4),FALSE))</f>
        <v>A</v>
      </c>
      <c r="B57">
        <f>IF($Q57="","",VLOOKUP($Q57,'Dept Head vs YTD acct'!$A$5:$M$257,3,FALSE))</f>
        <v>0</v>
      </c>
      <c r="C57">
        <f>IF($Q57="","",VLOOKUP($Q57,'Dept Head vs YTD acct'!$A$5:$M$257,4,FALSE))</f>
        <v>0</v>
      </c>
      <c r="D57">
        <f>IF($Q57="","",VLOOKUP($Q57,'Dept Head vs YTD acct'!$A$5:$M$257,5,FALSE))</f>
        <v>0</v>
      </c>
      <c r="E57">
        <f>IF($Q57="","",VLOOKUP($Q57,'Dept Head vs YTD acct'!$A$5:$M$257,6,FALSE))</f>
        <v>0</v>
      </c>
      <c r="F57">
        <f>IF($Q57="","",VLOOKUP($Q57,'Dept Head vs YTD acct'!$A$5:$M$257,7,FALSE))</f>
        <v>0</v>
      </c>
      <c r="G57" t="str">
        <f>IF($Q57="","",VLOOKUP($Q57,'Dept Head vs YTD acct'!$A$5:$Q$257,COUNTA('Dept Head vs YTD acct'!$A$4:H$4),FALSE))</f>
        <v>4391</v>
      </c>
      <c r="H57" t="str">
        <f>IF($Q57="","",VLOOKUP($Q57,'Dept Head vs YTD acct'!$A$5:$Q$257,COUNTA('Dept Head vs YTD acct'!$A$4:I$4),FALSE))</f>
        <v>BODY ARMOR - FED AID</v>
      </c>
      <c r="I57" s="9">
        <f>IF($Q57="","",VLOOKUP($Q57,'Dept Head vs YTD acct'!$A$5:$Q$257,COUNTA('Dept Head vs YTD acct'!$A$4:J$4),FALSE))</f>
        <v>816.76000000000022</v>
      </c>
      <c r="J57" s="9">
        <f>IF($Q57="","",VLOOKUP($Q57,'Dept Head vs YTD acct'!$A$5:$Q$257,COUNTA('Dept Head vs YTD acct'!$A$4:K$4),FALSE))</f>
        <v>2615.81</v>
      </c>
      <c r="K57" s="9">
        <f>IF($Q57="","",VLOOKUP($Q57,'Dept Head vs YTD acct'!$A$5:$Q$257,COUNTA('Dept Head vs YTD acct'!$A$4:L$4),FALSE))</f>
        <v>751.71</v>
      </c>
      <c r="L57" s="9">
        <f>IF($Q57="","",VLOOKUP($Q57,'Dept Head vs YTD acct'!$A$5:$Q$257,COUNTA('Dept Head vs YTD acct'!$A$4:M$4),FALSE))</f>
        <v>315</v>
      </c>
      <c r="M57" s="9">
        <f>IF($Q57="","",VLOOKUP($Q57,'Dept Head vs YTD acct'!$A$5:$Q$257,COUNTA('Dept Head vs YTD acct'!$A$4:N$4),FALSE))</f>
        <v>10018.970000000001</v>
      </c>
      <c r="N57" s="9">
        <f>IF($Q57="","",VLOOKUP($Q57,'Dept Head vs YTD acct'!$A$5:$Q$257,COUNTA('Dept Head vs YTD acct'!$A$4:O$4),FALSE))</f>
        <v>-180.76000000000022</v>
      </c>
      <c r="O57" s="9">
        <f>IF($Q57="","",VLOOKUP($Q57,'Dept Head vs YTD acct'!$A$5:$Q$257,COUNTA('Dept Head vs YTD acct'!$A$4:P$4),FALSE))</f>
        <v>2181.19</v>
      </c>
      <c r="P57" s="9">
        <f t="shared" si="0"/>
        <v>16518.68</v>
      </c>
      <c r="Q57">
        <f>IF((MAX($Q$4:Q56)+1)&gt;Data!$C$1,"",MAX($Q$4:Q56)+1)</f>
        <v>53</v>
      </c>
    </row>
    <row r="58" spans="1:17" x14ac:dyDescent="0.2">
      <c r="A58" t="str">
        <f>IF($Q58="","",VLOOKUP($Q58,'Dept Head vs YTD acct'!$A$5:$Q$257,COUNTA('Dept Head vs YTD acct'!$A$4:B$4),FALSE))</f>
        <v>A</v>
      </c>
      <c r="B58">
        <f>IF($Q58="","",VLOOKUP($Q58,'Dept Head vs YTD acct'!$A$5:$M$257,3,FALSE))</f>
        <v>0</v>
      </c>
      <c r="C58">
        <f>IF($Q58="","",VLOOKUP($Q58,'Dept Head vs YTD acct'!$A$5:$M$257,4,FALSE))</f>
        <v>0</v>
      </c>
      <c r="D58">
        <f>IF($Q58="","",VLOOKUP($Q58,'Dept Head vs YTD acct'!$A$5:$M$257,5,FALSE))</f>
        <v>0</v>
      </c>
      <c r="E58">
        <f>IF($Q58="","",VLOOKUP($Q58,'Dept Head vs YTD acct'!$A$5:$M$257,6,FALSE))</f>
        <v>0</v>
      </c>
      <c r="F58">
        <f>IF($Q58="","",VLOOKUP($Q58,'Dept Head vs YTD acct'!$A$5:$M$257,7,FALSE))</f>
        <v>0</v>
      </c>
      <c r="G58" t="str">
        <f>IF($Q58="","",VLOOKUP($Q58,'Dept Head vs YTD acct'!$A$5:$Q$257,COUNTA('Dept Head vs YTD acct'!$A$4:H$4),FALSE))</f>
        <v>4671</v>
      </c>
      <c r="H58" t="str">
        <f>IF($Q58="","",VLOOKUP($Q58,'Dept Head vs YTD acct'!$A$5:$Q$257,COUNTA('Dept Head vs YTD acct'!$A$4:I$4),FALSE))</f>
        <v>ECAP-HEAP</v>
      </c>
      <c r="I58" s="9">
        <f>IF($Q58="","",VLOOKUP($Q58,'Dept Head vs YTD acct'!$A$5:$Q$257,COUNTA('Dept Head vs YTD acct'!$A$4:J$4),FALSE))</f>
        <v>-10815</v>
      </c>
      <c r="J58" s="9">
        <f>IF($Q58="","",VLOOKUP($Q58,'Dept Head vs YTD acct'!$A$5:$Q$257,COUNTA('Dept Head vs YTD acct'!$A$4:K$4),FALSE))</f>
        <v>-3795</v>
      </c>
      <c r="K58" s="9">
        <f>IF($Q58="","",VLOOKUP($Q58,'Dept Head vs YTD acct'!$A$5:$Q$257,COUNTA('Dept Head vs YTD acct'!$A$4:L$4),FALSE))</f>
        <v>10713</v>
      </c>
      <c r="L58" s="9">
        <f>IF($Q58="","",VLOOKUP($Q58,'Dept Head vs YTD acct'!$A$5:$Q$257,COUNTA('Dept Head vs YTD acct'!$A$4:M$4),FALSE))</f>
        <v>-8194</v>
      </c>
      <c r="M58" s="9">
        <f>IF($Q58="","",VLOOKUP($Q58,'Dept Head vs YTD acct'!$A$5:$Q$257,COUNTA('Dept Head vs YTD acct'!$A$4:N$4),FALSE))</f>
        <v>-62967</v>
      </c>
      <c r="N58" s="9">
        <f>IF($Q58="","",VLOOKUP($Q58,'Dept Head vs YTD acct'!$A$5:$Q$257,COUNTA('Dept Head vs YTD acct'!$A$4:O$4),FALSE))</f>
        <v>-79338</v>
      </c>
      <c r="O58" s="9">
        <f>IF($Q58="","",VLOOKUP($Q58,'Dept Head vs YTD acct'!$A$5:$Q$257,COUNTA('Dept Head vs YTD acct'!$A$4:P$4),FALSE))</f>
        <v>168606</v>
      </c>
      <c r="P58" s="9">
        <f t="shared" si="0"/>
        <v>14210</v>
      </c>
      <c r="Q58">
        <f>IF((MAX($Q$4:Q57)+1)&gt;Data!$C$1,"",MAX($Q$4:Q57)+1)</f>
        <v>54</v>
      </c>
    </row>
    <row r="59" spans="1:17" x14ac:dyDescent="0.2">
      <c r="A59" t="str">
        <f>IF($Q59="","",VLOOKUP($Q59,'Dept Head vs YTD acct'!$A$5:$Q$257,COUNTA('Dept Head vs YTD acct'!$A$4:B$4),FALSE))</f>
        <v>A</v>
      </c>
      <c r="B59">
        <f>IF($Q59="","",VLOOKUP($Q59,'Dept Head vs YTD acct'!$A$5:$M$257,3,FALSE))</f>
        <v>0</v>
      </c>
      <c r="C59">
        <f>IF($Q59="","",VLOOKUP($Q59,'Dept Head vs YTD acct'!$A$5:$M$257,4,FALSE))</f>
        <v>0</v>
      </c>
      <c r="D59">
        <f>IF($Q59="","",VLOOKUP($Q59,'Dept Head vs YTD acct'!$A$5:$M$257,5,FALSE))</f>
        <v>0</v>
      </c>
      <c r="E59">
        <f>IF($Q59="","",VLOOKUP($Q59,'Dept Head vs YTD acct'!$A$5:$M$257,6,FALSE))</f>
        <v>0</v>
      </c>
      <c r="F59">
        <f>IF($Q59="","",VLOOKUP($Q59,'Dept Head vs YTD acct'!$A$5:$M$257,7,FALSE))</f>
        <v>0</v>
      </c>
      <c r="G59" t="str">
        <f>IF($Q59="","",VLOOKUP($Q59,'Dept Head vs YTD acct'!$A$5:$Q$257,COUNTA('Dept Head vs YTD acct'!$A$4:H$4),FALSE))</f>
        <v>3488</v>
      </c>
      <c r="H59" t="str">
        <f>IF($Q59="","",VLOOKUP($Q59,'Dept Head vs YTD acct'!$A$5:$Q$257,COUNTA('Dept Head vs YTD acct'!$A$4:I$4),FALSE))</f>
        <v>RABIES CONTROL</v>
      </c>
      <c r="I59" s="9">
        <f>IF($Q59="","",VLOOKUP($Q59,'Dept Head vs YTD acct'!$A$5:$Q$257,COUNTA('Dept Head vs YTD acct'!$A$4:J$4),FALSE))</f>
        <v>2733.34</v>
      </c>
      <c r="J59" s="9">
        <f>IF($Q59="","",VLOOKUP($Q59,'Dept Head vs YTD acct'!$A$5:$Q$257,COUNTA('Dept Head vs YTD acct'!$A$4:K$4),FALSE))</f>
        <v>5062.57</v>
      </c>
      <c r="K59" s="9">
        <f>IF($Q59="","",VLOOKUP($Q59,'Dept Head vs YTD acct'!$A$5:$Q$257,COUNTA('Dept Head vs YTD acct'!$A$4:L$4),FALSE))</f>
        <v>3023.58</v>
      </c>
      <c r="L59" s="9">
        <f>IF($Q59="","",VLOOKUP($Q59,'Dept Head vs YTD acct'!$A$5:$Q$257,COUNTA('Dept Head vs YTD acct'!$A$4:M$4),FALSE))</f>
        <v>1405.17</v>
      </c>
      <c r="M59" s="9">
        <f>IF($Q59="","",VLOOKUP($Q59,'Dept Head vs YTD acct'!$A$5:$Q$257,COUNTA('Dept Head vs YTD acct'!$A$4:N$4),FALSE))</f>
        <v>-1980.9500000000007</v>
      </c>
      <c r="N59" s="9">
        <f>IF($Q59="","",VLOOKUP($Q59,'Dept Head vs YTD acct'!$A$5:$Q$257,COUNTA('Dept Head vs YTD acct'!$A$4:O$4),FALSE))</f>
        <v>1370.4899999999998</v>
      </c>
      <c r="O59" s="9">
        <f>IF($Q59="","",VLOOKUP($Q59,'Dept Head vs YTD acct'!$A$5:$Q$257,COUNTA('Dept Head vs YTD acct'!$A$4:P$4),FALSE))</f>
        <v>1806.75</v>
      </c>
      <c r="P59" s="9">
        <f t="shared" si="0"/>
        <v>13420.949999999999</v>
      </c>
      <c r="Q59">
        <f>IF((MAX($Q$4:Q58)+1)&gt;Data!$C$1,"",MAX($Q$4:Q58)+1)</f>
        <v>55</v>
      </c>
    </row>
    <row r="60" spans="1:17" x14ac:dyDescent="0.2">
      <c r="A60" t="str">
        <f>IF($Q60="","",VLOOKUP($Q60,'Dept Head vs YTD acct'!$A$5:$Q$257,COUNTA('Dept Head vs YTD acct'!$A$4:B$4),FALSE))</f>
        <v>A</v>
      </c>
      <c r="B60">
        <f>IF($Q60="","",VLOOKUP($Q60,'Dept Head vs YTD acct'!$A$5:$M$257,3,FALSE))</f>
        <v>0</v>
      </c>
      <c r="C60">
        <f>IF($Q60="","",VLOOKUP($Q60,'Dept Head vs YTD acct'!$A$5:$M$257,4,FALSE))</f>
        <v>0</v>
      </c>
      <c r="D60">
        <f>IF($Q60="","",VLOOKUP($Q60,'Dept Head vs YTD acct'!$A$5:$M$257,5,FALSE))</f>
        <v>0</v>
      </c>
      <c r="E60">
        <f>IF($Q60="","",VLOOKUP($Q60,'Dept Head vs YTD acct'!$A$5:$M$257,6,FALSE))</f>
        <v>0</v>
      </c>
      <c r="F60">
        <f>IF($Q60="","",VLOOKUP($Q60,'Dept Head vs YTD acct'!$A$5:$M$257,7,FALSE))</f>
        <v>0</v>
      </c>
      <c r="G60" t="str">
        <f>IF($Q60="","",VLOOKUP($Q60,'Dept Head vs YTD acct'!$A$5:$Q$257,COUNTA('Dept Head vs YTD acct'!$A$4:H$4),FALSE))</f>
        <v>2707</v>
      </c>
      <c r="H60" t="str">
        <f>IF($Q60="","",VLOOKUP($Q60,'Dept Head vs YTD acct'!$A$5:$Q$257,COUNTA('Dept Head vs YTD acct'!$A$4:I$4),FALSE))</f>
        <v>DONATIONS FOR YOUTH PROGRAMS</v>
      </c>
      <c r="I60" s="9">
        <f>IF($Q60="","",VLOOKUP($Q60,'Dept Head vs YTD acct'!$A$5:$Q$257,COUNTA('Dept Head vs YTD acct'!$A$4:J$4),FALSE))</f>
        <v>1376.1999999999998</v>
      </c>
      <c r="J60" s="9">
        <f>IF($Q60="","",VLOOKUP($Q60,'Dept Head vs YTD acct'!$A$5:$Q$257,COUNTA('Dept Head vs YTD acct'!$A$4:K$4),FALSE))</f>
        <v>1343.0900000000001</v>
      </c>
      <c r="K60" s="9">
        <f>IF($Q60="","",VLOOKUP($Q60,'Dept Head vs YTD acct'!$A$5:$Q$257,COUNTA('Dept Head vs YTD acct'!$A$4:L$4),FALSE))</f>
        <v>1553</v>
      </c>
      <c r="L60" s="9">
        <f>IF($Q60="","",VLOOKUP($Q60,'Dept Head vs YTD acct'!$A$5:$Q$257,COUNTA('Dept Head vs YTD acct'!$A$4:M$4),FALSE))</f>
        <v>1372</v>
      </c>
      <c r="M60" s="9">
        <f>IF($Q60="","",VLOOKUP($Q60,'Dept Head vs YTD acct'!$A$5:$Q$257,COUNTA('Dept Head vs YTD acct'!$A$4:N$4),FALSE))</f>
        <v>1099</v>
      </c>
      <c r="N60" s="9">
        <f>IF($Q60="","",VLOOKUP($Q60,'Dept Head vs YTD acct'!$A$5:$Q$257,COUNTA('Dept Head vs YTD acct'!$A$4:O$4),FALSE))</f>
        <v>5000</v>
      </c>
      <c r="O60" s="9">
        <f>IF($Q60="","",VLOOKUP($Q60,'Dept Head vs YTD acct'!$A$5:$Q$257,COUNTA('Dept Head vs YTD acct'!$A$4:P$4),FALSE))</f>
        <v>1490</v>
      </c>
      <c r="P60" s="9">
        <f t="shared" si="0"/>
        <v>13233.29</v>
      </c>
      <c r="Q60">
        <f>IF((MAX($Q$4:Q59)+1)&gt;Data!$C$1,"",MAX($Q$4:Q59)+1)</f>
        <v>56</v>
      </c>
    </row>
    <row r="61" spans="1:17" x14ac:dyDescent="0.2">
      <c r="A61" t="str">
        <f>IF($Q61="","",VLOOKUP($Q61,'Dept Head vs YTD acct'!$A$5:$Q$257,COUNTA('Dept Head vs YTD acct'!$A$4:B$4),FALSE))</f>
        <v>A</v>
      </c>
      <c r="B61">
        <f>IF($Q61="","",VLOOKUP($Q61,'Dept Head vs YTD acct'!$A$5:$M$257,3,FALSE))</f>
        <v>0</v>
      </c>
      <c r="C61">
        <f>IF($Q61="","",VLOOKUP($Q61,'Dept Head vs YTD acct'!$A$5:$M$257,4,FALSE))</f>
        <v>0</v>
      </c>
      <c r="D61">
        <f>IF($Q61="","",VLOOKUP($Q61,'Dept Head vs YTD acct'!$A$5:$M$257,5,FALSE))</f>
        <v>0</v>
      </c>
      <c r="E61">
        <f>IF($Q61="","",VLOOKUP($Q61,'Dept Head vs YTD acct'!$A$5:$M$257,6,FALSE))</f>
        <v>0</v>
      </c>
      <c r="F61">
        <f>IF($Q61="","",VLOOKUP($Q61,'Dept Head vs YTD acct'!$A$5:$M$257,7,FALSE))</f>
        <v>0</v>
      </c>
      <c r="G61" t="str">
        <f>IF($Q61="","",VLOOKUP($Q61,'Dept Head vs YTD acct'!$A$5:$Q$257,COUNTA('Dept Head vs YTD acct'!$A$4:H$4),FALSE))</f>
        <v>3446</v>
      </c>
      <c r="H61" t="str">
        <f>IF($Q61="","",VLOOKUP($Q61,'Dept Head vs YTD acct'!$A$5:$Q$257,COUNTA('Dept Head vs YTD acct'!$A$4:I$4),FALSE))</f>
        <v>PHC</v>
      </c>
      <c r="I61" s="9">
        <f>IF($Q61="","",VLOOKUP($Q61,'Dept Head vs YTD acct'!$A$5:$Q$257,COUNTA('Dept Head vs YTD acct'!$A$4:J$4),FALSE))</f>
        <v>1450</v>
      </c>
      <c r="J61" s="9">
        <f>IF($Q61="","",VLOOKUP($Q61,'Dept Head vs YTD acct'!$A$5:$Q$257,COUNTA('Dept Head vs YTD acct'!$A$4:K$4),FALSE))</f>
        <v>2059</v>
      </c>
      <c r="K61" s="9">
        <f>IF($Q61="","",VLOOKUP($Q61,'Dept Head vs YTD acct'!$A$5:$Q$257,COUNTA('Dept Head vs YTD acct'!$A$4:L$4),FALSE))</f>
        <v>2059</v>
      </c>
      <c r="L61" s="9">
        <f>IF($Q61="","",VLOOKUP($Q61,'Dept Head vs YTD acct'!$A$5:$Q$257,COUNTA('Dept Head vs YTD acct'!$A$4:M$4),FALSE))</f>
        <v>2500</v>
      </c>
      <c r="M61" s="9">
        <f>IF($Q61="","",VLOOKUP($Q61,'Dept Head vs YTD acct'!$A$5:$Q$257,COUNTA('Dept Head vs YTD acct'!$A$4:N$4),FALSE))</f>
        <v>1250</v>
      </c>
      <c r="N61" s="9">
        <f>IF($Q61="","",VLOOKUP($Q61,'Dept Head vs YTD acct'!$A$5:$Q$257,COUNTA('Dept Head vs YTD acct'!$A$4:O$4),FALSE))</f>
        <v>1250</v>
      </c>
      <c r="O61" s="9">
        <f>IF($Q61="","",VLOOKUP($Q61,'Dept Head vs YTD acct'!$A$5:$Q$257,COUNTA('Dept Head vs YTD acct'!$A$4:P$4),FALSE))</f>
        <v>1250</v>
      </c>
      <c r="P61" s="9">
        <f t="shared" si="0"/>
        <v>11818</v>
      </c>
      <c r="Q61">
        <f>IF((MAX($Q$4:Q60)+1)&gt;Data!$C$1,"",MAX($Q$4:Q60)+1)</f>
        <v>57</v>
      </c>
    </row>
    <row r="62" spans="1:17" x14ac:dyDescent="0.2">
      <c r="A62" t="str">
        <f>IF($Q62="","",VLOOKUP($Q62,'Dept Head vs YTD acct'!$A$5:$Q$257,COUNTA('Dept Head vs YTD acct'!$A$4:B$4),FALSE))</f>
        <v>A</v>
      </c>
      <c r="B62">
        <f>IF($Q62="","",VLOOKUP($Q62,'Dept Head vs YTD acct'!$A$5:$M$257,3,FALSE))</f>
        <v>0</v>
      </c>
      <c r="C62">
        <f>IF($Q62="","",VLOOKUP($Q62,'Dept Head vs YTD acct'!$A$5:$M$257,4,FALSE))</f>
        <v>0</v>
      </c>
      <c r="D62">
        <f>IF($Q62="","",VLOOKUP($Q62,'Dept Head vs YTD acct'!$A$5:$M$257,5,FALSE))</f>
        <v>0</v>
      </c>
      <c r="E62">
        <f>IF($Q62="","",VLOOKUP($Q62,'Dept Head vs YTD acct'!$A$5:$M$257,6,FALSE))</f>
        <v>0</v>
      </c>
      <c r="F62">
        <f>IF($Q62="","",VLOOKUP($Q62,'Dept Head vs YTD acct'!$A$5:$M$257,7,FALSE))</f>
        <v>0</v>
      </c>
      <c r="G62" t="str">
        <f>IF($Q62="","",VLOOKUP($Q62,'Dept Head vs YTD acct'!$A$5:$Q$257,COUNTA('Dept Head vs YTD acct'!$A$4:H$4),FALSE))</f>
        <v>3025</v>
      </c>
      <c r="H62" t="str">
        <f>IF($Q62="","",VLOOKUP($Q62,'Dept Head vs YTD acct'!$A$5:$Q$257,COUNTA('Dept Head vs YTD acct'!$A$4:I$4),FALSE))</f>
        <v>SPECIAL RECREATIONAL FACIL.</v>
      </c>
      <c r="I62" s="9">
        <f>IF($Q62="","",VLOOKUP($Q62,'Dept Head vs YTD acct'!$A$5:$Q$257,COUNTA('Dept Head vs YTD acct'!$A$4:J$4),FALSE))</f>
        <v>-12964.809999999998</v>
      </c>
      <c r="J62" s="9">
        <f>IF($Q62="","",VLOOKUP($Q62,'Dept Head vs YTD acct'!$A$5:$Q$257,COUNTA('Dept Head vs YTD acct'!$A$4:K$4),FALSE))</f>
        <v>7003.8399999999965</v>
      </c>
      <c r="K62" s="9">
        <f>IF($Q62="","",VLOOKUP($Q62,'Dept Head vs YTD acct'!$A$5:$Q$257,COUNTA('Dept Head vs YTD acct'!$A$4:L$4),FALSE))</f>
        <v>-1997.8499999999985</v>
      </c>
      <c r="L62" s="9">
        <f>IF($Q62="","",VLOOKUP($Q62,'Dept Head vs YTD acct'!$A$5:$Q$257,COUNTA('Dept Head vs YTD acct'!$A$4:M$4),FALSE))</f>
        <v>-5579.510000000002</v>
      </c>
      <c r="M62" s="9">
        <f>IF($Q62="","",VLOOKUP($Q62,'Dept Head vs YTD acct'!$A$5:$Q$257,COUNTA('Dept Head vs YTD acct'!$A$4:N$4),FALSE))</f>
        <v>3774.2799999999988</v>
      </c>
      <c r="N62" s="9">
        <f>IF($Q62="","",VLOOKUP($Q62,'Dept Head vs YTD acct'!$A$5:$Q$257,COUNTA('Dept Head vs YTD acct'!$A$4:O$4),FALSE))</f>
        <v>13233.720000000001</v>
      </c>
      <c r="O62" s="9">
        <f>IF($Q62="","",VLOOKUP($Q62,'Dept Head vs YTD acct'!$A$5:$Q$257,COUNTA('Dept Head vs YTD acct'!$A$4:P$4),FALSE))</f>
        <v>7777.239999999998</v>
      </c>
      <c r="P62" s="9">
        <f t="shared" si="0"/>
        <v>11246.909999999996</v>
      </c>
      <c r="Q62">
        <f>IF((MAX($Q$4:Q61)+1)&gt;Data!$C$1,"",MAX($Q$4:Q61)+1)</f>
        <v>58</v>
      </c>
    </row>
    <row r="63" spans="1:17" x14ac:dyDescent="0.2">
      <c r="A63" t="str">
        <f>IF($Q63="","",VLOOKUP($Q63,'Dept Head vs YTD acct'!$A$5:$Q$257,COUNTA('Dept Head vs YTD acct'!$A$4:B$4),FALSE))</f>
        <v>A</v>
      </c>
      <c r="B63">
        <f>IF($Q63="","",VLOOKUP($Q63,'Dept Head vs YTD acct'!$A$5:$M$257,3,FALSE))</f>
        <v>0</v>
      </c>
      <c r="C63">
        <f>IF($Q63="","",VLOOKUP($Q63,'Dept Head vs YTD acct'!$A$5:$M$257,4,FALSE))</f>
        <v>0</v>
      </c>
      <c r="D63">
        <f>IF($Q63="","",VLOOKUP($Q63,'Dept Head vs YTD acct'!$A$5:$M$257,5,FALSE))</f>
        <v>0</v>
      </c>
      <c r="E63">
        <f>IF($Q63="","",VLOOKUP($Q63,'Dept Head vs YTD acct'!$A$5:$M$257,6,FALSE))</f>
        <v>0</v>
      </c>
      <c r="F63">
        <f>IF($Q63="","",VLOOKUP($Q63,'Dept Head vs YTD acct'!$A$5:$M$257,7,FALSE))</f>
        <v>0</v>
      </c>
      <c r="G63" t="str">
        <f>IF($Q63="","",VLOOKUP($Q63,'Dept Head vs YTD acct'!$A$5:$Q$257,COUNTA('Dept Head vs YTD acct'!$A$4:H$4),FALSE))</f>
        <v>1896</v>
      </c>
      <c r="H63" t="str">
        <f>IF($Q63="","",VLOOKUP($Q63,'Dept Head vs YTD acct'!$A$5:$Q$257,COUNTA('Dept Head vs YTD acct'!$A$4:I$4),FALSE))</f>
        <v>SHERIFF SERV.FEE/SOCIAL SERV</v>
      </c>
      <c r="I63" s="9">
        <f>IF($Q63="","",VLOOKUP($Q63,'Dept Head vs YTD acct'!$A$5:$Q$257,COUNTA('Dept Head vs YTD acct'!$A$4:J$4),FALSE))</f>
        <v>1157.71</v>
      </c>
      <c r="J63" s="9">
        <f>IF($Q63="","",VLOOKUP($Q63,'Dept Head vs YTD acct'!$A$5:$Q$257,COUNTA('Dept Head vs YTD acct'!$A$4:K$4),FALSE))</f>
        <v>14570.41</v>
      </c>
      <c r="K63" s="9">
        <f>IF($Q63="","",VLOOKUP($Q63,'Dept Head vs YTD acct'!$A$5:$Q$257,COUNTA('Dept Head vs YTD acct'!$A$4:L$4),FALSE))</f>
        <v>-6675.75</v>
      </c>
      <c r="L63" s="9">
        <f>IF($Q63="","",VLOOKUP($Q63,'Dept Head vs YTD acct'!$A$5:$Q$257,COUNTA('Dept Head vs YTD acct'!$A$4:M$4),FALSE))</f>
        <v>450.73999999999978</v>
      </c>
      <c r="M63" s="9">
        <f>IF($Q63="","",VLOOKUP($Q63,'Dept Head vs YTD acct'!$A$5:$Q$257,COUNTA('Dept Head vs YTD acct'!$A$4:N$4),FALSE))</f>
        <v>2232.94</v>
      </c>
      <c r="N63" s="9">
        <f>IF($Q63="","",VLOOKUP($Q63,'Dept Head vs YTD acct'!$A$5:$Q$257,COUNTA('Dept Head vs YTD acct'!$A$4:O$4),FALSE))</f>
        <v>-182.9699999999998</v>
      </c>
      <c r="O63" s="9">
        <f>IF($Q63="","",VLOOKUP($Q63,'Dept Head vs YTD acct'!$A$5:$Q$257,COUNTA('Dept Head vs YTD acct'!$A$4:P$4),FALSE))</f>
        <v>-704.88000000000011</v>
      </c>
      <c r="P63" s="9">
        <f t="shared" si="0"/>
        <v>10848.2</v>
      </c>
      <c r="Q63">
        <f>IF((MAX($Q$4:Q62)+1)&gt;Data!$C$1,"",MAX($Q$4:Q62)+1)</f>
        <v>59</v>
      </c>
    </row>
    <row r="64" spans="1:17" x14ac:dyDescent="0.2">
      <c r="A64" t="str">
        <f>IF($Q64="","",VLOOKUP($Q64,'Dept Head vs YTD acct'!$A$5:$Q$257,COUNTA('Dept Head vs YTD acct'!$A$4:B$4),FALSE))</f>
        <v>A</v>
      </c>
      <c r="B64">
        <f>IF($Q64="","",VLOOKUP($Q64,'Dept Head vs YTD acct'!$A$5:$M$257,3,FALSE))</f>
        <v>0</v>
      </c>
      <c r="C64">
        <f>IF($Q64="","",VLOOKUP($Q64,'Dept Head vs YTD acct'!$A$5:$M$257,4,FALSE))</f>
        <v>0</v>
      </c>
      <c r="D64">
        <f>IF($Q64="","",VLOOKUP($Q64,'Dept Head vs YTD acct'!$A$5:$M$257,5,FALSE))</f>
        <v>0</v>
      </c>
      <c r="E64">
        <f>IF($Q64="","",VLOOKUP($Q64,'Dept Head vs YTD acct'!$A$5:$M$257,6,FALSE))</f>
        <v>0</v>
      </c>
      <c r="F64">
        <f>IF($Q64="","",VLOOKUP($Q64,'Dept Head vs YTD acct'!$A$5:$M$257,7,FALSE))</f>
        <v>0</v>
      </c>
      <c r="G64" t="str">
        <f>IF($Q64="","",VLOOKUP($Q64,'Dept Head vs YTD acct'!$A$5:$Q$257,COUNTA('Dept Head vs YTD acct'!$A$4:H$4),FALSE))</f>
        <v>1510</v>
      </c>
      <c r="H64" t="str">
        <f>IF($Q64="","",VLOOKUP($Q64,'Dept Head vs YTD acct'!$A$5:$Q$257,COUNTA('Dept Head vs YTD acct'!$A$4:I$4),FALSE))</f>
        <v>SHERIFF FEES</v>
      </c>
      <c r="I64" s="9">
        <f>IF($Q64="","",VLOOKUP($Q64,'Dept Head vs YTD acct'!$A$5:$Q$257,COUNTA('Dept Head vs YTD acct'!$A$4:J$4),FALSE))</f>
        <v>4090.5899999999965</v>
      </c>
      <c r="J64" s="9">
        <f>IF($Q64="","",VLOOKUP($Q64,'Dept Head vs YTD acct'!$A$5:$Q$257,COUNTA('Dept Head vs YTD acct'!$A$4:K$4),FALSE))</f>
        <v>-2369.1900000000023</v>
      </c>
      <c r="K64" s="9">
        <f>IF($Q64="","",VLOOKUP($Q64,'Dept Head vs YTD acct'!$A$5:$Q$257,COUNTA('Dept Head vs YTD acct'!$A$4:L$4),FALSE))</f>
        <v>-1763.9400000000023</v>
      </c>
      <c r="L64" s="9">
        <f>IF($Q64="","",VLOOKUP($Q64,'Dept Head vs YTD acct'!$A$5:$Q$257,COUNTA('Dept Head vs YTD acct'!$A$4:M$4),FALSE))</f>
        <v>-6403.6299999999974</v>
      </c>
      <c r="M64" s="9">
        <f>IF($Q64="","",VLOOKUP($Q64,'Dept Head vs YTD acct'!$A$5:$Q$257,COUNTA('Dept Head vs YTD acct'!$A$4:N$4),FALSE))</f>
        <v>-7054.510000000002</v>
      </c>
      <c r="N64" s="9">
        <f>IF($Q64="","",VLOOKUP($Q64,'Dept Head vs YTD acct'!$A$5:$Q$257,COUNTA('Dept Head vs YTD acct'!$A$4:O$4),FALSE))</f>
        <v>13704.410000000003</v>
      </c>
      <c r="O64" s="9">
        <f>IF($Q64="","",VLOOKUP($Q64,'Dept Head vs YTD acct'!$A$5:$Q$257,COUNTA('Dept Head vs YTD acct'!$A$4:P$4),FALSE))</f>
        <v>9974.57</v>
      </c>
      <c r="P64" s="9">
        <f t="shared" si="0"/>
        <v>10178.299999999996</v>
      </c>
      <c r="Q64">
        <f>IF((MAX($Q$4:Q63)+1)&gt;Data!$C$1,"",MAX($Q$4:Q63)+1)</f>
        <v>60</v>
      </c>
    </row>
    <row r="65" spans="1:17" x14ac:dyDescent="0.2">
      <c r="A65" t="str">
        <f>IF($Q65="","",VLOOKUP($Q65,'Dept Head vs YTD acct'!$A$5:$Q$257,COUNTA('Dept Head vs YTD acct'!$A$4:B$4),FALSE))</f>
        <v>A</v>
      </c>
      <c r="B65">
        <f>IF($Q65="","",VLOOKUP($Q65,'Dept Head vs YTD acct'!$A$5:$M$257,3,FALSE))</f>
        <v>0</v>
      </c>
      <c r="C65">
        <f>IF($Q65="","",VLOOKUP($Q65,'Dept Head vs YTD acct'!$A$5:$M$257,4,FALSE))</f>
        <v>0</v>
      </c>
      <c r="D65">
        <f>IF($Q65="","",VLOOKUP($Q65,'Dept Head vs YTD acct'!$A$5:$M$257,5,FALSE))</f>
        <v>0</v>
      </c>
      <c r="E65">
        <f>IF($Q65="","",VLOOKUP($Q65,'Dept Head vs YTD acct'!$A$5:$M$257,6,FALSE))</f>
        <v>0</v>
      </c>
      <c r="F65">
        <f>IF($Q65="","",VLOOKUP($Q65,'Dept Head vs YTD acct'!$A$5:$M$257,7,FALSE))</f>
        <v>0</v>
      </c>
      <c r="G65" t="str">
        <f>IF($Q65="","",VLOOKUP($Q65,'Dept Head vs YTD acct'!$A$5:$Q$257,COUNTA('Dept Head vs YTD acct'!$A$4:H$4),FALSE))</f>
        <v>1588</v>
      </c>
      <c r="H65" t="str">
        <f>IF($Q65="","",VLOOKUP($Q65,'Dept Head vs YTD acct'!$A$5:$Q$257,COUNTA('Dept Head vs YTD acct'!$A$4:I$4),FALSE))</f>
        <v>PROBATION DRUG TEST FEES</v>
      </c>
      <c r="I65" s="9">
        <f>IF($Q65="","",VLOOKUP($Q65,'Dept Head vs YTD acct'!$A$5:$Q$257,COUNTA('Dept Head vs YTD acct'!$A$4:J$4),FALSE))</f>
        <v>0</v>
      </c>
      <c r="J65" s="9">
        <f>IF($Q65="","",VLOOKUP($Q65,'Dept Head vs YTD acct'!$A$5:$Q$257,COUNTA('Dept Head vs YTD acct'!$A$4:K$4),FALSE))</f>
        <v>0</v>
      </c>
      <c r="K65" s="9">
        <f>IF($Q65="","",VLOOKUP($Q65,'Dept Head vs YTD acct'!$A$5:$Q$257,COUNTA('Dept Head vs YTD acct'!$A$4:L$4),FALSE))</f>
        <v>0</v>
      </c>
      <c r="L65" s="9">
        <f>IF($Q65="","",VLOOKUP($Q65,'Dept Head vs YTD acct'!$A$5:$Q$257,COUNTA('Dept Head vs YTD acct'!$A$4:M$4),FALSE))</f>
        <v>0</v>
      </c>
      <c r="M65" s="9">
        <f>IF($Q65="","",VLOOKUP($Q65,'Dept Head vs YTD acct'!$A$5:$Q$257,COUNTA('Dept Head vs YTD acct'!$A$4:N$4),FALSE))</f>
        <v>8500</v>
      </c>
      <c r="N65" s="9">
        <f>IF($Q65="","",VLOOKUP($Q65,'Dept Head vs YTD acct'!$A$5:$Q$257,COUNTA('Dept Head vs YTD acct'!$A$4:O$4),FALSE))</f>
        <v>404</v>
      </c>
      <c r="O65" s="9">
        <f>IF($Q65="","",VLOOKUP($Q65,'Dept Head vs YTD acct'!$A$5:$Q$257,COUNTA('Dept Head vs YTD acct'!$A$4:P$4),FALSE))</f>
        <v>1130.0100000000002</v>
      </c>
      <c r="P65" s="9">
        <f t="shared" si="0"/>
        <v>10034.01</v>
      </c>
      <c r="Q65">
        <f>IF((MAX($Q$4:Q64)+1)&gt;Data!$C$1,"",MAX($Q$4:Q64)+1)</f>
        <v>61</v>
      </c>
    </row>
    <row r="66" spans="1:17" x14ac:dyDescent="0.2">
      <c r="A66" t="str">
        <f>IF($Q66="","",VLOOKUP($Q66,'Dept Head vs YTD acct'!$A$5:$Q$257,COUNTA('Dept Head vs YTD acct'!$A$4:B$4),FALSE))</f>
        <v>A</v>
      </c>
      <c r="B66">
        <f>IF($Q66="","",VLOOKUP($Q66,'Dept Head vs YTD acct'!$A$5:$M$257,3,FALSE))</f>
        <v>0</v>
      </c>
      <c r="C66">
        <f>IF($Q66="","",VLOOKUP($Q66,'Dept Head vs YTD acct'!$A$5:$M$257,4,FALSE))</f>
        <v>0</v>
      </c>
      <c r="D66">
        <f>IF($Q66="","",VLOOKUP($Q66,'Dept Head vs YTD acct'!$A$5:$M$257,5,FALSE))</f>
        <v>0</v>
      </c>
      <c r="E66">
        <f>IF($Q66="","",VLOOKUP($Q66,'Dept Head vs YTD acct'!$A$5:$M$257,6,FALSE))</f>
        <v>0</v>
      </c>
      <c r="F66">
        <f>IF($Q66="","",VLOOKUP($Q66,'Dept Head vs YTD acct'!$A$5:$M$257,7,FALSE))</f>
        <v>0</v>
      </c>
      <c r="G66" t="str">
        <f>IF($Q66="","",VLOOKUP($Q66,'Dept Head vs YTD acct'!$A$5:$Q$257,COUNTA('Dept Head vs YTD acct'!$A$4:H$4),FALSE))</f>
        <v>3332</v>
      </c>
      <c r="H66" t="str">
        <f>IF($Q66="","",VLOOKUP($Q66,'Dept Head vs YTD acct'!$A$5:$Q$257,COUNTA('Dept Head vs YTD acct'!$A$4:I$4),FALSE))</f>
        <v>AID TO PROSECUTION, DA</v>
      </c>
      <c r="I66" s="9">
        <f>IF($Q66="","",VLOOKUP($Q66,'Dept Head vs YTD acct'!$A$5:$Q$257,COUNTA('Dept Head vs YTD acct'!$A$4:J$4),FALSE))</f>
        <v>2315.5</v>
      </c>
      <c r="J66" s="9">
        <f>IF($Q66="","",VLOOKUP($Q66,'Dept Head vs YTD acct'!$A$5:$Q$257,COUNTA('Dept Head vs YTD acct'!$A$4:K$4),FALSE))</f>
        <v>-243</v>
      </c>
      <c r="K66" s="9">
        <f>IF($Q66="","",VLOOKUP($Q66,'Dept Head vs YTD acct'!$A$5:$Q$257,COUNTA('Dept Head vs YTD acct'!$A$4:L$4),FALSE))</f>
        <v>658.9900000000016</v>
      </c>
      <c r="L66" s="9">
        <f>IF($Q66="","",VLOOKUP($Q66,'Dept Head vs YTD acct'!$A$5:$Q$257,COUNTA('Dept Head vs YTD acct'!$A$4:M$4),FALSE))</f>
        <v>452.90999999999985</v>
      </c>
      <c r="M66" s="9">
        <f>IF($Q66="","",VLOOKUP($Q66,'Dept Head vs YTD acct'!$A$5:$Q$257,COUNTA('Dept Head vs YTD acct'!$A$4:N$4),FALSE))</f>
        <v>-344.09000000000015</v>
      </c>
      <c r="N66" s="9">
        <f>IF($Q66="","",VLOOKUP($Q66,'Dept Head vs YTD acct'!$A$5:$Q$257,COUNTA('Dept Head vs YTD acct'!$A$4:O$4),FALSE))</f>
        <v>8491.7599999999984</v>
      </c>
      <c r="O66" s="9">
        <f>IF($Q66="","",VLOOKUP($Q66,'Dept Head vs YTD acct'!$A$5:$Q$257,COUNTA('Dept Head vs YTD acct'!$A$4:P$4),FALSE))</f>
        <v>-1705.7200000000012</v>
      </c>
      <c r="P66" s="9">
        <f t="shared" si="0"/>
        <v>9626.3499999999985</v>
      </c>
      <c r="Q66">
        <f>IF((MAX($Q$4:Q65)+1)&gt;Data!$C$1,"",MAX($Q$4:Q65)+1)</f>
        <v>62</v>
      </c>
    </row>
    <row r="67" spans="1:17" x14ac:dyDescent="0.2">
      <c r="A67" t="str">
        <f>IF($Q67="","",VLOOKUP($Q67,'Dept Head vs YTD acct'!$A$5:$Q$257,COUNTA('Dept Head vs YTD acct'!$A$4:B$4),FALSE))</f>
        <v>A</v>
      </c>
      <c r="B67">
        <f>IF($Q67="","",VLOOKUP($Q67,'Dept Head vs YTD acct'!$A$5:$M$257,3,FALSE))</f>
        <v>0</v>
      </c>
      <c r="C67">
        <f>IF($Q67="","",VLOOKUP($Q67,'Dept Head vs YTD acct'!$A$5:$M$257,4,FALSE))</f>
        <v>0</v>
      </c>
      <c r="D67">
        <f>IF($Q67="","",VLOOKUP($Q67,'Dept Head vs YTD acct'!$A$5:$M$257,5,FALSE))</f>
        <v>0</v>
      </c>
      <c r="E67">
        <f>IF($Q67="","",VLOOKUP($Q67,'Dept Head vs YTD acct'!$A$5:$M$257,6,FALSE))</f>
        <v>0</v>
      </c>
      <c r="F67">
        <f>IF($Q67="","",VLOOKUP($Q67,'Dept Head vs YTD acct'!$A$5:$M$257,7,FALSE))</f>
        <v>0</v>
      </c>
      <c r="G67" t="str">
        <f>IF($Q67="","",VLOOKUP($Q67,'Dept Head vs YTD acct'!$A$5:$Q$257,COUNTA('Dept Head vs YTD acct'!$A$4:H$4),FALSE))</f>
        <v>3789</v>
      </c>
      <c r="H67" t="str">
        <f>IF($Q67="","",VLOOKUP($Q67,'Dept Head vs YTD acct'!$A$5:$Q$257,COUNTA('Dept Head vs YTD acct'!$A$4:I$4),FALSE))</f>
        <v>PETROLEUM QUALITY GRANT</v>
      </c>
      <c r="I67" s="9">
        <f>IF($Q67="","",VLOOKUP($Q67,'Dept Head vs YTD acct'!$A$5:$Q$257,COUNTA('Dept Head vs YTD acct'!$A$4:J$4),FALSE))</f>
        <v>1717.3400000000001</v>
      </c>
      <c r="J67" s="9">
        <f>IF($Q67="","",VLOOKUP($Q67,'Dept Head vs YTD acct'!$A$5:$Q$257,COUNTA('Dept Head vs YTD acct'!$A$4:K$4),FALSE))</f>
        <v>1392.86</v>
      </c>
      <c r="K67" s="9">
        <f>IF($Q67="","",VLOOKUP($Q67,'Dept Head vs YTD acct'!$A$5:$Q$257,COUNTA('Dept Head vs YTD acct'!$A$4:L$4),FALSE))</f>
        <v>1009.52</v>
      </c>
      <c r="L67" s="9">
        <f>IF($Q67="","",VLOOKUP($Q67,'Dept Head vs YTD acct'!$A$5:$Q$257,COUNTA('Dept Head vs YTD acct'!$A$4:M$4),FALSE))</f>
        <v>563.40999999999985</v>
      </c>
      <c r="M67" s="9">
        <f>IF($Q67="","",VLOOKUP($Q67,'Dept Head vs YTD acct'!$A$5:$Q$257,COUNTA('Dept Head vs YTD acct'!$A$4:N$4),FALSE))</f>
        <v>2028.29</v>
      </c>
      <c r="N67" s="9">
        <f>IF($Q67="","",VLOOKUP($Q67,'Dept Head vs YTD acct'!$A$5:$Q$257,COUNTA('Dept Head vs YTD acct'!$A$4:O$4),FALSE))</f>
        <v>1240.1199999999999</v>
      </c>
      <c r="O67" s="9">
        <f>IF($Q67="","",VLOOKUP($Q67,'Dept Head vs YTD acct'!$A$5:$Q$257,COUNTA('Dept Head vs YTD acct'!$A$4:P$4),FALSE))</f>
        <v>1259.6199999999999</v>
      </c>
      <c r="P67" s="9">
        <f t="shared" si="0"/>
        <v>9211.16</v>
      </c>
      <c r="Q67">
        <f>IF((MAX($Q$4:Q66)+1)&gt;Data!$C$1,"",MAX($Q$4:Q66)+1)</f>
        <v>63</v>
      </c>
    </row>
    <row r="68" spans="1:17" x14ac:dyDescent="0.2">
      <c r="A68" t="str">
        <f>IF($Q68="","",VLOOKUP($Q68,'Dept Head vs YTD acct'!$A$5:$Q$257,COUNTA('Dept Head vs YTD acct'!$A$4:B$4),FALSE))</f>
        <v>A</v>
      </c>
      <c r="B68">
        <f>IF($Q68="","",VLOOKUP($Q68,'Dept Head vs YTD acct'!$A$5:$M$257,3,FALSE))</f>
        <v>0</v>
      </c>
      <c r="C68">
        <f>IF($Q68="","",VLOOKUP($Q68,'Dept Head vs YTD acct'!$A$5:$M$257,4,FALSE))</f>
        <v>0</v>
      </c>
      <c r="D68">
        <f>IF($Q68="","",VLOOKUP($Q68,'Dept Head vs YTD acct'!$A$5:$M$257,5,FALSE))</f>
        <v>0</v>
      </c>
      <c r="E68">
        <f>IF($Q68="","",VLOOKUP($Q68,'Dept Head vs YTD acct'!$A$5:$M$257,6,FALSE))</f>
        <v>0</v>
      </c>
      <c r="F68">
        <f>IF($Q68="","",VLOOKUP($Q68,'Dept Head vs YTD acct'!$A$5:$M$257,7,FALSE))</f>
        <v>0</v>
      </c>
      <c r="G68" t="str">
        <f>IF($Q68="","",VLOOKUP($Q68,'Dept Head vs YTD acct'!$A$5:$Q$257,COUNTA('Dept Head vs YTD acct'!$A$4:H$4),FALSE))</f>
        <v>2605</v>
      </c>
      <c r="H68" t="str">
        <f>IF($Q68="","",VLOOKUP($Q68,'Dept Head vs YTD acct'!$A$5:$Q$257,COUNTA('Dept Head vs YTD acct'!$A$4:I$4),FALSE))</f>
        <v>FINES &amp; PENALTIES / HEALTH</v>
      </c>
      <c r="I68" s="9">
        <f>IF($Q68="","",VLOOKUP($Q68,'Dept Head vs YTD acct'!$A$5:$Q$257,COUNTA('Dept Head vs YTD acct'!$A$4:J$4),FALSE))</f>
        <v>1462.5</v>
      </c>
      <c r="J68" s="9">
        <f>IF($Q68="","",VLOOKUP($Q68,'Dept Head vs YTD acct'!$A$5:$Q$257,COUNTA('Dept Head vs YTD acct'!$A$4:K$4),FALSE))</f>
        <v>-2550</v>
      </c>
      <c r="K68" s="9">
        <f>IF($Q68="","",VLOOKUP($Q68,'Dept Head vs YTD acct'!$A$5:$Q$257,COUNTA('Dept Head vs YTD acct'!$A$4:L$4),FALSE))</f>
        <v>2000</v>
      </c>
      <c r="L68" s="9">
        <f>IF($Q68="","",VLOOKUP($Q68,'Dept Head vs YTD acct'!$A$5:$Q$257,COUNTA('Dept Head vs YTD acct'!$A$4:M$4),FALSE))</f>
        <v>2800</v>
      </c>
      <c r="M68" s="9">
        <f>IF($Q68="","",VLOOKUP($Q68,'Dept Head vs YTD acct'!$A$5:$Q$257,COUNTA('Dept Head vs YTD acct'!$A$4:N$4),FALSE))</f>
        <v>4000</v>
      </c>
      <c r="N68" s="9">
        <f>IF($Q68="","",VLOOKUP($Q68,'Dept Head vs YTD acct'!$A$5:$Q$257,COUNTA('Dept Head vs YTD acct'!$A$4:O$4),FALSE))</f>
        <v>37.5</v>
      </c>
      <c r="O68" s="9">
        <f>IF($Q68="","",VLOOKUP($Q68,'Dept Head vs YTD acct'!$A$5:$Q$257,COUNTA('Dept Head vs YTD acct'!$A$4:P$4),FALSE))</f>
        <v>-600</v>
      </c>
      <c r="P68" s="9">
        <f t="shared" si="0"/>
        <v>7150</v>
      </c>
      <c r="Q68">
        <f>IF((MAX($Q$4:Q67)+1)&gt;Data!$C$1,"",MAX($Q$4:Q67)+1)</f>
        <v>64</v>
      </c>
    </row>
    <row r="69" spans="1:17" x14ac:dyDescent="0.2">
      <c r="A69" t="str">
        <f>IF($Q69="","",VLOOKUP($Q69,'Dept Head vs YTD acct'!$A$5:$Q$257,COUNTA('Dept Head vs YTD acct'!$A$4:B$4),FALSE))</f>
        <v>A</v>
      </c>
      <c r="B69">
        <f>IF($Q69="","",VLOOKUP($Q69,'Dept Head vs YTD acct'!$A$5:$M$257,3,FALSE))</f>
        <v>0</v>
      </c>
      <c r="C69">
        <f>IF($Q69="","",VLOOKUP($Q69,'Dept Head vs YTD acct'!$A$5:$M$257,4,FALSE))</f>
        <v>0</v>
      </c>
      <c r="D69">
        <f>IF($Q69="","",VLOOKUP($Q69,'Dept Head vs YTD acct'!$A$5:$M$257,5,FALSE))</f>
        <v>0</v>
      </c>
      <c r="E69">
        <f>IF($Q69="","",VLOOKUP($Q69,'Dept Head vs YTD acct'!$A$5:$M$257,6,FALSE))</f>
        <v>0</v>
      </c>
      <c r="F69">
        <f>IF($Q69="","",VLOOKUP($Q69,'Dept Head vs YTD acct'!$A$5:$M$257,7,FALSE))</f>
        <v>0</v>
      </c>
      <c r="G69" t="str">
        <f>IF($Q69="","",VLOOKUP($Q69,'Dept Head vs YTD acct'!$A$5:$Q$257,COUNTA('Dept Head vs YTD acct'!$A$4:H$4),FALSE))</f>
        <v>1230</v>
      </c>
      <c r="H69" t="str">
        <f>IF($Q69="","",VLOOKUP($Q69,'Dept Head vs YTD acct'!$A$5:$Q$257,COUNTA('Dept Head vs YTD acct'!$A$4:I$4),FALSE))</f>
        <v>TREASURER'S FEES</v>
      </c>
      <c r="I69" s="9">
        <f>IF($Q69="","",VLOOKUP($Q69,'Dept Head vs YTD acct'!$A$5:$Q$257,COUNTA('Dept Head vs YTD acct'!$A$4:J$4),FALSE))</f>
        <v>1092.5</v>
      </c>
      <c r="J69" s="9">
        <f>IF($Q69="","",VLOOKUP($Q69,'Dept Head vs YTD acct'!$A$5:$Q$257,COUNTA('Dept Head vs YTD acct'!$A$4:K$4),FALSE))</f>
        <v>1010.6199999999999</v>
      </c>
      <c r="K69" s="9">
        <f>IF($Q69="","",VLOOKUP($Q69,'Dept Head vs YTD acct'!$A$5:$Q$257,COUNTA('Dept Head vs YTD acct'!$A$4:L$4),FALSE))</f>
        <v>1294.1199999999999</v>
      </c>
      <c r="L69" s="9">
        <f>IF($Q69="","",VLOOKUP($Q69,'Dept Head vs YTD acct'!$A$5:$Q$257,COUNTA('Dept Head vs YTD acct'!$A$4:M$4),FALSE))</f>
        <v>1378.51</v>
      </c>
      <c r="M69" s="9">
        <f>IF($Q69="","",VLOOKUP($Q69,'Dept Head vs YTD acct'!$A$5:$Q$257,COUNTA('Dept Head vs YTD acct'!$A$4:N$4),FALSE))</f>
        <v>-375.69999999999982</v>
      </c>
      <c r="N69" s="9">
        <f>IF($Q69="","",VLOOKUP($Q69,'Dept Head vs YTD acct'!$A$5:$Q$257,COUNTA('Dept Head vs YTD acct'!$A$4:O$4),FALSE))</f>
        <v>1106.5</v>
      </c>
      <c r="O69" s="9">
        <f>IF($Q69="","",VLOOKUP($Q69,'Dept Head vs YTD acct'!$A$5:$Q$257,COUNTA('Dept Head vs YTD acct'!$A$4:P$4),FALSE))</f>
        <v>251.07999999999993</v>
      </c>
      <c r="P69" s="9">
        <f t="shared" si="0"/>
        <v>5757.63</v>
      </c>
      <c r="Q69">
        <f>IF((MAX($Q$4:Q68)+1)&gt;Data!$C$1,"",MAX($Q$4:Q68)+1)</f>
        <v>65</v>
      </c>
    </row>
    <row r="70" spans="1:17" x14ac:dyDescent="0.2">
      <c r="A70" t="str">
        <f>IF($Q70="","",VLOOKUP($Q70,'Dept Head vs YTD acct'!$A$5:$Q$257,COUNTA('Dept Head vs YTD acct'!$A$4:B$4),FALSE))</f>
        <v>A</v>
      </c>
      <c r="B70">
        <f>IF($Q70="","",VLOOKUP($Q70,'Dept Head vs YTD acct'!$A$5:$M$257,3,FALSE))</f>
        <v>0</v>
      </c>
      <c r="C70">
        <f>IF($Q70="","",VLOOKUP($Q70,'Dept Head vs YTD acct'!$A$5:$M$257,4,FALSE))</f>
        <v>0</v>
      </c>
      <c r="D70">
        <f>IF($Q70="","",VLOOKUP($Q70,'Dept Head vs YTD acct'!$A$5:$M$257,5,FALSE))</f>
        <v>0</v>
      </c>
      <c r="E70">
        <f>IF($Q70="","",VLOOKUP($Q70,'Dept Head vs YTD acct'!$A$5:$M$257,6,FALSE))</f>
        <v>0</v>
      </c>
      <c r="F70">
        <f>IF($Q70="","",VLOOKUP($Q70,'Dept Head vs YTD acct'!$A$5:$M$257,7,FALSE))</f>
        <v>0</v>
      </c>
      <c r="G70" t="str">
        <f>IF($Q70="","",VLOOKUP($Q70,'Dept Head vs YTD acct'!$A$5:$Q$257,COUNTA('Dept Head vs YTD acct'!$A$4:H$4),FALSE))</f>
        <v>1582</v>
      </c>
      <c r="H70" t="str">
        <f>IF($Q70="","",VLOOKUP($Q70,'Dept Head vs YTD acct'!$A$5:$Q$257,COUNTA('Dept Head vs YTD acct'!$A$4:I$4),FALSE))</f>
        <v>ALIVE @ 25</v>
      </c>
      <c r="I70" s="9">
        <f>IF($Q70="","",VLOOKUP($Q70,'Dept Head vs YTD acct'!$A$5:$Q$257,COUNTA('Dept Head vs YTD acct'!$A$4:J$4),FALSE))</f>
        <v>0</v>
      </c>
      <c r="J70" s="9">
        <f>IF($Q70="","",VLOOKUP($Q70,'Dept Head vs YTD acct'!$A$5:$Q$257,COUNTA('Dept Head vs YTD acct'!$A$4:K$4),FALSE))</f>
        <v>0</v>
      </c>
      <c r="K70" s="9">
        <f>IF($Q70="","",VLOOKUP($Q70,'Dept Head vs YTD acct'!$A$5:$Q$257,COUNTA('Dept Head vs YTD acct'!$A$4:L$4),FALSE))</f>
        <v>-1500</v>
      </c>
      <c r="L70" s="9">
        <f>IF($Q70="","",VLOOKUP($Q70,'Dept Head vs YTD acct'!$A$5:$Q$257,COUNTA('Dept Head vs YTD acct'!$A$4:M$4),FALSE))</f>
        <v>2000</v>
      </c>
      <c r="M70" s="9">
        <f>IF($Q70="","",VLOOKUP($Q70,'Dept Head vs YTD acct'!$A$5:$Q$257,COUNTA('Dept Head vs YTD acct'!$A$4:N$4),FALSE))</f>
        <v>2000</v>
      </c>
      <c r="N70" s="9">
        <f>IF($Q70="","",VLOOKUP($Q70,'Dept Head vs YTD acct'!$A$5:$Q$257,COUNTA('Dept Head vs YTD acct'!$A$4:O$4),FALSE))</f>
        <v>2000</v>
      </c>
      <c r="O70" s="9">
        <f>IF($Q70="","",VLOOKUP($Q70,'Dept Head vs YTD acct'!$A$5:$Q$257,COUNTA('Dept Head vs YTD acct'!$A$4:P$4),FALSE))</f>
        <v>1000</v>
      </c>
      <c r="P70" s="9">
        <f t="shared" ref="P70:P133" si="1">SUM(I70:O70)</f>
        <v>5500</v>
      </c>
      <c r="Q70">
        <f>IF((MAX($Q$4:Q69)+1)&gt;Data!$C$1,"",MAX($Q$4:Q69)+1)</f>
        <v>66</v>
      </c>
    </row>
    <row r="71" spans="1:17" x14ac:dyDescent="0.2">
      <c r="A71" t="str">
        <f>IF($Q71="","",VLOOKUP($Q71,'Dept Head vs YTD acct'!$A$5:$Q$257,COUNTA('Dept Head vs YTD acct'!$A$4:B$4),FALSE))</f>
        <v>A</v>
      </c>
      <c r="B71">
        <f>IF($Q71="","",VLOOKUP($Q71,'Dept Head vs YTD acct'!$A$5:$M$257,3,FALSE))</f>
        <v>0</v>
      </c>
      <c r="C71">
        <f>IF($Q71="","",VLOOKUP($Q71,'Dept Head vs YTD acct'!$A$5:$M$257,4,FALSE))</f>
        <v>0</v>
      </c>
      <c r="D71">
        <f>IF($Q71="","",VLOOKUP($Q71,'Dept Head vs YTD acct'!$A$5:$M$257,5,FALSE))</f>
        <v>0</v>
      </c>
      <c r="E71">
        <f>IF($Q71="","",VLOOKUP($Q71,'Dept Head vs YTD acct'!$A$5:$M$257,6,FALSE))</f>
        <v>0</v>
      </c>
      <c r="F71">
        <f>IF($Q71="","",VLOOKUP($Q71,'Dept Head vs YTD acct'!$A$5:$M$257,7,FALSE))</f>
        <v>0</v>
      </c>
      <c r="G71" t="str">
        <f>IF($Q71="","",VLOOKUP($Q71,'Dept Head vs YTD acct'!$A$5:$Q$257,COUNTA('Dept Head vs YTD acct'!$A$4:H$4),FALSE))</f>
        <v>2651</v>
      </c>
      <c r="H71" t="str">
        <f>IF($Q71="","",VLOOKUP($Q71,'Dept Head vs YTD acct'!$A$5:$Q$257,COUNTA('Dept Head vs YTD acct'!$A$4:I$4),FALSE))</f>
        <v>SALE OF REFUSE FOR RECYCLING</v>
      </c>
      <c r="I71" s="9">
        <f>IF($Q71="","",VLOOKUP($Q71,'Dept Head vs YTD acct'!$A$5:$Q$257,COUNTA('Dept Head vs YTD acct'!$A$4:J$4),FALSE))</f>
        <v>906.25</v>
      </c>
      <c r="J71" s="9">
        <f>IF($Q71="","",VLOOKUP($Q71,'Dept Head vs YTD acct'!$A$5:$Q$257,COUNTA('Dept Head vs YTD acct'!$A$4:K$4),FALSE))</f>
        <v>4000</v>
      </c>
      <c r="K71" s="9">
        <f>IF($Q71="","",VLOOKUP($Q71,'Dept Head vs YTD acct'!$A$5:$Q$257,COUNTA('Dept Head vs YTD acct'!$A$4:L$4),FALSE))</f>
        <v>0</v>
      </c>
      <c r="L71" s="9">
        <f>IF($Q71="","",VLOOKUP($Q71,'Dept Head vs YTD acct'!$A$5:$Q$257,COUNTA('Dept Head vs YTD acct'!$A$4:M$4),FALSE))</f>
        <v>0</v>
      </c>
      <c r="M71" s="9">
        <f>IF($Q71="","",VLOOKUP($Q71,'Dept Head vs YTD acct'!$A$5:$Q$257,COUNTA('Dept Head vs YTD acct'!$A$4:N$4),FALSE))</f>
        <v>0</v>
      </c>
      <c r="N71" s="9">
        <f>IF($Q71="","",VLOOKUP($Q71,'Dept Head vs YTD acct'!$A$5:$Q$257,COUNTA('Dept Head vs YTD acct'!$A$4:O$4),FALSE))</f>
        <v>0</v>
      </c>
      <c r="O71" s="9">
        <f>IF($Q71="","",VLOOKUP($Q71,'Dept Head vs YTD acct'!$A$5:$Q$257,COUNTA('Dept Head vs YTD acct'!$A$4:P$4),FALSE))</f>
        <v>0</v>
      </c>
      <c r="P71" s="9">
        <f t="shared" si="1"/>
        <v>4906.25</v>
      </c>
      <c r="Q71">
        <f>IF((MAX($Q$4:Q70)+1)&gt;Data!$C$1,"",MAX($Q$4:Q70)+1)</f>
        <v>67</v>
      </c>
    </row>
    <row r="72" spans="1:17" x14ac:dyDescent="0.2">
      <c r="A72" t="str">
        <f>IF($Q72="","",VLOOKUP($Q72,'Dept Head vs YTD acct'!$A$5:$Q$257,COUNTA('Dept Head vs YTD acct'!$A$4:B$4),FALSE))</f>
        <v>A</v>
      </c>
      <c r="B72">
        <f>IF($Q72="","",VLOOKUP($Q72,'Dept Head vs YTD acct'!$A$5:$M$257,3,FALSE))</f>
        <v>0</v>
      </c>
      <c r="C72">
        <f>IF($Q72="","",VLOOKUP($Q72,'Dept Head vs YTD acct'!$A$5:$M$257,4,FALSE))</f>
        <v>0</v>
      </c>
      <c r="D72">
        <f>IF($Q72="","",VLOOKUP($Q72,'Dept Head vs YTD acct'!$A$5:$M$257,5,FALSE))</f>
        <v>0</v>
      </c>
      <c r="E72">
        <f>IF($Q72="","",VLOOKUP($Q72,'Dept Head vs YTD acct'!$A$5:$M$257,6,FALSE))</f>
        <v>0</v>
      </c>
      <c r="F72">
        <f>IF($Q72="","",VLOOKUP($Q72,'Dept Head vs YTD acct'!$A$5:$M$257,7,FALSE))</f>
        <v>0</v>
      </c>
      <c r="G72" t="str">
        <f>IF($Q72="","",VLOOKUP($Q72,'Dept Head vs YTD acct'!$A$5:$Q$257,COUNTA('Dept Head vs YTD acct'!$A$4:H$4),FALSE))</f>
        <v>3386</v>
      </c>
      <c r="H72" t="str">
        <f>IF($Q72="","",VLOOKUP($Q72,'Dept Head vs YTD acct'!$A$5:$Q$257,COUNTA('Dept Head vs YTD acct'!$A$4:I$4),FALSE))</f>
        <v>STOP DWI CRACKDOWN PROG</v>
      </c>
      <c r="I72" s="9">
        <f>IF($Q72="","",VLOOKUP($Q72,'Dept Head vs YTD acct'!$A$5:$Q$257,COUNTA('Dept Head vs YTD acct'!$A$4:J$4),FALSE))</f>
        <v>0</v>
      </c>
      <c r="J72" s="9">
        <f>IF($Q72="","",VLOOKUP($Q72,'Dept Head vs YTD acct'!$A$5:$Q$257,COUNTA('Dept Head vs YTD acct'!$A$4:K$4),FALSE))</f>
        <v>-1661.83</v>
      </c>
      <c r="K72" s="9">
        <f>IF($Q72="","",VLOOKUP($Q72,'Dept Head vs YTD acct'!$A$5:$Q$257,COUNTA('Dept Head vs YTD acct'!$A$4:L$4),FALSE))</f>
        <v>-1593.96</v>
      </c>
      <c r="L72" s="9">
        <f>IF($Q72="","",VLOOKUP($Q72,'Dept Head vs YTD acct'!$A$5:$Q$257,COUNTA('Dept Head vs YTD acct'!$A$4:M$4),FALSE))</f>
        <v>2087.19</v>
      </c>
      <c r="M72" s="9">
        <f>IF($Q72="","",VLOOKUP($Q72,'Dept Head vs YTD acct'!$A$5:$Q$257,COUNTA('Dept Head vs YTD acct'!$A$4:N$4),FALSE))</f>
        <v>550.04999999999995</v>
      </c>
      <c r="N72" s="9">
        <f>IF($Q72="","",VLOOKUP($Q72,'Dept Head vs YTD acct'!$A$5:$Q$257,COUNTA('Dept Head vs YTD acct'!$A$4:O$4),FALSE))</f>
        <v>2275.5100000000002</v>
      </c>
      <c r="O72" s="9">
        <f>IF($Q72="","",VLOOKUP($Q72,'Dept Head vs YTD acct'!$A$5:$Q$257,COUNTA('Dept Head vs YTD acct'!$A$4:P$4),FALSE))</f>
        <v>2624.3199999999997</v>
      </c>
      <c r="P72" s="9">
        <f t="shared" si="1"/>
        <v>4281.28</v>
      </c>
      <c r="Q72">
        <f>IF((MAX($Q$4:Q71)+1)&gt;Data!$C$1,"",MAX($Q$4:Q71)+1)</f>
        <v>68</v>
      </c>
    </row>
    <row r="73" spans="1:17" x14ac:dyDescent="0.2">
      <c r="A73" t="str">
        <f>IF($Q73="","",VLOOKUP($Q73,'Dept Head vs YTD acct'!$A$5:$Q$257,COUNTA('Dept Head vs YTD acct'!$A$4:B$4),FALSE))</f>
        <v>A</v>
      </c>
      <c r="B73">
        <f>IF($Q73="","",VLOOKUP($Q73,'Dept Head vs YTD acct'!$A$5:$M$257,3,FALSE))</f>
        <v>0</v>
      </c>
      <c r="C73">
        <f>IF($Q73="","",VLOOKUP($Q73,'Dept Head vs YTD acct'!$A$5:$M$257,4,FALSE))</f>
        <v>0</v>
      </c>
      <c r="D73">
        <f>IF($Q73="","",VLOOKUP($Q73,'Dept Head vs YTD acct'!$A$5:$M$257,5,FALSE))</f>
        <v>0</v>
      </c>
      <c r="E73">
        <f>IF($Q73="","",VLOOKUP($Q73,'Dept Head vs YTD acct'!$A$5:$M$257,6,FALSE))</f>
        <v>0</v>
      </c>
      <c r="F73">
        <f>IF($Q73="","",VLOOKUP($Q73,'Dept Head vs YTD acct'!$A$5:$M$257,7,FALSE))</f>
        <v>0</v>
      </c>
      <c r="G73" t="str">
        <f>IF($Q73="","",VLOOKUP($Q73,'Dept Head vs YTD acct'!$A$5:$Q$257,COUNTA('Dept Head vs YTD acct'!$A$4:H$4),FALSE))</f>
        <v>3384</v>
      </c>
      <c r="H73" t="str">
        <f>IF($Q73="","",VLOOKUP($Q73,'Dept Head vs YTD acct'!$A$5:$Q$257,COUNTA('Dept Head vs YTD acct'!$A$4:I$4),FALSE))</f>
        <v>STOP DWI STATE AID</v>
      </c>
      <c r="I73" s="9">
        <f>IF($Q73="","",VLOOKUP($Q73,'Dept Head vs YTD acct'!$A$5:$Q$257,COUNTA('Dept Head vs YTD acct'!$A$4:J$4),FALSE))</f>
        <v>0</v>
      </c>
      <c r="J73" s="9">
        <f>IF($Q73="","",VLOOKUP($Q73,'Dept Head vs YTD acct'!$A$5:$Q$257,COUNTA('Dept Head vs YTD acct'!$A$4:K$4),FALSE))</f>
        <v>0</v>
      </c>
      <c r="K73" s="9">
        <f>IF($Q73="","",VLOOKUP($Q73,'Dept Head vs YTD acct'!$A$5:$Q$257,COUNTA('Dept Head vs YTD acct'!$A$4:L$4),FALSE))</f>
        <v>3900</v>
      </c>
      <c r="L73" s="9">
        <f>IF($Q73="","",VLOOKUP($Q73,'Dept Head vs YTD acct'!$A$5:$Q$257,COUNTA('Dept Head vs YTD acct'!$A$4:M$4),FALSE))</f>
        <v>0</v>
      </c>
      <c r="M73" s="9">
        <f>IF($Q73="","",VLOOKUP($Q73,'Dept Head vs YTD acct'!$A$5:$Q$257,COUNTA('Dept Head vs YTD acct'!$A$4:N$4),FALSE))</f>
        <v>179.47999999999956</v>
      </c>
      <c r="N73" s="9">
        <f>IF($Q73="","",VLOOKUP($Q73,'Dept Head vs YTD acct'!$A$5:$Q$257,COUNTA('Dept Head vs YTD acct'!$A$4:O$4),FALSE))</f>
        <v>0</v>
      </c>
      <c r="O73" s="9">
        <f>IF($Q73="","",VLOOKUP($Q73,'Dept Head vs YTD acct'!$A$5:$Q$257,COUNTA('Dept Head vs YTD acct'!$A$4:P$4),FALSE))</f>
        <v>0</v>
      </c>
      <c r="P73" s="9">
        <f t="shared" si="1"/>
        <v>4079.4799999999996</v>
      </c>
      <c r="Q73">
        <f>IF((MAX($Q$4:Q72)+1)&gt;Data!$C$1,"",MAX($Q$4:Q72)+1)</f>
        <v>69</v>
      </c>
    </row>
    <row r="74" spans="1:17" x14ac:dyDescent="0.2">
      <c r="A74" t="str">
        <f>IF($Q74="","",VLOOKUP($Q74,'Dept Head vs YTD acct'!$A$5:$Q$257,COUNTA('Dept Head vs YTD acct'!$A$4:B$4),FALSE))</f>
        <v>A</v>
      </c>
      <c r="B74">
        <f>IF($Q74="","",VLOOKUP($Q74,'Dept Head vs YTD acct'!$A$5:$M$257,3,FALSE))</f>
        <v>0</v>
      </c>
      <c r="C74">
        <f>IF($Q74="","",VLOOKUP($Q74,'Dept Head vs YTD acct'!$A$5:$M$257,4,FALSE))</f>
        <v>0</v>
      </c>
      <c r="D74">
        <f>IF($Q74="","",VLOOKUP($Q74,'Dept Head vs YTD acct'!$A$5:$M$257,5,FALSE))</f>
        <v>0</v>
      </c>
      <c r="E74">
        <f>IF($Q74="","",VLOOKUP($Q74,'Dept Head vs YTD acct'!$A$5:$M$257,6,FALSE))</f>
        <v>0</v>
      </c>
      <c r="F74">
        <f>IF($Q74="","",VLOOKUP($Q74,'Dept Head vs YTD acct'!$A$5:$M$257,7,FALSE))</f>
        <v>0</v>
      </c>
      <c r="G74" t="str">
        <f>IF($Q74="","",VLOOKUP($Q74,'Dept Head vs YTD acct'!$A$5:$Q$257,COUNTA('Dept Head vs YTD acct'!$A$4:H$4),FALSE))</f>
        <v>3451</v>
      </c>
      <c r="H74" t="str">
        <f>IF($Q74="","",VLOOKUP($Q74,'Dept Head vs YTD acct'!$A$5:$Q$257,COUNTA('Dept Head vs YTD acct'!$A$4:I$4),FALSE))</f>
        <v>NYS CHILD PASSENGER SAFETY</v>
      </c>
      <c r="I74" s="9">
        <f>IF($Q74="","",VLOOKUP($Q74,'Dept Head vs YTD acct'!$A$5:$Q$257,COUNTA('Dept Head vs YTD acct'!$A$4:J$4),FALSE))</f>
        <v>1541.54</v>
      </c>
      <c r="J74" s="9">
        <f>IF($Q74="","",VLOOKUP($Q74,'Dept Head vs YTD acct'!$A$5:$Q$257,COUNTA('Dept Head vs YTD acct'!$A$4:K$4),FALSE))</f>
        <v>19.179999999999836</v>
      </c>
      <c r="K74" s="9">
        <f>IF($Q74="","",VLOOKUP($Q74,'Dept Head vs YTD acct'!$A$5:$Q$257,COUNTA('Dept Head vs YTD acct'!$A$4:L$4),FALSE))</f>
        <v>-1202.6999999999998</v>
      </c>
      <c r="L74" s="9">
        <f>IF($Q74="","",VLOOKUP($Q74,'Dept Head vs YTD acct'!$A$5:$Q$257,COUNTA('Dept Head vs YTD acct'!$A$4:M$4),FALSE))</f>
        <v>1896.3100000000004</v>
      </c>
      <c r="M74" s="9">
        <f>IF($Q74="","",VLOOKUP($Q74,'Dept Head vs YTD acct'!$A$5:$Q$257,COUNTA('Dept Head vs YTD acct'!$A$4:N$4),FALSE))</f>
        <v>316.21000000000004</v>
      </c>
      <c r="N74" s="9">
        <f>IF($Q74="","",VLOOKUP($Q74,'Dept Head vs YTD acct'!$A$5:$Q$257,COUNTA('Dept Head vs YTD acct'!$A$4:O$4),FALSE))</f>
        <v>606.96</v>
      </c>
      <c r="O74" s="9">
        <f>IF($Q74="","",VLOOKUP($Q74,'Dept Head vs YTD acct'!$A$5:$Q$257,COUNTA('Dept Head vs YTD acct'!$A$4:P$4),FALSE))</f>
        <v>894.90000000000009</v>
      </c>
      <c r="P74" s="9">
        <f t="shared" si="1"/>
        <v>4072.4000000000005</v>
      </c>
      <c r="Q74">
        <f>IF((MAX($Q$4:Q73)+1)&gt;Data!$C$1,"",MAX($Q$4:Q73)+1)</f>
        <v>70</v>
      </c>
    </row>
    <row r="75" spans="1:17" x14ac:dyDescent="0.2">
      <c r="A75" t="str">
        <f>IF($Q75="","",VLOOKUP($Q75,'Dept Head vs YTD acct'!$A$5:$Q$257,COUNTA('Dept Head vs YTD acct'!$A$4:B$4),FALSE))</f>
        <v>A</v>
      </c>
      <c r="B75">
        <f>IF($Q75="","",VLOOKUP($Q75,'Dept Head vs YTD acct'!$A$5:$M$257,3,FALSE))</f>
        <v>0</v>
      </c>
      <c r="C75">
        <f>IF($Q75="","",VLOOKUP($Q75,'Dept Head vs YTD acct'!$A$5:$M$257,4,FALSE))</f>
        <v>0</v>
      </c>
      <c r="D75">
        <f>IF($Q75="","",VLOOKUP($Q75,'Dept Head vs YTD acct'!$A$5:$M$257,5,FALSE))</f>
        <v>0</v>
      </c>
      <c r="E75">
        <f>IF($Q75="","",VLOOKUP($Q75,'Dept Head vs YTD acct'!$A$5:$M$257,6,FALSE))</f>
        <v>0</v>
      </c>
      <c r="F75">
        <f>IF($Q75="","",VLOOKUP($Q75,'Dept Head vs YTD acct'!$A$5:$M$257,7,FALSE))</f>
        <v>0</v>
      </c>
      <c r="G75" t="str">
        <f>IF($Q75="","",VLOOKUP($Q75,'Dept Head vs YTD acct'!$A$5:$Q$257,COUNTA('Dept Head vs YTD acct'!$A$4:H$4),FALSE))</f>
        <v>1257</v>
      </c>
      <c r="H75" t="str">
        <f>IF($Q75="","",VLOOKUP($Q75,'Dept Head vs YTD acct'!$A$5:$Q$257,COUNTA('Dept Head vs YTD acct'!$A$4:I$4),FALSE))</f>
        <v>EZ PASS TAG SALES</v>
      </c>
      <c r="I75" s="9">
        <f>IF($Q75="","",VLOOKUP($Q75,'Dept Head vs YTD acct'!$A$5:$Q$257,COUNTA('Dept Head vs YTD acct'!$A$4:J$4),FALSE))</f>
        <v>480</v>
      </c>
      <c r="J75" s="9">
        <f>IF($Q75="","",VLOOKUP($Q75,'Dept Head vs YTD acct'!$A$5:$Q$257,COUNTA('Dept Head vs YTD acct'!$A$4:K$4),FALSE))</f>
        <v>-25</v>
      </c>
      <c r="K75" s="9">
        <f>IF($Q75="","",VLOOKUP($Q75,'Dept Head vs YTD acct'!$A$5:$Q$257,COUNTA('Dept Head vs YTD acct'!$A$4:L$4),FALSE))</f>
        <v>825</v>
      </c>
      <c r="L75" s="9">
        <f>IF($Q75="","",VLOOKUP($Q75,'Dept Head vs YTD acct'!$A$5:$Q$257,COUNTA('Dept Head vs YTD acct'!$A$4:M$4),FALSE))</f>
        <v>1125</v>
      </c>
      <c r="M75" s="9">
        <f>IF($Q75="","",VLOOKUP($Q75,'Dept Head vs YTD acct'!$A$5:$Q$257,COUNTA('Dept Head vs YTD acct'!$A$4:N$4),FALSE))</f>
        <v>-75</v>
      </c>
      <c r="N75" s="9">
        <f>IF($Q75="","",VLOOKUP($Q75,'Dept Head vs YTD acct'!$A$5:$Q$257,COUNTA('Dept Head vs YTD acct'!$A$4:O$4),FALSE))</f>
        <v>1800</v>
      </c>
      <c r="O75" s="9">
        <f>IF($Q75="","",VLOOKUP($Q75,'Dept Head vs YTD acct'!$A$5:$Q$257,COUNTA('Dept Head vs YTD acct'!$A$4:P$4),FALSE))</f>
        <v>-800</v>
      </c>
      <c r="P75" s="9">
        <f t="shared" si="1"/>
        <v>3330</v>
      </c>
      <c r="Q75">
        <f>IF((MAX($Q$4:Q74)+1)&gt;Data!$C$1,"",MAX($Q$4:Q74)+1)</f>
        <v>71</v>
      </c>
    </row>
    <row r="76" spans="1:17" x14ac:dyDescent="0.2">
      <c r="A76" t="str">
        <f>IF($Q76="","",VLOOKUP($Q76,'Dept Head vs YTD acct'!$A$5:$Q$257,COUNTA('Dept Head vs YTD acct'!$A$4:B$4),FALSE))</f>
        <v>A</v>
      </c>
      <c r="B76">
        <f>IF($Q76="","",VLOOKUP($Q76,'Dept Head vs YTD acct'!$A$5:$M$257,3,FALSE))</f>
        <v>0</v>
      </c>
      <c r="C76">
        <f>IF($Q76="","",VLOOKUP($Q76,'Dept Head vs YTD acct'!$A$5:$M$257,4,FALSE))</f>
        <v>0</v>
      </c>
      <c r="D76">
        <f>IF($Q76="","",VLOOKUP($Q76,'Dept Head vs YTD acct'!$A$5:$M$257,5,FALSE))</f>
        <v>0</v>
      </c>
      <c r="E76">
        <f>IF($Q76="","",VLOOKUP($Q76,'Dept Head vs YTD acct'!$A$5:$M$257,6,FALSE))</f>
        <v>0</v>
      </c>
      <c r="F76">
        <f>IF($Q76="","",VLOOKUP($Q76,'Dept Head vs YTD acct'!$A$5:$M$257,7,FALSE))</f>
        <v>0</v>
      </c>
      <c r="G76" t="str">
        <f>IF($Q76="","",VLOOKUP($Q76,'Dept Head vs YTD acct'!$A$5:$Q$257,COUNTA('Dept Head vs YTD acct'!$A$4:H$4),FALSE))</f>
        <v>3474</v>
      </c>
      <c r="H76" t="str">
        <f>IF($Q76="","",VLOOKUP($Q76,'Dept Head vs YTD acct'!$A$5:$Q$257,COUNTA('Dept Head vs YTD acct'!$A$4:I$4),FALSE))</f>
        <v>SUICIDE PREVENTION GRANT</v>
      </c>
      <c r="I76" s="9">
        <f>IF($Q76="","",VLOOKUP($Q76,'Dept Head vs YTD acct'!$A$5:$Q$257,COUNTA('Dept Head vs YTD acct'!$A$4:J$4),FALSE))</f>
        <v>3300</v>
      </c>
      <c r="J76" s="9">
        <f>IF($Q76="","",VLOOKUP($Q76,'Dept Head vs YTD acct'!$A$5:$Q$257,COUNTA('Dept Head vs YTD acct'!$A$4:K$4),FALSE))</f>
        <v>-172</v>
      </c>
      <c r="K76" s="9">
        <f>IF($Q76="","",VLOOKUP($Q76,'Dept Head vs YTD acct'!$A$5:$Q$257,COUNTA('Dept Head vs YTD acct'!$A$4:L$4),FALSE))</f>
        <v>0</v>
      </c>
      <c r="L76" s="9">
        <f>IF($Q76="","",VLOOKUP($Q76,'Dept Head vs YTD acct'!$A$5:$Q$257,COUNTA('Dept Head vs YTD acct'!$A$4:M$4),FALSE))</f>
        <v>0</v>
      </c>
      <c r="M76" s="9">
        <f>IF($Q76="","",VLOOKUP($Q76,'Dept Head vs YTD acct'!$A$5:$Q$257,COUNTA('Dept Head vs YTD acct'!$A$4:N$4),FALSE))</f>
        <v>0</v>
      </c>
      <c r="N76" s="9">
        <f>IF($Q76="","",VLOOKUP($Q76,'Dept Head vs YTD acct'!$A$5:$Q$257,COUNTA('Dept Head vs YTD acct'!$A$4:O$4),FALSE))</f>
        <v>0</v>
      </c>
      <c r="O76" s="9">
        <f>IF($Q76="","",VLOOKUP($Q76,'Dept Head vs YTD acct'!$A$5:$Q$257,COUNTA('Dept Head vs YTD acct'!$A$4:P$4),FALSE))</f>
        <v>0</v>
      </c>
      <c r="P76" s="9">
        <f t="shared" si="1"/>
        <v>3128</v>
      </c>
      <c r="Q76">
        <f>IF((MAX($Q$4:Q75)+1)&gt;Data!$C$1,"",MAX($Q$4:Q75)+1)</f>
        <v>72</v>
      </c>
    </row>
    <row r="77" spans="1:17" x14ac:dyDescent="0.2">
      <c r="A77" t="str">
        <f>IF($Q77="","",VLOOKUP($Q77,'Dept Head vs YTD acct'!$A$5:$Q$257,COUNTA('Dept Head vs YTD acct'!$A$4:B$4),FALSE))</f>
        <v>A</v>
      </c>
      <c r="B77">
        <f>IF($Q77="","",VLOOKUP($Q77,'Dept Head vs YTD acct'!$A$5:$M$257,3,FALSE))</f>
        <v>0</v>
      </c>
      <c r="C77">
        <f>IF($Q77="","",VLOOKUP($Q77,'Dept Head vs YTD acct'!$A$5:$M$257,4,FALSE))</f>
        <v>0</v>
      </c>
      <c r="D77">
        <f>IF($Q77="","",VLOOKUP($Q77,'Dept Head vs YTD acct'!$A$5:$M$257,5,FALSE))</f>
        <v>0</v>
      </c>
      <c r="E77">
        <f>IF($Q77="","",VLOOKUP($Q77,'Dept Head vs YTD acct'!$A$5:$M$257,6,FALSE))</f>
        <v>0</v>
      </c>
      <c r="F77">
        <f>IF($Q77="","",VLOOKUP($Q77,'Dept Head vs YTD acct'!$A$5:$M$257,7,FALSE))</f>
        <v>0</v>
      </c>
      <c r="G77" t="str">
        <f>IF($Q77="","",VLOOKUP($Q77,'Dept Head vs YTD acct'!$A$5:$Q$257,COUNTA('Dept Head vs YTD acct'!$A$4:H$4),FALSE))</f>
        <v>2615</v>
      </c>
      <c r="H77" t="str">
        <f>IF($Q77="","",VLOOKUP($Q77,'Dept Head vs YTD acct'!$A$5:$Q$257,COUNTA('Dept Head vs YTD acct'!$A$4:I$4),FALSE))</f>
        <v>STOP DWI FINES</v>
      </c>
      <c r="I77" s="9">
        <f>IF($Q77="","",VLOOKUP($Q77,'Dept Head vs YTD acct'!$A$5:$Q$257,COUNTA('Dept Head vs YTD acct'!$A$4:J$4),FALSE))</f>
        <v>24526</v>
      </c>
      <c r="J77" s="9">
        <f>IF($Q77="","",VLOOKUP($Q77,'Dept Head vs YTD acct'!$A$5:$Q$257,COUNTA('Dept Head vs YTD acct'!$A$4:K$4),FALSE))</f>
        <v>-26822</v>
      </c>
      <c r="K77" s="9">
        <f>IF($Q77="","",VLOOKUP($Q77,'Dept Head vs YTD acct'!$A$5:$Q$257,COUNTA('Dept Head vs YTD acct'!$A$4:L$4),FALSE))</f>
        <v>-11654</v>
      </c>
      <c r="L77" s="9">
        <f>IF($Q77="","",VLOOKUP($Q77,'Dept Head vs YTD acct'!$A$5:$Q$257,COUNTA('Dept Head vs YTD acct'!$A$4:M$4),FALSE))</f>
        <v>-13084</v>
      </c>
      <c r="M77" s="9">
        <f>IF($Q77="","",VLOOKUP($Q77,'Dept Head vs YTD acct'!$A$5:$Q$257,COUNTA('Dept Head vs YTD acct'!$A$4:N$4),FALSE))</f>
        <v>-4563</v>
      </c>
      <c r="N77" s="9">
        <f>IF($Q77="","",VLOOKUP($Q77,'Dept Head vs YTD acct'!$A$5:$Q$257,COUNTA('Dept Head vs YTD acct'!$A$4:O$4),FALSE))</f>
        <v>18969</v>
      </c>
      <c r="O77" s="9">
        <f>IF($Q77="","",VLOOKUP($Q77,'Dept Head vs YTD acct'!$A$5:$Q$257,COUNTA('Dept Head vs YTD acct'!$A$4:P$4),FALSE))</f>
        <v>15300</v>
      </c>
      <c r="P77" s="9">
        <f t="shared" si="1"/>
        <v>2672</v>
      </c>
      <c r="Q77">
        <f>IF((MAX($Q$4:Q76)+1)&gt;Data!$C$1,"",MAX($Q$4:Q76)+1)</f>
        <v>73</v>
      </c>
    </row>
    <row r="78" spans="1:17" x14ac:dyDescent="0.2">
      <c r="A78" t="str">
        <f>IF($Q78="","",VLOOKUP($Q78,'Dept Head vs YTD acct'!$A$5:$Q$257,COUNTA('Dept Head vs YTD acct'!$A$4:B$4),FALSE))</f>
        <v>A</v>
      </c>
      <c r="B78">
        <f>IF($Q78="","",VLOOKUP($Q78,'Dept Head vs YTD acct'!$A$5:$M$257,3,FALSE))</f>
        <v>0</v>
      </c>
      <c r="C78">
        <f>IF($Q78="","",VLOOKUP($Q78,'Dept Head vs YTD acct'!$A$5:$M$257,4,FALSE))</f>
        <v>0</v>
      </c>
      <c r="D78">
        <f>IF($Q78="","",VLOOKUP($Q78,'Dept Head vs YTD acct'!$A$5:$M$257,5,FALSE))</f>
        <v>0</v>
      </c>
      <c r="E78">
        <f>IF($Q78="","",VLOOKUP($Q78,'Dept Head vs YTD acct'!$A$5:$M$257,6,FALSE))</f>
        <v>0</v>
      </c>
      <c r="F78">
        <f>IF($Q78="","",VLOOKUP($Q78,'Dept Head vs YTD acct'!$A$5:$M$257,7,FALSE))</f>
        <v>0</v>
      </c>
      <c r="G78" t="str">
        <f>IF($Q78="","",VLOOKUP($Q78,'Dept Head vs YTD acct'!$A$5:$Q$257,COUNTA('Dept Head vs YTD acct'!$A$4:H$4),FALSE))</f>
        <v>2414</v>
      </c>
      <c r="H78" t="str">
        <f>IF($Q78="","",VLOOKUP($Q78,'Dept Head vs YTD acct'!$A$5:$Q$257,COUNTA('Dept Head vs YTD acct'!$A$4:I$4),FALSE))</f>
        <v>BUS ADVERTISING REVENUE</v>
      </c>
      <c r="I78" s="9">
        <f>IF($Q78="","",VLOOKUP($Q78,'Dept Head vs YTD acct'!$A$5:$Q$257,COUNTA('Dept Head vs YTD acct'!$A$4:J$4),FALSE))</f>
        <v>970</v>
      </c>
      <c r="J78" s="9">
        <f>IF($Q78="","",VLOOKUP($Q78,'Dept Head vs YTD acct'!$A$5:$Q$257,COUNTA('Dept Head vs YTD acct'!$A$4:K$4),FALSE))</f>
        <v>527</v>
      </c>
      <c r="K78" s="9">
        <f>IF($Q78="","",VLOOKUP($Q78,'Dept Head vs YTD acct'!$A$5:$Q$257,COUNTA('Dept Head vs YTD acct'!$A$4:L$4),FALSE))</f>
        <v>-172</v>
      </c>
      <c r="L78" s="9">
        <f>IF($Q78="","",VLOOKUP($Q78,'Dept Head vs YTD acct'!$A$5:$Q$257,COUNTA('Dept Head vs YTD acct'!$A$4:M$4),FALSE))</f>
        <v>1037</v>
      </c>
      <c r="M78" s="9">
        <f>IF($Q78="","",VLOOKUP($Q78,'Dept Head vs YTD acct'!$A$5:$Q$257,COUNTA('Dept Head vs YTD acct'!$A$4:N$4),FALSE))</f>
        <v>-3046.67</v>
      </c>
      <c r="N78" s="9">
        <f>IF($Q78="","",VLOOKUP($Q78,'Dept Head vs YTD acct'!$A$5:$Q$257,COUNTA('Dept Head vs YTD acct'!$A$4:O$4),FALSE))</f>
        <v>-2415</v>
      </c>
      <c r="O78" s="9">
        <f>IF($Q78="","",VLOOKUP($Q78,'Dept Head vs YTD acct'!$A$5:$Q$257,COUNTA('Dept Head vs YTD acct'!$A$4:P$4),FALSE))</f>
        <v>5000</v>
      </c>
      <c r="P78" s="9">
        <f t="shared" si="1"/>
        <v>1900.33</v>
      </c>
      <c r="Q78">
        <f>IF((MAX($Q$4:Q77)+1)&gt;Data!$C$1,"",MAX($Q$4:Q77)+1)</f>
        <v>74</v>
      </c>
    </row>
    <row r="79" spans="1:17" x14ac:dyDescent="0.2">
      <c r="A79" t="str">
        <f>IF($Q79="","",VLOOKUP($Q79,'Dept Head vs YTD acct'!$A$5:$Q$257,COUNTA('Dept Head vs YTD acct'!$A$4:B$4),FALSE))</f>
        <v>A</v>
      </c>
      <c r="B79">
        <f>IF($Q79="","",VLOOKUP($Q79,'Dept Head vs YTD acct'!$A$5:$M$257,3,FALSE))</f>
        <v>0</v>
      </c>
      <c r="C79">
        <f>IF($Q79="","",VLOOKUP($Q79,'Dept Head vs YTD acct'!$A$5:$M$257,4,FALSE))</f>
        <v>0</v>
      </c>
      <c r="D79">
        <f>IF($Q79="","",VLOOKUP($Q79,'Dept Head vs YTD acct'!$A$5:$M$257,5,FALSE))</f>
        <v>0</v>
      </c>
      <c r="E79">
        <f>IF($Q79="","",VLOOKUP($Q79,'Dept Head vs YTD acct'!$A$5:$M$257,6,FALSE))</f>
        <v>0</v>
      </c>
      <c r="F79">
        <f>IF($Q79="","",VLOOKUP($Q79,'Dept Head vs YTD acct'!$A$5:$M$257,7,FALSE))</f>
        <v>0</v>
      </c>
      <c r="G79" t="str">
        <f>IF($Q79="","",VLOOKUP($Q79,'Dept Head vs YTD acct'!$A$5:$Q$257,COUNTA('Dept Head vs YTD acct'!$A$4:H$4),FALSE))</f>
        <v>4592</v>
      </c>
      <c r="H79" t="str">
        <f>IF($Q79="","",VLOOKUP($Q79,'Dept Head vs YTD acct'!$A$5:$Q$257,COUNTA('Dept Head vs YTD acct'!$A$4:I$4),FALSE))</f>
        <v>RURAL TRANS. ASSIST. PROGRAM</v>
      </c>
      <c r="I79" s="9">
        <f>IF($Q79="","",VLOOKUP($Q79,'Dept Head vs YTD acct'!$A$5:$Q$257,COUNTA('Dept Head vs YTD acct'!$A$4:J$4),FALSE))</f>
        <v>-979.26000000000022</v>
      </c>
      <c r="J79" s="9">
        <f>IF($Q79="","",VLOOKUP($Q79,'Dept Head vs YTD acct'!$A$5:$Q$257,COUNTA('Dept Head vs YTD acct'!$A$4:K$4),FALSE))</f>
        <v>-635.88000000000011</v>
      </c>
      <c r="K79" s="9">
        <f>IF($Q79="","",VLOOKUP($Q79,'Dept Head vs YTD acct'!$A$5:$Q$257,COUNTA('Dept Head vs YTD acct'!$A$4:L$4),FALSE))</f>
        <v>1910.4</v>
      </c>
      <c r="L79" s="9">
        <f>IF($Q79="","",VLOOKUP($Q79,'Dept Head vs YTD acct'!$A$5:$Q$257,COUNTA('Dept Head vs YTD acct'!$A$4:M$4),FALSE))</f>
        <v>1302.4299999999998</v>
      </c>
      <c r="M79" s="9">
        <f>IF($Q79="","",VLOOKUP($Q79,'Dept Head vs YTD acct'!$A$5:$Q$257,COUNTA('Dept Head vs YTD acct'!$A$4:N$4),FALSE))</f>
        <v>511</v>
      </c>
      <c r="N79" s="9">
        <f>IF($Q79="","",VLOOKUP($Q79,'Dept Head vs YTD acct'!$A$5:$Q$257,COUNTA('Dept Head vs YTD acct'!$A$4:O$4),FALSE))</f>
        <v>1000</v>
      </c>
      <c r="O79" s="9">
        <f>IF($Q79="","",VLOOKUP($Q79,'Dept Head vs YTD acct'!$A$5:$Q$257,COUNTA('Dept Head vs YTD acct'!$A$4:P$4),FALSE))</f>
        <v>-1269.8</v>
      </c>
      <c r="P79" s="9">
        <f t="shared" si="1"/>
        <v>1838.8899999999996</v>
      </c>
      <c r="Q79">
        <f>IF((MAX($Q$4:Q78)+1)&gt;Data!$C$1,"",MAX($Q$4:Q78)+1)</f>
        <v>75</v>
      </c>
    </row>
    <row r="80" spans="1:17" x14ac:dyDescent="0.2">
      <c r="A80" t="str">
        <f>IF($Q80="","",VLOOKUP($Q80,'Dept Head vs YTD acct'!$A$5:$Q$257,COUNTA('Dept Head vs YTD acct'!$A$4:B$4),FALSE))</f>
        <v>A</v>
      </c>
      <c r="B80">
        <f>IF($Q80="","",VLOOKUP($Q80,'Dept Head vs YTD acct'!$A$5:$M$257,3,FALSE))</f>
        <v>0</v>
      </c>
      <c r="C80">
        <f>IF($Q80="","",VLOOKUP($Q80,'Dept Head vs YTD acct'!$A$5:$M$257,4,FALSE))</f>
        <v>0</v>
      </c>
      <c r="D80">
        <f>IF($Q80="","",VLOOKUP($Q80,'Dept Head vs YTD acct'!$A$5:$M$257,5,FALSE))</f>
        <v>0</v>
      </c>
      <c r="E80">
        <f>IF($Q80="","",VLOOKUP($Q80,'Dept Head vs YTD acct'!$A$5:$M$257,6,FALSE))</f>
        <v>0</v>
      </c>
      <c r="F80">
        <f>IF($Q80="","",VLOOKUP($Q80,'Dept Head vs YTD acct'!$A$5:$M$257,7,FALSE))</f>
        <v>0</v>
      </c>
      <c r="G80" t="str">
        <f>IF($Q80="","",VLOOKUP($Q80,'Dept Head vs YTD acct'!$A$5:$Q$257,COUNTA('Dept Head vs YTD acct'!$A$4:H$4),FALSE))</f>
        <v>2480</v>
      </c>
      <c r="H80" t="str">
        <f>IF($Q80="","",VLOOKUP($Q80,'Dept Head vs YTD acct'!$A$5:$Q$257,COUNTA('Dept Head vs YTD acct'!$A$4:I$4),FALSE))</f>
        <v>RABIES</v>
      </c>
      <c r="I80" s="9">
        <f>IF($Q80="","",VLOOKUP($Q80,'Dept Head vs YTD acct'!$A$5:$Q$257,COUNTA('Dept Head vs YTD acct'!$A$4:J$4),FALSE))</f>
        <v>-384.23999999999978</v>
      </c>
      <c r="J80" s="9">
        <f>IF($Q80="","",VLOOKUP($Q80,'Dept Head vs YTD acct'!$A$5:$Q$257,COUNTA('Dept Head vs YTD acct'!$A$4:K$4),FALSE))</f>
        <v>321.11999999999989</v>
      </c>
      <c r="K80" s="9">
        <f>IF($Q80="","",VLOOKUP($Q80,'Dept Head vs YTD acct'!$A$5:$Q$257,COUNTA('Dept Head vs YTD acct'!$A$4:L$4),FALSE))</f>
        <v>-338.25</v>
      </c>
      <c r="L80" s="9">
        <f>IF($Q80="","",VLOOKUP($Q80,'Dept Head vs YTD acct'!$A$5:$Q$257,COUNTA('Dept Head vs YTD acct'!$A$4:M$4),FALSE))</f>
        <v>-57</v>
      </c>
      <c r="M80" s="9">
        <f>IF($Q80="","",VLOOKUP($Q80,'Dept Head vs YTD acct'!$A$5:$Q$257,COUNTA('Dept Head vs YTD acct'!$A$4:N$4),FALSE))</f>
        <v>-304.55000000000018</v>
      </c>
      <c r="N80" s="9">
        <f>IF($Q80="","",VLOOKUP($Q80,'Dept Head vs YTD acct'!$A$5:$Q$257,COUNTA('Dept Head vs YTD acct'!$A$4:O$4),FALSE))</f>
        <v>728.90000000000009</v>
      </c>
      <c r="O80" s="9">
        <f>IF($Q80="","",VLOOKUP($Q80,'Dept Head vs YTD acct'!$A$5:$Q$257,COUNTA('Dept Head vs YTD acct'!$A$4:P$4),FALSE))</f>
        <v>1398.46</v>
      </c>
      <c r="P80" s="9">
        <f t="shared" si="1"/>
        <v>1364.44</v>
      </c>
      <c r="Q80">
        <f>IF((MAX($Q$4:Q79)+1)&gt;Data!$C$1,"",MAX($Q$4:Q79)+1)</f>
        <v>76</v>
      </c>
    </row>
    <row r="81" spans="1:17" x14ac:dyDescent="0.2">
      <c r="A81" t="str">
        <f>IF($Q81="","",VLOOKUP($Q81,'Dept Head vs YTD acct'!$A$5:$Q$257,COUNTA('Dept Head vs YTD acct'!$A$4:B$4),FALSE))</f>
        <v>A</v>
      </c>
      <c r="B81">
        <f>IF($Q81="","",VLOOKUP($Q81,'Dept Head vs YTD acct'!$A$5:$M$257,3,FALSE))</f>
        <v>0</v>
      </c>
      <c r="C81">
        <f>IF($Q81="","",VLOOKUP($Q81,'Dept Head vs YTD acct'!$A$5:$M$257,4,FALSE))</f>
        <v>0</v>
      </c>
      <c r="D81">
        <f>IF($Q81="","",VLOOKUP($Q81,'Dept Head vs YTD acct'!$A$5:$M$257,5,FALSE))</f>
        <v>0</v>
      </c>
      <c r="E81">
        <f>IF($Q81="","",VLOOKUP($Q81,'Dept Head vs YTD acct'!$A$5:$M$257,6,FALSE))</f>
        <v>0</v>
      </c>
      <c r="F81">
        <f>IF($Q81="","",VLOOKUP($Q81,'Dept Head vs YTD acct'!$A$5:$M$257,7,FALSE))</f>
        <v>0</v>
      </c>
      <c r="G81" t="str">
        <f>IF($Q81="","",VLOOKUP($Q81,'Dept Head vs YTD acct'!$A$5:$Q$257,COUNTA('Dept Head vs YTD acct'!$A$4:H$4),FALSE))</f>
        <v>3486</v>
      </c>
      <c r="H81" t="str">
        <f>IF($Q81="","",VLOOKUP($Q81,'Dept Head vs YTD acct'!$A$5:$Q$257,COUNTA('Dept Head vs YTD acct'!$A$4:I$4),FALSE))</f>
        <v>RADON GRANT</v>
      </c>
      <c r="I81" s="9">
        <f>IF($Q81="","",VLOOKUP($Q81,'Dept Head vs YTD acct'!$A$5:$Q$257,COUNTA('Dept Head vs YTD acct'!$A$4:J$4),FALSE))</f>
        <v>0</v>
      </c>
      <c r="J81" s="9">
        <f>IF($Q81="","",VLOOKUP($Q81,'Dept Head vs YTD acct'!$A$5:$Q$257,COUNTA('Dept Head vs YTD acct'!$A$4:K$4),FALSE))</f>
        <v>-475</v>
      </c>
      <c r="K81" s="9">
        <f>IF($Q81="","",VLOOKUP($Q81,'Dept Head vs YTD acct'!$A$5:$Q$257,COUNTA('Dept Head vs YTD acct'!$A$4:L$4),FALSE))</f>
        <v>1150</v>
      </c>
      <c r="L81" s="9">
        <f>IF($Q81="","",VLOOKUP($Q81,'Dept Head vs YTD acct'!$A$5:$Q$257,COUNTA('Dept Head vs YTD acct'!$A$4:M$4),FALSE))</f>
        <v>675</v>
      </c>
      <c r="M81" s="9">
        <f>IF($Q81="","",VLOOKUP($Q81,'Dept Head vs YTD acct'!$A$5:$Q$257,COUNTA('Dept Head vs YTD acct'!$A$4:N$4),FALSE))</f>
        <v>0</v>
      </c>
      <c r="N81" s="9">
        <f>IF($Q81="","",VLOOKUP($Q81,'Dept Head vs YTD acct'!$A$5:$Q$257,COUNTA('Dept Head vs YTD acct'!$A$4:O$4),FALSE))</f>
        <v>0</v>
      </c>
      <c r="O81" s="9">
        <f>IF($Q81="","",VLOOKUP($Q81,'Dept Head vs YTD acct'!$A$5:$Q$257,COUNTA('Dept Head vs YTD acct'!$A$4:P$4),FALSE))</f>
        <v>0</v>
      </c>
      <c r="P81" s="9">
        <f t="shared" si="1"/>
        <v>1350</v>
      </c>
      <c r="Q81">
        <f>IF((MAX($Q$4:Q80)+1)&gt;Data!$C$1,"",MAX($Q$4:Q80)+1)</f>
        <v>77</v>
      </c>
    </row>
    <row r="82" spans="1:17" x14ac:dyDescent="0.2">
      <c r="A82" t="str">
        <f>IF($Q82="","",VLOOKUP($Q82,'Dept Head vs YTD acct'!$A$5:$Q$257,COUNTA('Dept Head vs YTD acct'!$A$4:B$4),FALSE))</f>
        <v>A</v>
      </c>
      <c r="B82">
        <f>IF($Q82="","",VLOOKUP($Q82,'Dept Head vs YTD acct'!$A$5:$M$257,3,FALSE))</f>
        <v>0</v>
      </c>
      <c r="C82">
        <f>IF($Q82="","",VLOOKUP($Q82,'Dept Head vs YTD acct'!$A$5:$M$257,4,FALSE))</f>
        <v>0</v>
      </c>
      <c r="D82">
        <f>IF($Q82="","",VLOOKUP($Q82,'Dept Head vs YTD acct'!$A$5:$M$257,5,FALSE))</f>
        <v>0</v>
      </c>
      <c r="E82">
        <f>IF($Q82="","",VLOOKUP($Q82,'Dept Head vs YTD acct'!$A$5:$M$257,6,FALSE))</f>
        <v>0</v>
      </c>
      <c r="F82">
        <f>IF($Q82="","",VLOOKUP($Q82,'Dept Head vs YTD acct'!$A$5:$M$257,7,FALSE))</f>
        <v>0</v>
      </c>
      <c r="G82" t="str">
        <f>IF($Q82="","",VLOOKUP($Q82,'Dept Head vs YTD acct'!$A$5:$Q$257,COUNTA('Dept Head vs YTD acct'!$A$4:H$4),FALSE))</f>
        <v>1586</v>
      </c>
      <c r="H82" t="str">
        <f>IF($Q82="","",VLOOKUP($Q82,'Dept Head vs YTD acct'!$A$5:$Q$257,COUNTA('Dept Head vs YTD acct'!$A$4:I$4),FALSE))</f>
        <v>SOCIAL SECURITY REPAYMENT</v>
      </c>
      <c r="I82" s="9">
        <f>IF($Q82="","",VLOOKUP($Q82,'Dept Head vs YTD acct'!$A$5:$Q$257,COUNTA('Dept Head vs YTD acct'!$A$4:J$4),FALSE))</f>
        <v>0</v>
      </c>
      <c r="J82" s="9">
        <f>IF($Q82="","",VLOOKUP($Q82,'Dept Head vs YTD acct'!$A$5:$Q$257,COUNTA('Dept Head vs YTD acct'!$A$4:K$4),FALSE))</f>
        <v>0</v>
      </c>
      <c r="K82" s="9">
        <f>IF($Q82="","",VLOOKUP($Q82,'Dept Head vs YTD acct'!$A$5:$Q$257,COUNTA('Dept Head vs YTD acct'!$A$4:L$4),FALSE))</f>
        <v>-800</v>
      </c>
      <c r="L82" s="9">
        <f>IF($Q82="","",VLOOKUP($Q82,'Dept Head vs YTD acct'!$A$5:$Q$257,COUNTA('Dept Head vs YTD acct'!$A$4:M$4),FALSE))</f>
        <v>-2000</v>
      </c>
      <c r="M82" s="9">
        <f>IF($Q82="","",VLOOKUP($Q82,'Dept Head vs YTD acct'!$A$5:$Q$257,COUNTA('Dept Head vs YTD acct'!$A$4:N$4),FALSE))</f>
        <v>1600</v>
      </c>
      <c r="N82" s="9">
        <f>IF($Q82="","",VLOOKUP($Q82,'Dept Head vs YTD acct'!$A$5:$Q$257,COUNTA('Dept Head vs YTD acct'!$A$4:O$4),FALSE))</f>
        <v>2000</v>
      </c>
      <c r="O82" s="9">
        <f>IF($Q82="","",VLOOKUP($Q82,'Dept Head vs YTD acct'!$A$5:$Q$257,COUNTA('Dept Head vs YTD acct'!$A$4:P$4),FALSE))</f>
        <v>500</v>
      </c>
      <c r="P82" s="9">
        <f t="shared" si="1"/>
        <v>1300</v>
      </c>
      <c r="Q82">
        <f>IF((MAX($Q$4:Q81)+1)&gt;Data!$C$1,"",MAX($Q$4:Q81)+1)</f>
        <v>78</v>
      </c>
    </row>
    <row r="83" spans="1:17" x14ac:dyDescent="0.2">
      <c r="A83" t="str">
        <f>IF($Q83="","",VLOOKUP($Q83,'Dept Head vs YTD acct'!$A$5:$Q$257,COUNTA('Dept Head vs YTD acct'!$A$4:B$4),FALSE))</f>
        <v>A</v>
      </c>
      <c r="B83">
        <f>IF($Q83="","",VLOOKUP($Q83,'Dept Head vs YTD acct'!$A$5:$M$257,3,FALSE))</f>
        <v>0</v>
      </c>
      <c r="C83">
        <f>IF($Q83="","",VLOOKUP($Q83,'Dept Head vs YTD acct'!$A$5:$M$257,4,FALSE))</f>
        <v>0</v>
      </c>
      <c r="D83">
        <f>IF($Q83="","",VLOOKUP($Q83,'Dept Head vs YTD acct'!$A$5:$M$257,5,FALSE))</f>
        <v>0</v>
      </c>
      <c r="E83">
        <f>IF($Q83="","",VLOOKUP($Q83,'Dept Head vs YTD acct'!$A$5:$M$257,6,FALSE))</f>
        <v>0</v>
      </c>
      <c r="F83">
        <f>IF($Q83="","",VLOOKUP($Q83,'Dept Head vs YTD acct'!$A$5:$M$257,7,FALSE))</f>
        <v>0</v>
      </c>
      <c r="G83" t="str">
        <f>IF($Q83="","",VLOOKUP($Q83,'Dept Head vs YTD acct'!$A$5:$Q$257,COUNTA('Dept Head vs YTD acct'!$A$4:H$4),FALSE))</f>
        <v>1848</v>
      </c>
      <c r="H83" t="str">
        <f>IF($Q83="","",VLOOKUP($Q83,'Dept Head vs YTD acct'!$A$5:$Q$257,COUNTA('Dept Head vs YTD acct'!$A$4:I$4),FALSE))</f>
        <v>REPAYMENTS OF BURIALS</v>
      </c>
      <c r="I83" s="9">
        <f>IF($Q83="","",VLOOKUP($Q83,'Dept Head vs YTD acct'!$A$5:$Q$257,COUNTA('Dept Head vs YTD acct'!$A$4:J$4),FALSE))</f>
        <v>-2861.91</v>
      </c>
      <c r="J83" s="9">
        <f>IF($Q83="","",VLOOKUP($Q83,'Dept Head vs YTD acct'!$A$5:$Q$257,COUNTA('Dept Head vs YTD acct'!$A$4:K$4),FALSE))</f>
        <v>-16694.02</v>
      </c>
      <c r="K83" s="9">
        <f>IF($Q83="","",VLOOKUP($Q83,'Dept Head vs YTD acct'!$A$5:$Q$257,COUNTA('Dept Head vs YTD acct'!$A$4:L$4),FALSE))</f>
        <v>11.850000000000364</v>
      </c>
      <c r="L83" s="9">
        <f>IF($Q83="","",VLOOKUP($Q83,'Dept Head vs YTD acct'!$A$5:$Q$257,COUNTA('Dept Head vs YTD acct'!$A$4:M$4),FALSE))</f>
        <v>3438.29</v>
      </c>
      <c r="M83" s="9">
        <f>IF($Q83="","",VLOOKUP($Q83,'Dept Head vs YTD acct'!$A$5:$Q$257,COUNTA('Dept Head vs YTD acct'!$A$4:N$4),FALSE))</f>
        <v>10000</v>
      </c>
      <c r="N83" s="9">
        <f>IF($Q83="","",VLOOKUP($Q83,'Dept Head vs YTD acct'!$A$5:$Q$257,COUNTA('Dept Head vs YTD acct'!$A$4:O$4),FALSE))</f>
        <v>3298.59</v>
      </c>
      <c r="O83" s="9">
        <f>IF($Q83="","",VLOOKUP($Q83,'Dept Head vs YTD acct'!$A$5:$Q$257,COUNTA('Dept Head vs YTD acct'!$A$4:P$4),FALSE))</f>
        <v>4000</v>
      </c>
      <c r="P83" s="9">
        <f t="shared" si="1"/>
        <v>1192.7999999999993</v>
      </c>
      <c r="Q83">
        <f>IF((MAX($Q$4:Q82)+1)&gt;Data!$C$1,"",MAX($Q$4:Q82)+1)</f>
        <v>79</v>
      </c>
    </row>
    <row r="84" spans="1:17" x14ac:dyDescent="0.2">
      <c r="A84" t="str">
        <f>IF($Q84="","",VLOOKUP($Q84,'Dept Head vs YTD acct'!$A$5:$Q$257,COUNTA('Dept Head vs YTD acct'!$A$4:B$4),FALSE))</f>
        <v>A</v>
      </c>
      <c r="B84">
        <f>IF($Q84="","",VLOOKUP($Q84,'Dept Head vs YTD acct'!$A$5:$M$257,3,FALSE))</f>
        <v>0</v>
      </c>
      <c r="C84">
        <f>IF($Q84="","",VLOOKUP($Q84,'Dept Head vs YTD acct'!$A$5:$M$257,4,FALSE))</f>
        <v>0</v>
      </c>
      <c r="D84">
        <f>IF($Q84="","",VLOOKUP($Q84,'Dept Head vs YTD acct'!$A$5:$M$257,5,FALSE))</f>
        <v>0</v>
      </c>
      <c r="E84">
        <f>IF($Q84="","",VLOOKUP($Q84,'Dept Head vs YTD acct'!$A$5:$M$257,6,FALSE))</f>
        <v>0</v>
      </c>
      <c r="F84">
        <f>IF($Q84="","",VLOOKUP($Q84,'Dept Head vs YTD acct'!$A$5:$M$257,7,FALSE))</f>
        <v>0</v>
      </c>
      <c r="G84" t="str">
        <f>IF($Q84="","",VLOOKUP($Q84,'Dept Head vs YTD acct'!$A$5:$Q$257,COUNTA('Dept Head vs YTD acct'!$A$4:H$4),FALSE))</f>
        <v>1612</v>
      </c>
      <c r="H84" t="str">
        <f>IF($Q84="","",VLOOKUP($Q84,'Dept Head vs YTD acct'!$A$5:$Q$257,COUNTA('Dept Head vs YTD acct'!$A$4:I$4),FALSE))</f>
        <v>DONATIONS - IMMUNIZATION</v>
      </c>
      <c r="I84" s="9">
        <f>IF($Q84="","",VLOOKUP($Q84,'Dept Head vs YTD acct'!$A$5:$Q$257,COUNTA('Dept Head vs YTD acct'!$A$4:J$4),FALSE))</f>
        <v>-119</v>
      </c>
      <c r="J84" s="9">
        <f>IF($Q84="","",VLOOKUP($Q84,'Dept Head vs YTD acct'!$A$5:$Q$257,COUNTA('Dept Head vs YTD acct'!$A$4:K$4),FALSE))</f>
        <v>337</v>
      </c>
      <c r="K84" s="9">
        <f>IF($Q84="","",VLOOKUP($Q84,'Dept Head vs YTD acct'!$A$5:$Q$257,COUNTA('Dept Head vs YTD acct'!$A$4:L$4),FALSE))</f>
        <v>314</v>
      </c>
      <c r="L84" s="9">
        <f>IF($Q84="","",VLOOKUP($Q84,'Dept Head vs YTD acct'!$A$5:$Q$257,COUNTA('Dept Head vs YTD acct'!$A$4:M$4),FALSE))</f>
        <v>301</v>
      </c>
      <c r="M84" s="9">
        <f>IF($Q84="","",VLOOKUP($Q84,'Dept Head vs YTD acct'!$A$5:$Q$257,COUNTA('Dept Head vs YTD acct'!$A$4:N$4),FALSE))</f>
        <v>-249</v>
      </c>
      <c r="N84" s="9">
        <f>IF($Q84="","",VLOOKUP($Q84,'Dept Head vs YTD acct'!$A$5:$Q$257,COUNTA('Dept Head vs YTD acct'!$A$4:O$4),FALSE))</f>
        <v>77</v>
      </c>
      <c r="O84" s="9">
        <f>IF($Q84="","",VLOOKUP($Q84,'Dept Head vs YTD acct'!$A$5:$Q$257,COUNTA('Dept Head vs YTD acct'!$A$4:P$4),FALSE))</f>
        <v>100</v>
      </c>
      <c r="P84" s="9">
        <f t="shared" si="1"/>
        <v>761</v>
      </c>
      <c r="Q84">
        <f>IF((MAX($Q$4:Q83)+1)&gt;Data!$C$1,"",MAX($Q$4:Q83)+1)</f>
        <v>80</v>
      </c>
    </row>
    <row r="85" spans="1:17" x14ac:dyDescent="0.2">
      <c r="A85" t="str">
        <f>IF($Q85="","",VLOOKUP($Q85,'Dept Head vs YTD acct'!$A$5:$Q$257,COUNTA('Dept Head vs YTD acct'!$A$4:B$4),FALSE))</f>
        <v>A</v>
      </c>
      <c r="B85">
        <f>IF($Q85="","",VLOOKUP($Q85,'Dept Head vs YTD acct'!$A$5:$M$257,3,FALSE))</f>
        <v>0</v>
      </c>
      <c r="C85">
        <f>IF($Q85="","",VLOOKUP($Q85,'Dept Head vs YTD acct'!$A$5:$M$257,4,FALSE))</f>
        <v>0</v>
      </c>
      <c r="D85">
        <f>IF($Q85="","",VLOOKUP($Q85,'Dept Head vs YTD acct'!$A$5:$M$257,5,FALSE))</f>
        <v>0</v>
      </c>
      <c r="E85">
        <f>IF($Q85="","",VLOOKUP($Q85,'Dept Head vs YTD acct'!$A$5:$M$257,6,FALSE))</f>
        <v>0</v>
      </c>
      <c r="F85">
        <f>IF($Q85="","",VLOOKUP($Q85,'Dept Head vs YTD acct'!$A$5:$M$257,7,FALSE))</f>
        <v>0</v>
      </c>
      <c r="G85" t="str">
        <f>IF($Q85="","",VLOOKUP($Q85,'Dept Head vs YTD acct'!$A$5:$Q$257,COUNTA('Dept Head vs YTD acct'!$A$4:H$4),FALSE))</f>
        <v>1581</v>
      </c>
      <c r="H85" t="str">
        <f>IF($Q85="","",VLOOKUP($Q85,'Dept Head vs YTD acct'!$A$5:$Q$257,COUNTA('Dept Head vs YTD acct'!$A$4:I$4),FALSE))</f>
        <v>DWI - VICTIM IMPACT PANEL</v>
      </c>
      <c r="I85" s="9">
        <f>IF($Q85="","",VLOOKUP($Q85,'Dept Head vs YTD acct'!$A$5:$Q$257,COUNTA('Dept Head vs YTD acct'!$A$4:J$4),FALSE))</f>
        <v>0</v>
      </c>
      <c r="J85" s="9">
        <f>IF($Q85="","",VLOOKUP($Q85,'Dept Head vs YTD acct'!$A$5:$Q$257,COUNTA('Dept Head vs YTD acct'!$A$4:K$4),FALSE))</f>
        <v>0</v>
      </c>
      <c r="K85" s="9">
        <f>IF($Q85="","",VLOOKUP($Q85,'Dept Head vs YTD acct'!$A$5:$Q$257,COUNTA('Dept Head vs YTD acct'!$A$4:L$4),FALSE))</f>
        <v>0</v>
      </c>
      <c r="L85" s="9">
        <f>IF($Q85="","",VLOOKUP($Q85,'Dept Head vs YTD acct'!$A$5:$Q$257,COUNTA('Dept Head vs YTD acct'!$A$4:M$4),FALSE))</f>
        <v>-780</v>
      </c>
      <c r="M85" s="9">
        <f>IF($Q85="","",VLOOKUP($Q85,'Dept Head vs YTD acct'!$A$5:$Q$257,COUNTA('Dept Head vs YTD acct'!$A$4:N$4),FALSE))</f>
        <v>480</v>
      </c>
      <c r="N85" s="9">
        <f>IF($Q85="","",VLOOKUP($Q85,'Dept Head vs YTD acct'!$A$5:$Q$257,COUNTA('Dept Head vs YTD acct'!$A$4:O$4),FALSE))</f>
        <v>1000</v>
      </c>
      <c r="O85" s="9">
        <f>IF($Q85="","",VLOOKUP($Q85,'Dept Head vs YTD acct'!$A$5:$Q$257,COUNTA('Dept Head vs YTD acct'!$A$4:P$4),FALSE))</f>
        <v>55</v>
      </c>
      <c r="P85" s="9">
        <f t="shared" si="1"/>
        <v>755</v>
      </c>
      <c r="Q85">
        <f>IF((MAX($Q$4:Q84)+1)&gt;Data!$C$1,"",MAX($Q$4:Q84)+1)</f>
        <v>81</v>
      </c>
    </row>
    <row r="86" spans="1:17" x14ac:dyDescent="0.2">
      <c r="A86" t="str">
        <f>IF($Q86="","",VLOOKUP($Q86,'Dept Head vs YTD acct'!$A$5:$Q$257,COUNTA('Dept Head vs YTD acct'!$A$4:B$4),FALSE))</f>
        <v>A</v>
      </c>
      <c r="B86">
        <f>IF($Q86="","",VLOOKUP($Q86,'Dept Head vs YTD acct'!$A$5:$M$257,3,FALSE))</f>
        <v>0</v>
      </c>
      <c r="C86">
        <f>IF($Q86="","",VLOOKUP($Q86,'Dept Head vs YTD acct'!$A$5:$M$257,4,FALSE))</f>
        <v>0</v>
      </c>
      <c r="D86">
        <f>IF($Q86="","",VLOOKUP($Q86,'Dept Head vs YTD acct'!$A$5:$M$257,5,FALSE))</f>
        <v>0</v>
      </c>
      <c r="E86">
        <f>IF($Q86="","",VLOOKUP($Q86,'Dept Head vs YTD acct'!$A$5:$M$257,6,FALSE))</f>
        <v>0</v>
      </c>
      <c r="F86">
        <f>IF($Q86="","",VLOOKUP($Q86,'Dept Head vs YTD acct'!$A$5:$M$257,7,FALSE))</f>
        <v>0</v>
      </c>
      <c r="G86" t="str">
        <f>IF($Q86="","",VLOOKUP($Q86,'Dept Head vs YTD acct'!$A$5:$Q$257,COUNTA('Dept Head vs YTD acct'!$A$4:H$4),FALSE))</f>
        <v>2303</v>
      </c>
      <c r="H86" t="str">
        <f>IF($Q86="","",VLOOKUP($Q86,'Dept Head vs YTD acct'!$A$5:$Q$257,COUNTA('Dept Head vs YTD acct'!$A$4:I$4),FALSE))</f>
        <v>CHARGES TO NYC DEP- ADMIN.</v>
      </c>
      <c r="I86" s="9">
        <f>IF($Q86="","",VLOOKUP($Q86,'Dept Head vs YTD acct'!$A$5:$Q$257,COUNTA('Dept Head vs YTD acct'!$A$4:J$4),FALSE))</f>
        <v>2499.4699999999998</v>
      </c>
      <c r="J86" s="9">
        <f>IF($Q86="","",VLOOKUP($Q86,'Dept Head vs YTD acct'!$A$5:$Q$257,COUNTA('Dept Head vs YTD acct'!$A$4:K$4),FALSE))</f>
        <v>-5453.02</v>
      </c>
      <c r="K86" s="9">
        <f>IF($Q86="","",VLOOKUP($Q86,'Dept Head vs YTD acct'!$A$5:$Q$257,COUNTA('Dept Head vs YTD acct'!$A$4:L$4),FALSE))</f>
        <v>1907.12</v>
      </c>
      <c r="L86" s="9">
        <f>IF($Q86="","",VLOOKUP($Q86,'Dept Head vs YTD acct'!$A$5:$Q$257,COUNTA('Dept Head vs YTD acct'!$A$4:M$4),FALSE))</f>
        <v>222.19999999999982</v>
      </c>
      <c r="M86" s="9">
        <f>IF($Q86="","",VLOOKUP($Q86,'Dept Head vs YTD acct'!$A$5:$Q$257,COUNTA('Dept Head vs YTD acct'!$A$4:N$4),FALSE))</f>
        <v>749.80000000000018</v>
      </c>
      <c r="N86" s="9">
        <f>IF($Q86="","",VLOOKUP($Q86,'Dept Head vs YTD acct'!$A$5:$Q$257,COUNTA('Dept Head vs YTD acct'!$A$4:O$4),FALSE))</f>
        <v>-893.86999999999989</v>
      </c>
      <c r="O86" s="9">
        <f>IF($Q86="","",VLOOKUP($Q86,'Dept Head vs YTD acct'!$A$5:$Q$257,COUNTA('Dept Head vs YTD acct'!$A$4:P$4),FALSE))</f>
        <v>1564</v>
      </c>
      <c r="P86" s="9">
        <f t="shared" si="1"/>
        <v>595.69999999999936</v>
      </c>
      <c r="Q86">
        <f>IF((MAX($Q$4:Q85)+1)&gt;Data!$C$1,"",MAX($Q$4:Q85)+1)</f>
        <v>82</v>
      </c>
    </row>
    <row r="87" spans="1:17" x14ac:dyDescent="0.2">
      <c r="A87" t="str">
        <f>IF($Q87="","",VLOOKUP($Q87,'Dept Head vs YTD acct'!$A$5:$Q$257,COUNTA('Dept Head vs YTD acct'!$A$4:B$4),FALSE))</f>
        <v>A</v>
      </c>
      <c r="B87">
        <f>IF($Q87="","",VLOOKUP($Q87,'Dept Head vs YTD acct'!$A$5:$M$257,3,FALSE))</f>
        <v>0</v>
      </c>
      <c r="C87">
        <f>IF($Q87="","",VLOOKUP($Q87,'Dept Head vs YTD acct'!$A$5:$M$257,4,FALSE))</f>
        <v>0</v>
      </c>
      <c r="D87">
        <f>IF($Q87="","",VLOOKUP($Q87,'Dept Head vs YTD acct'!$A$5:$M$257,5,FALSE))</f>
        <v>0</v>
      </c>
      <c r="E87">
        <f>IF($Q87="","",VLOOKUP($Q87,'Dept Head vs YTD acct'!$A$5:$M$257,6,FALSE))</f>
        <v>0</v>
      </c>
      <c r="F87">
        <f>IF($Q87="","",VLOOKUP($Q87,'Dept Head vs YTD acct'!$A$5:$M$257,7,FALSE))</f>
        <v>0</v>
      </c>
      <c r="G87" t="str">
        <f>IF($Q87="","",VLOOKUP($Q87,'Dept Head vs YTD acct'!$A$5:$Q$257,COUNTA('Dept Head vs YTD acct'!$A$4:H$4),FALSE))</f>
        <v>1584</v>
      </c>
      <c r="H87" t="str">
        <f>IF($Q87="","",VLOOKUP($Q87,'Dept Head vs YTD acct'!$A$5:$Q$257,COUNTA('Dept Head vs YTD acct'!$A$4:I$4),FALSE))</f>
        <v>STOP DWI TO PROBATION</v>
      </c>
      <c r="I87" s="9">
        <f>IF($Q87="","",VLOOKUP($Q87,'Dept Head vs YTD acct'!$A$5:$Q$257,COUNTA('Dept Head vs YTD acct'!$A$4:J$4),FALSE))</f>
        <v>0</v>
      </c>
      <c r="J87" s="9">
        <f>IF($Q87="","",VLOOKUP($Q87,'Dept Head vs YTD acct'!$A$5:$Q$257,COUNTA('Dept Head vs YTD acct'!$A$4:K$4),FALSE))</f>
        <v>0</v>
      </c>
      <c r="K87" s="9">
        <f>IF($Q87="","",VLOOKUP($Q87,'Dept Head vs YTD acct'!$A$5:$Q$257,COUNTA('Dept Head vs YTD acct'!$A$4:L$4),FALSE))</f>
        <v>500</v>
      </c>
      <c r="L87" s="9">
        <f>IF($Q87="","",VLOOKUP($Q87,'Dept Head vs YTD acct'!$A$5:$Q$257,COUNTA('Dept Head vs YTD acct'!$A$4:M$4),FALSE))</f>
        <v>0</v>
      </c>
      <c r="M87" s="9">
        <f>IF($Q87="","",VLOOKUP($Q87,'Dept Head vs YTD acct'!$A$5:$Q$257,COUNTA('Dept Head vs YTD acct'!$A$4:N$4),FALSE))</f>
        <v>0</v>
      </c>
      <c r="N87" s="9">
        <f>IF($Q87="","",VLOOKUP($Q87,'Dept Head vs YTD acct'!$A$5:$Q$257,COUNTA('Dept Head vs YTD acct'!$A$4:O$4),FALSE))</f>
        <v>0</v>
      </c>
      <c r="O87" s="9">
        <f>IF($Q87="","",VLOOKUP($Q87,'Dept Head vs YTD acct'!$A$5:$Q$257,COUNTA('Dept Head vs YTD acct'!$A$4:P$4),FALSE))</f>
        <v>0</v>
      </c>
      <c r="P87" s="9">
        <f t="shared" si="1"/>
        <v>500</v>
      </c>
      <c r="Q87">
        <f>IF((MAX($Q$4:Q86)+1)&gt;Data!$C$1,"",MAX($Q$4:Q86)+1)</f>
        <v>83</v>
      </c>
    </row>
    <row r="88" spans="1:17" x14ac:dyDescent="0.2">
      <c r="A88" t="str">
        <f>IF($Q88="","",VLOOKUP($Q88,'Dept Head vs YTD acct'!$A$5:$Q$257,COUNTA('Dept Head vs YTD acct'!$A$4:B$4),FALSE))</f>
        <v>A</v>
      </c>
      <c r="B88">
        <f>IF($Q88="","",VLOOKUP($Q88,'Dept Head vs YTD acct'!$A$5:$M$257,3,FALSE))</f>
        <v>0</v>
      </c>
      <c r="C88">
        <f>IF($Q88="","",VLOOKUP($Q88,'Dept Head vs YTD acct'!$A$5:$M$257,4,FALSE))</f>
        <v>0</v>
      </c>
      <c r="D88">
        <f>IF($Q88="","",VLOOKUP($Q88,'Dept Head vs YTD acct'!$A$5:$M$257,5,FALSE))</f>
        <v>0</v>
      </c>
      <c r="E88">
        <f>IF($Q88="","",VLOOKUP($Q88,'Dept Head vs YTD acct'!$A$5:$M$257,6,FALSE))</f>
        <v>0</v>
      </c>
      <c r="F88">
        <f>IF($Q88="","",VLOOKUP($Q88,'Dept Head vs YTD acct'!$A$5:$M$257,7,FALSE))</f>
        <v>0</v>
      </c>
      <c r="G88" t="str">
        <f>IF($Q88="","",VLOOKUP($Q88,'Dept Head vs YTD acct'!$A$5:$Q$257,COUNTA('Dept Head vs YTD acct'!$A$4:H$4),FALSE))</f>
        <v>1526</v>
      </c>
      <c r="H88" t="str">
        <f>IF($Q88="","",VLOOKUP($Q88,'Dept Head vs YTD acct'!$A$5:$Q$257,COUNTA('Dept Head vs YTD acct'!$A$4:I$4),FALSE))</f>
        <v>DISCIPLINARY SURCHARGE</v>
      </c>
      <c r="I88" s="9">
        <f>IF($Q88="","",VLOOKUP($Q88,'Dept Head vs YTD acct'!$A$5:$Q$257,COUNTA('Dept Head vs YTD acct'!$A$4:J$4),FALSE))</f>
        <v>0</v>
      </c>
      <c r="J88" s="9">
        <f>IF($Q88="","",VLOOKUP($Q88,'Dept Head vs YTD acct'!$A$5:$Q$257,COUNTA('Dept Head vs YTD acct'!$A$4:K$4),FALSE))</f>
        <v>0</v>
      </c>
      <c r="K88" s="9">
        <f>IF($Q88="","",VLOOKUP($Q88,'Dept Head vs YTD acct'!$A$5:$Q$257,COUNTA('Dept Head vs YTD acct'!$A$4:L$4),FALSE))</f>
        <v>0</v>
      </c>
      <c r="L88" s="9">
        <f>IF($Q88="","",VLOOKUP($Q88,'Dept Head vs YTD acct'!$A$5:$Q$257,COUNTA('Dept Head vs YTD acct'!$A$4:M$4),FALSE))</f>
        <v>0</v>
      </c>
      <c r="M88" s="9">
        <f>IF($Q88="","",VLOOKUP($Q88,'Dept Head vs YTD acct'!$A$5:$Q$257,COUNTA('Dept Head vs YTD acct'!$A$4:N$4),FALSE))</f>
        <v>0</v>
      </c>
      <c r="N88" s="9">
        <f>IF($Q88="","",VLOOKUP($Q88,'Dept Head vs YTD acct'!$A$5:$Q$257,COUNTA('Dept Head vs YTD acct'!$A$4:O$4),FALSE))</f>
        <v>-25</v>
      </c>
      <c r="O88" s="9">
        <f>IF($Q88="","",VLOOKUP($Q88,'Dept Head vs YTD acct'!$A$5:$Q$257,COUNTA('Dept Head vs YTD acct'!$A$4:P$4),FALSE))</f>
        <v>424.83</v>
      </c>
      <c r="P88" s="9">
        <f t="shared" si="1"/>
        <v>399.83</v>
      </c>
      <c r="Q88">
        <f>IF((MAX($Q$4:Q87)+1)&gt;Data!$C$1,"",MAX($Q$4:Q87)+1)</f>
        <v>84</v>
      </c>
    </row>
    <row r="89" spans="1:17" x14ac:dyDescent="0.2">
      <c r="A89" t="str">
        <f>IF($Q89="","",VLOOKUP($Q89,'Dept Head vs YTD acct'!$A$5:$Q$257,COUNTA('Dept Head vs YTD acct'!$A$4:B$4),FALSE))</f>
        <v>A</v>
      </c>
      <c r="B89">
        <f>IF($Q89="","",VLOOKUP($Q89,'Dept Head vs YTD acct'!$A$5:$M$257,3,FALSE))</f>
        <v>0</v>
      </c>
      <c r="C89">
        <f>IF($Q89="","",VLOOKUP($Q89,'Dept Head vs YTD acct'!$A$5:$M$257,4,FALSE))</f>
        <v>0</v>
      </c>
      <c r="D89">
        <f>IF($Q89="","",VLOOKUP($Q89,'Dept Head vs YTD acct'!$A$5:$M$257,5,FALSE))</f>
        <v>0</v>
      </c>
      <c r="E89">
        <f>IF($Q89="","",VLOOKUP($Q89,'Dept Head vs YTD acct'!$A$5:$M$257,6,FALSE))</f>
        <v>0</v>
      </c>
      <c r="F89">
        <f>IF($Q89="","",VLOOKUP($Q89,'Dept Head vs YTD acct'!$A$5:$M$257,7,FALSE))</f>
        <v>0</v>
      </c>
      <c r="G89" t="str">
        <f>IF($Q89="","",VLOOKUP($Q89,'Dept Head vs YTD acct'!$A$5:$Q$257,COUNTA('Dept Head vs YTD acct'!$A$4:H$4),FALSE))</f>
        <v>2654</v>
      </c>
      <c r="H89" t="str">
        <f>IF($Q89="","",VLOOKUP($Q89,'Dept Head vs YTD acct'!$A$5:$Q$257,COUNTA('Dept Head vs YTD acct'!$A$4:I$4),FALSE))</f>
        <v>SALES OF PAPER</v>
      </c>
      <c r="I89" s="9">
        <f>IF($Q89="","",VLOOKUP($Q89,'Dept Head vs YTD acct'!$A$5:$Q$257,COUNTA('Dept Head vs YTD acct'!$A$4:J$4),FALSE))</f>
        <v>936.05000000000018</v>
      </c>
      <c r="J89" s="9">
        <f>IF($Q89="","",VLOOKUP($Q89,'Dept Head vs YTD acct'!$A$5:$Q$257,COUNTA('Dept Head vs YTD acct'!$A$4:K$4),FALSE))</f>
        <v>1112.4899999999998</v>
      </c>
      <c r="K89" s="9">
        <f>IF($Q89="","",VLOOKUP($Q89,'Dept Head vs YTD acct'!$A$5:$Q$257,COUNTA('Dept Head vs YTD acct'!$A$4:L$4),FALSE))</f>
        <v>-1334.3100000000004</v>
      </c>
      <c r="L89" s="9">
        <f>IF($Q89="","",VLOOKUP($Q89,'Dept Head vs YTD acct'!$A$5:$Q$257,COUNTA('Dept Head vs YTD acct'!$A$4:M$4),FALSE))</f>
        <v>200.63999999999987</v>
      </c>
      <c r="M89" s="9">
        <f>IF($Q89="","",VLOOKUP($Q89,'Dept Head vs YTD acct'!$A$5:$Q$257,COUNTA('Dept Head vs YTD acct'!$A$4:N$4),FALSE))</f>
        <v>1680.44</v>
      </c>
      <c r="N89" s="9">
        <f>IF($Q89="","",VLOOKUP($Q89,'Dept Head vs YTD acct'!$A$5:$Q$257,COUNTA('Dept Head vs YTD acct'!$A$4:O$4),FALSE))</f>
        <v>2.2899999999999636</v>
      </c>
      <c r="O89" s="9">
        <f>IF($Q89="","",VLOOKUP($Q89,'Dept Head vs YTD acct'!$A$5:$Q$257,COUNTA('Dept Head vs YTD acct'!$A$4:P$4),FALSE))</f>
        <v>-2247.16</v>
      </c>
      <c r="P89" s="9">
        <f t="shared" si="1"/>
        <v>350.4399999999996</v>
      </c>
      <c r="Q89">
        <f>IF((MAX($Q$4:Q88)+1)&gt;Data!$C$1,"",MAX($Q$4:Q88)+1)</f>
        <v>85</v>
      </c>
    </row>
    <row r="90" spans="1:17" x14ac:dyDescent="0.2">
      <c r="A90" t="str">
        <f>IF($Q90="","",VLOOKUP($Q90,'Dept Head vs YTD acct'!$A$5:$Q$257,COUNTA('Dept Head vs YTD acct'!$A$4:B$4),FALSE))</f>
        <v>A</v>
      </c>
      <c r="B90">
        <f>IF($Q90="","",VLOOKUP($Q90,'Dept Head vs YTD acct'!$A$5:$M$257,3,FALSE))</f>
        <v>0</v>
      </c>
      <c r="C90">
        <f>IF($Q90="","",VLOOKUP($Q90,'Dept Head vs YTD acct'!$A$5:$M$257,4,FALSE))</f>
        <v>0</v>
      </c>
      <c r="D90">
        <f>IF($Q90="","",VLOOKUP($Q90,'Dept Head vs YTD acct'!$A$5:$M$257,5,FALSE))</f>
        <v>0</v>
      </c>
      <c r="E90">
        <f>IF($Q90="","",VLOOKUP($Q90,'Dept Head vs YTD acct'!$A$5:$M$257,6,FALSE))</f>
        <v>0</v>
      </c>
      <c r="F90">
        <f>IF($Q90="","",VLOOKUP($Q90,'Dept Head vs YTD acct'!$A$5:$M$257,7,FALSE))</f>
        <v>0</v>
      </c>
      <c r="G90" t="str">
        <f>IF($Q90="","",VLOOKUP($Q90,'Dept Head vs YTD acct'!$A$5:$Q$257,COUNTA('Dept Head vs YTD acct'!$A$4:H$4),FALSE))</f>
        <v>3491</v>
      </c>
      <c r="H90" t="str">
        <f>IF($Q90="","",VLOOKUP($Q90,'Dept Head vs YTD acct'!$A$5:$Q$257,COUNTA('Dept Head vs YTD acct'!$A$4:I$4),FALSE))</f>
        <v>ADULT REHAB CENTER</v>
      </c>
      <c r="I90" s="9">
        <f>IF($Q90="","",VLOOKUP($Q90,'Dept Head vs YTD acct'!$A$5:$Q$257,COUNTA('Dept Head vs YTD acct'!$A$4:J$4),FALSE))</f>
        <v>2370</v>
      </c>
      <c r="J90" s="9">
        <f>IF($Q90="","",VLOOKUP($Q90,'Dept Head vs YTD acct'!$A$5:$Q$257,COUNTA('Dept Head vs YTD acct'!$A$4:K$4),FALSE))</f>
        <v>-2343</v>
      </c>
      <c r="K90" s="9">
        <f>IF($Q90="","",VLOOKUP($Q90,'Dept Head vs YTD acct'!$A$5:$Q$257,COUNTA('Dept Head vs YTD acct'!$A$4:L$4),FALSE))</f>
        <v>-189</v>
      </c>
      <c r="L90" s="9">
        <f>IF($Q90="","",VLOOKUP($Q90,'Dept Head vs YTD acct'!$A$5:$Q$257,COUNTA('Dept Head vs YTD acct'!$A$4:M$4),FALSE))</f>
        <v>445.35000000000582</v>
      </c>
      <c r="M90" s="9">
        <f>IF($Q90="","",VLOOKUP($Q90,'Dept Head vs YTD acct'!$A$5:$Q$257,COUNTA('Dept Head vs YTD acct'!$A$4:N$4),FALSE))</f>
        <v>-4259</v>
      </c>
      <c r="N90" s="9">
        <f>IF($Q90="","",VLOOKUP($Q90,'Dept Head vs YTD acct'!$A$5:$Q$257,COUNTA('Dept Head vs YTD acct'!$A$4:O$4),FALSE))</f>
        <v>4259</v>
      </c>
      <c r="O90" s="9">
        <f>IF($Q90="","",VLOOKUP($Q90,'Dept Head vs YTD acct'!$A$5:$Q$257,COUNTA('Dept Head vs YTD acct'!$A$4:P$4),FALSE))</f>
        <v>-1</v>
      </c>
      <c r="P90" s="9">
        <f t="shared" si="1"/>
        <v>282.35000000000582</v>
      </c>
      <c r="Q90">
        <f>IF((MAX($Q$4:Q89)+1)&gt;Data!$C$1,"",MAX($Q$4:Q89)+1)</f>
        <v>86</v>
      </c>
    </row>
    <row r="91" spans="1:17" x14ac:dyDescent="0.2">
      <c r="A91" t="str">
        <f>IF($Q91="","",VLOOKUP($Q91,'Dept Head vs YTD acct'!$A$5:$Q$257,COUNTA('Dept Head vs YTD acct'!$A$4:B$4),FALSE))</f>
        <v>A</v>
      </c>
      <c r="B91">
        <f>IF($Q91="","",VLOOKUP($Q91,'Dept Head vs YTD acct'!$A$5:$M$257,3,FALSE))</f>
        <v>0</v>
      </c>
      <c r="C91">
        <f>IF($Q91="","",VLOOKUP($Q91,'Dept Head vs YTD acct'!$A$5:$M$257,4,FALSE))</f>
        <v>0</v>
      </c>
      <c r="D91">
        <f>IF($Q91="","",VLOOKUP($Q91,'Dept Head vs YTD acct'!$A$5:$M$257,5,FALSE))</f>
        <v>0</v>
      </c>
      <c r="E91">
        <f>IF($Q91="","",VLOOKUP($Q91,'Dept Head vs YTD acct'!$A$5:$M$257,6,FALSE))</f>
        <v>0</v>
      </c>
      <c r="F91">
        <f>IF($Q91="","",VLOOKUP($Q91,'Dept Head vs YTD acct'!$A$5:$M$257,7,FALSE))</f>
        <v>0</v>
      </c>
      <c r="G91" t="str">
        <f>IF($Q91="","",VLOOKUP($Q91,'Dept Head vs YTD acct'!$A$5:$Q$257,COUNTA('Dept Head vs YTD acct'!$A$4:H$4),FALSE))</f>
        <v>1289</v>
      </c>
      <c r="H91" t="str">
        <f>IF($Q91="","",VLOOKUP($Q91,'Dept Head vs YTD acct'!$A$5:$Q$257,COUNTA('Dept Head vs YTD acct'!$A$4:I$4),FALSE))</f>
        <v>OTHER GENERAL GOVT FEES</v>
      </c>
      <c r="I91" s="9">
        <f>IF($Q91="","",VLOOKUP($Q91,'Dept Head vs YTD acct'!$A$5:$Q$257,COUNTA('Dept Head vs YTD acct'!$A$4:J$4),FALSE))</f>
        <v>-107.07</v>
      </c>
      <c r="J91" s="9">
        <f>IF($Q91="","",VLOOKUP($Q91,'Dept Head vs YTD acct'!$A$5:$Q$257,COUNTA('Dept Head vs YTD acct'!$A$4:K$4),FALSE))</f>
        <v>70</v>
      </c>
      <c r="K91" s="9">
        <f>IF($Q91="","",VLOOKUP($Q91,'Dept Head vs YTD acct'!$A$5:$Q$257,COUNTA('Dept Head vs YTD acct'!$A$4:L$4),FALSE))</f>
        <v>82.72</v>
      </c>
      <c r="L91" s="9">
        <f>IF($Q91="","",VLOOKUP($Q91,'Dept Head vs YTD acct'!$A$5:$Q$257,COUNTA('Dept Head vs YTD acct'!$A$4:M$4),FALSE))</f>
        <v>100</v>
      </c>
      <c r="M91" s="9">
        <f>IF($Q91="","",VLOOKUP($Q91,'Dept Head vs YTD acct'!$A$5:$Q$257,COUNTA('Dept Head vs YTD acct'!$A$4:N$4),FALSE))</f>
        <v>73</v>
      </c>
      <c r="N91" s="9">
        <f>IF($Q91="","",VLOOKUP($Q91,'Dept Head vs YTD acct'!$A$5:$Q$257,COUNTA('Dept Head vs YTD acct'!$A$4:O$4),FALSE))</f>
        <v>50</v>
      </c>
      <c r="O91" s="9">
        <f>IF($Q91="","",VLOOKUP($Q91,'Dept Head vs YTD acct'!$A$5:$Q$257,COUNTA('Dept Head vs YTD acct'!$A$4:P$4),FALSE))</f>
        <v>0</v>
      </c>
      <c r="P91" s="9">
        <f t="shared" si="1"/>
        <v>268.64999999999998</v>
      </c>
      <c r="Q91">
        <f>IF((MAX($Q$4:Q90)+1)&gt;Data!$C$1,"",MAX($Q$4:Q90)+1)</f>
        <v>87</v>
      </c>
    </row>
    <row r="92" spans="1:17" x14ac:dyDescent="0.2">
      <c r="A92" t="str">
        <f>IF($Q92="","",VLOOKUP($Q92,'Dept Head vs YTD acct'!$A$5:$Q$257,COUNTA('Dept Head vs YTD acct'!$A$4:B$4),FALSE))</f>
        <v>A</v>
      </c>
      <c r="B92">
        <f>IF($Q92="","",VLOOKUP($Q92,'Dept Head vs YTD acct'!$A$5:$M$257,3,FALSE))</f>
        <v>0</v>
      </c>
      <c r="C92">
        <f>IF($Q92="","",VLOOKUP($Q92,'Dept Head vs YTD acct'!$A$5:$M$257,4,FALSE))</f>
        <v>0</v>
      </c>
      <c r="D92">
        <f>IF($Q92="","",VLOOKUP($Q92,'Dept Head vs YTD acct'!$A$5:$M$257,5,FALSE))</f>
        <v>0</v>
      </c>
      <c r="E92">
        <f>IF($Q92="","",VLOOKUP($Q92,'Dept Head vs YTD acct'!$A$5:$M$257,6,FALSE))</f>
        <v>0</v>
      </c>
      <c r="F92">
        <f>IF($Q92="","",VLOOKUP($Q92,'Dept Head vs YTD acct'!$A$5:$M$257,7,FALSE))</f>
        <v>0</v>
      </c>
      <c r="G92" t="str">
        <f>IF($Q92="","",VLOOKUP($Q92,'Dept Head vs YTD acct'!$A$5:$Q$257,COUNTA('Dept Head vs YTD acct'!$A$4:H$4),FALSE))</f>
        <v>4459</v>
      </c>
      <c r="H92" t="str">
        <f>IF($Q92="","",VLOOKUP($Q92,'Dept Head vs YTD acct'!$A$5:$Q$257,COUNTA('Dept Head vs YTD acct'!$A$4:I$4),FALSE))</f>
        <v>EBOLA GRANT</v>
      </c>
      <c r="I92" s="9">
        <f>IF($Q92="","",VLOOKUP($Q92,'Dept Head vs YTD acct'!$A$5:$Q$257,COUNTA('Dept Head vs YTD acct'!$A$4:J$4),FALSE))</f>
        <v>0</v>
      </c>
      <c r="J92" s="9">
        <f>IF($Q92="","",VLOOKUP($Q92,'Dept Head vs YTD acct'!$A$5:$Q$257,COUNTA('Dept Head vs YTD acct'!$A$4:K$4),FALSE))</f>
        <v>82.480000000003201</v>
      </c>
      <c r="K92" s="9">
        <f>IF($Q92="","",VLOOKUP($Q92,'Dept Head vs YTD acct'!$A$5:$Q$257,COUNTA('Dept Head vs YTD acct'!$A$4:L$4),FALSE))</f>
        <v>0</v>
      </c>
      <c r="L92" s="9">
        <f>IF($Q92="","",VLOOKUP($Q92,'Dept Head vs YTD acct'!$A$5:$Q$257,COUNTA('Dept Head vs YTD acct'!$A$4:M$4),FALSE))</f>
        <v>0</v>
      </c>
      <c r="M92" s="9">
        <f>IF($Q92="","",VLOOKUP($Q92,'Dept Head vs YTD acct'!$A$5:$Q$257,COUNTA('Dept Head vs YTD acct'!$A$4:N$4),FALSE))</f>
        <v>0</v>
      </c>
      <c r="N92" s="9">
        <f>IF($Q92="","",VLOOKUP($Q92,'Dept Head vs YTD acct'!$A$5:$Q$257,COUNTA('Dept Head vs YTD acct'!$A$4:O$4),FALSE))</f>
        <v>0</v>
      </c>
      <c r="O92" s="9">
        <f>IF($Q92="","",VLOOKUP($Q92,'Dept Head vs YTD acct'!$A$5:$Q$257,COUNTA('Dept Head vs YTD acct'!$A$4:P$4),FALSE))</f>
        <v>0</v>
      </c>
      <c r="P92" s="9">
        <f t="shared" si="1"/>
        <v>82.480000000003201</v>
      </c>
      <c r="Q92">
        <f>IF((MAX($Q$4:Q91)+1)&gt;Data!$C$1,"",MAX($Q$4:Q91)+1)</f>
        <v>88</v>
      </c>
    </row>
    <row r="93" spans="1:17" x14ac:dyDescent="0.2">
      <c r="A93" t="str">
        <f>IF($Q93="","",VLOOKUP($Q93,'Dept Head vs YTD acct'!$A$5:$Q$257,COUNTA('Dept Head vs YTD acct'!$A$4:B$4),FALSE))</f>
        <v>A</v>
      </c>
      <c r="B93">
        <f>IF($Q93="","",VLOOKUP($Q93,'Dept Head vs YTD acct'!$A$5:$M$257,3,FALSE))</f>
        <v>0</v>
      </c>
      <c r="C93">
        <f>IF($Q93="","",VLOOKUP($Q93,'Dept Head vs YTD acct'!$A$5:$M$257,4,FALSE))</f>
        <v>0</v>
      </c>
      <c r="D93">
        <f>IF($Q93="","",VLOOKUP($Q93,'Dept Head vs YTD acct'!$A$5:$M$257,5,FALSE))</f>
        <v>0</v>
      </c>
      <c r="E93">
        <f>IF($Q93="","",VLOOKUP($Q93,'Dept Head vs YTD acct'!$A$5:$M$257,6,FALSE))</f>
        <v>0</v>
      </c>
      <c r="F93">
        <f>IF($Q93="","",VLOOKUP($Q93,'Dept Head vs YTD acct'!$A$5:$M$257,7,FALSE))</f>
        <v>0</v>
      </c>
      <c r="G93" t="str">
        <f>IF($Q93="","",VLOOKUP($Q93,'Dept Head vs YTD acct'!$A$5:$Q$257,COUNTA('Dept Head vs YTD acct'!$A$4:H$4),FALSE))</f>
        <v>1137</v>
      </c>
      <c r="H93" t="str">
        <f>IF($Q93="","",VLOOKUP($Q93,'Dept Head vs YTD acct'!$A$5:$Q$257,COUNTA('Dept Head vs YTD acct'!$A$4:I$4),FALSE))</f>
        <v>HAND. PARKING SURCHARGE</v>
      </c>
      <c r="I93" s="9">
        <f>IF($Q93="","",VLOOKUP($Q93,'Dept Head vs YTD acct'!$A$5:$Q$257,COUNTA('Dept Head vs YTD acct'!$A$4:J$4),FALSE))</f>
        <v>15</v>
      </c>
      <c r="J93" s="9">
        <f>IF($Q93="","",VLOOKUP($Q93,'Dept Head vs YTD acct'!$A$5:$Q$257,COUNTA('Dept Head vs YTD acct'!$A$4:K$4),FALSE))</f>
        <v>15</v>
      </c>
      <c r="K93" s="9">
        <f>IF($Q93="","",VLOOKUP($Q93,'Dept Head vs YTD acct'!$A$5:$Q$257,COUNTA('Dept Head vs YTD acct'!$A$4:L$4),FALSE))</f>
        <v>0</v>
      </c>
      <c r="L93" s="9">
        <f>IF($Q93="","",VLOOKUP($Q93,'Dept Head vs YTD acct'!$A$5:$Q$257,COUNTA('Dept Head vs YTD acct'!$A$4:M$4),FALSE))</f>
        <v>0</v>
      </c>
      <c r="M93" s="9">
        <f>IF($Q93="","",VLOOKUP($Q93,'Dept Head vs YTD acct'!$A$5:$Q$257,COUNTA('Dept Head vs YTD acct'!$A$4:N$4),FALSE))</f>
        <v>-12.5</v>
      </c>
      <c r="N93" s="9">
        <f>IF($Q93="","",VLOOKUP($Q93,'Dept Head vs YTD acct'!$A$5:$Q$257,COUNTA('Dept Head vs YTD acct'!$A$4:O$4),FALSE))</f>
        <v>0</v>
      </c>
      <c r="O93" s="9">
        <f>IF($Q93="","",VLOOKUP($Q93,'Dept Head vs YTD acct'!$A$5:$Q$257,COUNTA('Dept Head vs YTD acct'!$A$4:P$4),FALSE))</f>
        <v>-15</v>
      </c>
      <c r="P93" s="9">
        <f t="shared" si="1"/>
        <v>2.5</v>
      </c>
      <c r="Q93">
        <f>IF((MAX($Q$4:Q92)+1)&gt;Data!$C$1,"",MAX($Q$4:Q92)+1)</f>
        <v>89</v>
      </c>
    </row>
    <row r="94" spans="1:17" x14ac:dyDescent="0.2">
      <c r="A94" t="str">
        <f>IF($Q94="","",VLOOKUP($Q94,'Dept Head vs YTD acct'!$A$5:$Q$257,COUNTA('Dept Head vs YTD acct'!$A$4:B$4),FALSE))</f>
        <v>A</v>
      </c>
      <c r="B94">
        <f>IF($Q94="","",VLOOKUP($Q94,'Dept Head vs YTD acct'!$A$5:$M$257,3,FALSE))</f>
        <v>0</v>
      </c>
      <c r="C94">
        <f>IF($Q94="","",VLOOKUP($Q94,'Dept Head vs YTD acct'!$A$5:$M$257,4,FALSE))</f>
        <v>0</v>
      </c>
      <c r="D94">
        <f>IF($Q94="","",VLOOKUP($Q94,'Dept Head vs YTD acct'!$A$5:$M$257,5,FALSE))</f>
        <v>0</v>
      </c>
      <c r="E94">
        <f>IF($Q94="","",VLOOKUP($Q94,'Dept Head vs YTD acct'!$A$5:$M$257,6,FALSE))</f>
        <v>0</v>
      </c>
      <c r="F94">
        <f>IF($Q94="","",VLOOKUP($Q94,'Dept Head vs YTD acct'!$A$5:$M$257,7,FALSE))</f>
        <v>0</v>
      </c>
      <c r="G94" t="str">
        <f>IF($Q94="","",VLOOKUP($Q94,'Dept Head vs YTD acct'!$A$5:$Q$257,COUNTA('Dept Head vs YTD acct'!$A$4:H$4),FALSE))</f>
        <v>1562</v>
      </c>
      <c r="H94" t="str">
        <f>IF($Q94="","",VLOOKUP($Q94,'Dept Head vs YTD acct'!$A$5:$Q$257,COUNTA('Dept Head vs YTD acct'!$A$4:I$4),FALSE))</f>
        <v>FIRE INVESTIGATION FEES</v>
      </c>
      <c r="I94" s="9">
        <f>IF($Q94="","",VLOOKUP($Q94,'Dept Head vs YTD acct'!$A$5:$Q$257,COUNTA('Dept Head vs YTD acct'!$A$4:J$4),FALSE))</f>
        <v>0</v>
      </c>
      <c r="J94" s="9">
        <f>IF($Q94="","",VLOOKUP($Q94,'Dept Head vs YTD acct'!$A$5:$Q$257,COUNTA('Dept Head vs YTD acct'!$A$4:K$4),FALSE))</f>
        <v>0</v>
      </c>
      <c r="K94" s="9">
        <f>IF($Q94="","",VLOOKUP($Q94,'Dept Head vs YTD acct'!$A$5:$Q$257,COUNTA('Dept Head vs YTD acct'!$A$4:L$4),FALSE))</f>
        <v>0</v>
      </c>
      <c r="L94" s="9">
        <f>IF($Q94="","",VLOOKUP($Q94,'Dept Head vs YTD acct'!$A$5:$Q$257,COUNTA('Dept Head vs YTD acct'!$A$4:M$4),FALSE))</f>
        <v>0</v>
      </c>
      <c r="M94" s="9">
        <f>IF($Q94="","",VLOOKUP($Q94,'Dept Head vs YTD acct'!$A$5:$Q$257,COUNTA('Dept Head vs YTD acct'!$A$4:N$4),FALSE))</f>
        <v>0</v>
      </c>
      <c r="N94" s="9">
        <f>IF($Q94="","",VLOOKUP($Q94,'Dept Head vs YTD acct'!$A$5:$Q$257,COUNTA('Dept Head vs YTD acct'!$A$4:O$4),FALSE))</f>
        <v>0</v>
      </c>
      <c r="O94" s="9">
        <f>IF($Q94="","",VLOOKUP($Q94,'Dept Head vs YTD acct'!$A$5:$Q$257,COUNTA('Dept Head vs YTD acct'!$A$4:P$4),FALSE))</f>
        <v>0</v>
      </c>
      <c r="P94" s="9">
        <f t="shared" si="1"/>
        <v>0</v>
      </c>
      <c r="Q94">
        <f>IF((MAX($Q$4:Q93)+1)&gt;Data!$C$1,"",MAX($Q$4:Q93)+1)</f>
        <v>90</v>
      </c>
    </row>
    <row r="95" spans="1:17" x14ac:dyDescent="0.2">
      <c r="A95" t="str">
        <f>IF($Q95="","",VLOOKUP($Q95,'Dept Head vs YTD acct'!$A$5:$Q$257,COUNTA('Dept Head vs YTD acct'!$A$4:B$4),FALSE))</f>
        <v>A</v>
      </c>
      <c r="B95">
        <f>IF($Q95="","",VLOOKUP($Q95,'Dept Head vs YTD acct'!$A$5:$M$257,3,FALSE))</f>
        <v>0</v>
      </c>
      <c r="C95">
        <f>IF($Q95="","",VLOOKUP($Q95,'Dept Head vs YTD acct'!$A$5:$M$257,4,FALSE))</f>
        <v>0</v>
      </c>
      <c r="D95">
        <f>IF($Q95="","",VLOOKUP($Q95,'Dept Head vs YTD acct'!$A$5:$M$257,5,FALSE))</f>
        <v>0</v>
      </c>
      <c r="E95">
        <f>IF($Q95="","",VLOOKUP($Q95,'Dept Head vs YTD acct'!$A$5:$M$257,6,FALSE))</f>
        <v>0</v>
      </c>
      <c r="F95">
        <f>IF($Q95="","",VLOOKUP($Q95,'Dept Head vs YTD acct'!$A$5:$M$257,7,FALSE))</f>
        <v>0</v>
      </c>
      <c r="G95" t="str">
        <f>IF($Q95="","",VLOOKUP($Q95,'Dept Head vs YTD acct'!$A$5:$Q$257,COUNTA('Dept Head vs YTD acct'!$A$4:H$4),FALSE))</f>
        <v>1605</v>
      </c>
      <c r="H95" t="str">
        <f>IF($Q95="","",VLOOKUP($Q95,'Dept Head vs YTD acct'!$A$5:$Q$257,COUNTA('Dept Head vs YTD acct'!$A$4:I$4),FALSE))</f>
        <v>PUBLIC HEALTH FEES</v>
      </c>
      <c r="I95" s="9">
        <f>IF($Q95="","",VLOOKUP($Q95,'Dept Head vs YTD acct'!$A$5:$Q$257,COUNTA('Dept Head vs YTD acct'!$A$4:J$4),FALSE))</f>
        <v>0</v>
      </c>
      <c r="J95" s="9">
        <f>IF($Q95="","",VLOOKUP($Q95,'Dept Head vs YTD acct'!$A$5:$Q$257,COUNTA('Dept Head vs YTD acct'!$A$4:K$4),FALSE))</f>
        <v>0</v>
      </c>
      <c r="K95" s="9">
        <f>IF($Q95="","",VLOOKUP($Q95,'Dept Head vs YTD acct'!$A$5:$Q$257,COUNTA('Dept Head vs YTD acct'!$A$4:L$4),FALSE))</f>
        <v>0</v>
      </c>
      <c r="L95" s="9">
        <f>IF($Q95="","",VLOOKUP($Q95,'Dept Head vs YTD acct'!$A$5:$Q$257,COUNTA('Dept Head vs YTD acct'!$A$4:M$4),FALSE))</f>
        <v>0</v>
      </c>
      <c r="M95" s="9">
        <f>IF($Q95="","",VLOOKUP($Q95,'Dept Head vs YTD acct'!$A$5:$Q$257,COUNTA('Dept Head vs YTD acct'!$A$4:N$4),FALSE))</f>
        <v>0</v>
      </c>
      <c r="N95" s="9">
        <f>IF($Q95="","",VLOOKUP($Q95,'Dept Head vs YTD acct'!$A$5:$Q$257,COUNTA('Dept Head vs YTD acct'!$A$4:O$4),FALSE))</f>
        <v>0</v>
      </c>
      <c r="O95" s="9">
        <f>IF($Q95="","",VLOOKUP($Q95,'Dept Head vs YTD acct'!$A$5:$Q$257,COUNTA('Dept Head vs YTD acct'!$A$4:P$4),FALSE))</f>
        <v>0</v>
      </c>
      <c r="P95" s="9">
        <f t="shared" si="1"/>
        <v>0</v>
      </c>
      <c r="Q95">
        <f>IF((MAX($Q$4:Q94)+1)&gt;Data!$C$1,"",MAX($Q$4:Q94)+1)</f>
        <v>91</v>
      </c>
    </row>
    <row r="96" spans="1:17" x14ac:dyDescent="0.2">
      <c r="A96" t="str">
        <f>IF($Q96="","",VLOOKUP($Q96,'Dept Head vs YTD acct'!$A$5:$Q$257,COUNTA('Dept Head vs YTD acct'!$A$4:B$4),FALSE))</f>
        <v>A</v>
      </c>
      <c r="B96">
        <f>IF($Q96="","",VLOOKUP($Q96,'Dept Head vs YTD acct'!$A$5:$M$257,3,FALSE))</f>
        <v>0</v>
      </c>
      <c r="C96">
        <f>IF($Q96="","",VLOOKUP($Q96,'Dept Head vs YTD acct'!$A$5:$M$257,4,FALSE))</f>
        <v>0</v>
      </c>
      <c r="D96">
        <f>IF($Q96="","",VLOOKUP($Q96,'Dept Head vs YTD acct'!$A$5:$M$257,5,FALSE))</f>
        <v>0</v>
      </c>
      <c r="E96">
        <f>IF($Q96="","",VLOOKUP($Q96,'Dept Head vs YTD acct'!$A$5:$M$257,6,FALSE))</f>
        <v>0</v>
      </c>
      <c r="F96">
        <f>IF($Q96="","",VLOOKUP($Q96,'Dept Head vs YTD acct'!$A$5:$M$257,7,FALSE))</f>
        <v>0</v>
      </c>
      <c r="G96" t="str">
        <f>IF($Q96="","",VLOOKUP($Q96,'Dept Head vs YTD acct'!$A$5:$Q$257,COUNTA('Dept Head vs YTD acct'!$A$4:H$4),FALSE))</f>
        <v>1610</v>
      </c>
      <c r="H96" t="str">
        <f>IF($Q96="","",VLOOKUP($Q96,'Dept Head vs YTD acct'!$A$5:$Q$257,COUNTA('Dept Head vs YTD acct'!$A$4:I$4),FALSE))</f>
        <v>HOME NURSING CHARGES</v>
      </c>
      <c r="I96" s="9">
        <f>IF($Q96="","",VLOOKUP($Q96,'Dept Head vs YTD acct'!$A$5:$Q$257,COUNTA('Dept Head vs YTD acct'!$A$4:J$4),FALSE))</f>
        <v>0</v>
      </c>
      <c r="J96" s="9">
        <f>IF($Q96="","",VLOOKUP($Q96,'Dept Head vs YTD acct'!$A$5:$Q$257,COUNTA('Dept Head vs YTD acct'!$A$4:K$4),FALSE))</f>
        <v>0</v>
      </c>
      <c r="K96" s="9">
        <f>IF($Q96="","",VLOOKUP($Q96,'Dept Head vs YTD acct'!$A$5:$Q$257,COUNTA('Dept Head vs YTD acct'!$A$4:L$4),FALSE))</f>
        <v>0</v>
      </c>
      <c r="L96" s="9">
        <f>IF($Q96="","",VLOOKUP($Q96,'Dept Head vs YTD acct'!$A$5:$Q$257,COUNTA('Dept Head vs YTD acct'!$A$4:M$4),FALSE))</f>
        <v>0</v>
      </c>
      <c r="M96" s="9">
        <f>IF($Q96="","",VLOOKUP($Q96,'Dept Head vs YTD acct'!$A$5:$Q$257,COUNTA('Dept Head vs YTD acct'!$A$4:N$4),FALSE))</f>
        <v>0</v>
      </c>
      <c r="N96" s="9">
        <f>IF($Q96="","",VLOOKUP($Q96,'Dept Head vs YTD acct'!$A$5:$Q$257,COUNTA('Dept Head vs YTD acct'!$A$4:O$4),FALSE))</f>
        <v>0</v>
      </c>
      <c r="O96" s="9">
        <f>IF($Q96="","",VLOOKUP($Q96,'Dept Head vs YTD acct'!$A$5:$Q$257,COUNTA('Dept Head vs YTD acct'!$A$4:P$4),FALSE))</f>
        <v>0</v>
      </c>
      <c r="P96" s="9">
        <f t="shared" si="1"/>
        <v>0</v>
      </c>
      <c r="Q96">
        <f>IF((MAX($Q$4:Q95)+1)&gt;Data!$C$1,"",MAX($Q$4:Q95)+1)</f>
        <v>92</v>
      </c>
    </row>
    <row r="97" spans="1:17" x14ac:dyDescent="0.2">
      <c r="A97" t="str">
        <f>IF($Q97="","",VLOOKUP($Q97,'Dept Head vs YTD acct'!$A$5:$Q$257,COUNTA('Dept Head vs YTD acct'!$A$4:B$4),FALSE))</f>
        <v>A</v>
      </c>
      <c r="B97">
        <f>IF($Q97="","",VLOOKUP($Q97,'Dept Head vs YTD acct'!$A$5:$M$257,3,FALSE))</f>
        <v>0</v>
      </c>
      <c r="C97">
        <f>IF($Q97="","",VLOOKUP($Q97,'Dept Head vs YTD acct'!$A$5:$M$257,4,FALSE))</f>
        <v>0</v>
      </c>
      <c r="D97">
        <f>IF($Q97="","",VLOOKUP($Q97,'Dept Head vs YTD acct'!$A$5:$M$257,5,FALSE))</f>
        <v>0</v>
      </c>
      <c r="E97">
        <f>IF($Q97="","",VLOOKUP($Q97,'Dept Head vs YTD acct'!$A$5:$M$257,6,FALSE))</f>
        <v>0</v>
      </c>
      <c r="F97">
        <f>IF($Q97="","",VLOOKUP($Q97,'Dept Head vs YTD acct'!$A$5:$M$257,7,FALSE))</f>
        <v>0</v>
      </c>
      <c r="G97" t="str">
        <f>IF($Q97="","",VLOOKUP($Q97,'Dept Head vs YTD acct'!$A$5:$Q$257,COUNTA('Dept Head vs YTD acct'!$A$4:H$4),FALSE))</f>
        <v>1625</v>
      </c>
      <c r="H97" t="str">
        <f>IF($Q97="","",VLOOKUP($Q97,'Dept Head vs YTD acct'!$A$5:$Q$257,COUNTA('Dept Head vs YTD acct'!$A$4:I$4),FALSE))</f>
        <v>MENTAL HEALTH CONTR./PRIV.AG</v>
      </c>
      <c r="I97" s="9">
        <f>IF($Q97="","",VLOOKUP($Q97,'Dept Head vs YTD acct'!$A$5:$Q$257,COUNTA('Dept Head vs YTD acct'!$A$4:J$4),FALSE))</f>
        <v>0</v>
      </c>
      <c r="J97" s="9">
        <f>IF($Q97="","",VLOOKUP($Q97,'Dept Head vs YTD acct'!$A$5:$Q$257,COUNTA('Dept Head vs YTD acct'!$A$4:K$4),FALSE))</f>
        <v>0</v>
      </c>
      <c r="K97" s="9">
        <f>IF($Q97="","",VLOOKUP($Q97,'Dept Head vs YTD acct'!$A$5:$Q$257,COUNTA('Dept Head vs YTD acct'!$A$4:L$4),FALSE))</f>
        <v>0</v>
      </c>
      <c r="L97" s="9">
        <f>IF($Q97="","",VLOOKUP($Q97,'Dept Head vs YTD acct'!$A$5:$Q$257,COUNTA('Dept Head vs YTD acct'!$A$4:M$4),FALSE))</f>
        <v>0</v>
      </c>
      <c r="M97" s="9">
        <f>IF($Q97="","",VLOOKUP($Q97,'Dept Head vs YTD acct'!$A$5:$Q$257,COUNTA('Dept Head vs YTD acct'!$A$4:N$4),FALSE))</f>
        <v>0</v>
      </c>
      <c r="N97" s="9">
        <f>IF($Q97="","",VLOOKUP($Q97,'Dept Head vs YTD acct'!$A$5:$Q$257,COUNTA('Dept Head vs YTD acct'!$A$4:O$4),FALSE))</f>
        <v>0</v>
      </c>
      <c r="O97" s="9">
        <f>IF($Q97="","",VLOOKUP($Q97,'Dept Head vs YTD acct'!$A$5:$Q$257,COUNTA('Dept Head vs YTD acct'!$A$4:P$4),FALSE))</f>
        <v>0</v>
      </c>
      <c r="P97" s="9">
        <f t="shared" si="1"/>
        <v>0</v>
      </c>
      <c r="Q97">
        <f>IF((MAX($Q$4:Q96)+1)&gt;Data!$C$1,"",MAX($Q$4:Q96)+1)</f>
        <v>93</v>
      </c>
    </row>
    <row r="98" spans="1:17" x14ac:dyDescent="0.2">
      <c r="A98" t="str">
        <f>IF($Q98="","",VLOOKUP($Q98,'Dept Head vs YTD acct'!$A$5:$Q$257,COUNTA('Dept Head vs YTD acct'!$A$4:B$4),FALSE))</f>
        <v>A</v>
      </c>
      <c r="B98">
        <f>IF($Q98="","",VLOOKUP($Q98,'Dept Head vs YTD acct'!$A$5:$M$257,3,FALSE))</f>
        <v>0</v>
      </c>
      <c r="C98">
        <f>IF($Q98="","",VLOOKUP($Q98,'Dept Head vs YTD acct'!$A$5:$M$257,4,FALSE))</f>
        <v>0</v>
      </c>
      <c r="D98">
        <f>IF($Q98="","",VLOOKUP($Q98,'Dept Head vs YTD acct'!$A$5:$M$257,5,FALSE))</f>
        <v>0</v>
      </c>
      <c r="E98">
        <f>IF($Q98="","",VLOOKUP($Q98,'Dept Head vs YTD acct'!$A$5:$M$257,6,FALSE))</f>
        <v>0</v>
      </c>
      <c r="F98">
        <f>IF($Q98="","",VLOOKUP($Q98,'Dept Head vs YTD acct'!$A$5:$M$257,7,FALSE))</f>
        <v>0</v>
      </c>
      <c r="G98" t="str">
        <f>IF($Q98="","",VLOOKUP($Q98,'Dept Head vs YTD acct'!$A$5:$Q$257,COUNTA('Dept Head vs YTD acct'!$A$4:H$4),FALSE))</f>
        <v>1823</v>
      </c>
      <c r="H98" t="str">
        <f>IF($Q98="","",VLOOKUP($Q98,'Dept Head vs YTD acct'!$A$5:$Q$257,COUNTA('Dept Head vs YTD acct'!$A$4:I$4),FALSE))</f>
        <v>REPAYMENTS OF JD CARE</v>
      </c>
      <c r="I98" s="9">
        <f>IF($Q98="","",VLOOKUP($Q98,'Dept Head vs YTD acct'!$A$5:$Q$257,COUNTA('Dept Head vs YTD acct'!$A$4:J$4),FALSE))</f>
        <v>0</v>
      </c>
      <c r="J98" s="9">
        <f>IF($Q98="","",VLOOKUP($Q98,'Dept Head vs YTD acct'!$A$5:$Q$257,COUNTA('Dept Head vs YTD acct'!$A$4:K$4),FALSE))</f>
        <v>0</v>
      </c>
      <c r="K98" s="9">
        <f>IF($Q98="","",VLOOKUP($Q98,'Dept Head vs YTD acct'!$A$5:$Q$257,COUNTA('Dept Head vs YTD acct'!$A$4:L$4),FALSE))</f>
        <v>0</v>
      </c>
      <c r="L98" s="9">
        <f>IF($Q98="","",VLOOKUP($Q98,'Dept Head vs YTD acct'!$A$5:$Q$257,COUNTA('Dept Head vs YTD acct'!$A$4:M$4),FALSE))</f>
        <v>0</v>
      </c>
      <c r="M98" s="9">
        <f>IF($Q98="","",VLOOKUP($Q98,'Dept Head vs YTD acct'!$A$5:$Q$257,COUNTA('Dept Head vs YTD acct'!$A$4:N$4),FALSE))</f>
        <v>0</v>
      </c>
      <c r="N98" s="9">
        <f>IF($Q98="","",VLOOKUP($Q98,'Dept Head vs YTD acct'!$A$5:$Q$257,COUNTA('Dept Head vs YTD acct'!$A$4:O$4),FALSE))</f>
        <v>0</v>
      </c>
      <c r="O98" s="9">
        <f>IF($Q98="","",VLOOKUP($Q98,'Dept Head vs YTD acct'!$A$5:$Q$257,COUNTA('Dept Head vs YTD acct'!$A$4:P$4),FALSE))</f>
        <v>0</v>
      </c>
      <c r="P98" s="9">
        <f t="shared" si="1"/>
        <v>0</v>
      </c>
      <c r="Q98">
        <f>IF((MAX($Q$4:Q97)+1)&gt;Data!$C$1,"",MAX($Q$4:Q97)+1)</f>
        <v>94</v>
      </c>
    </row>
    <row r="99" spans="1:17" x14ac:dyDescent="0.2">
      <c r="A99" t="str">
        <f>IF($Q99="","",VLOOKUP($Q99,'Dept Head vs YTD acct'!$A$5:$Q$257,COUNTA('Dept Head vs YTD acct'!$A$4:B$4),FALSE))</f>
        <v>A</v>
      </c>
      <c r="B99">
        <f>IF($Q99="","",VLOOKUP($Q99,'Dept Head vs YTD acct'!$A$5:$M$257,3,FALSE))</f>
        <v>0</v>
      </c>
      <c r="C99">
        <f>IF($Q99="","",VLOOKUP($Q99,'Dept Head vs YTD acct'!$A$5:$M$257,4,FALSE))</f>
        <v>0</v>
      </c>
      <c r="D99">
        <f>IF($Q99="","",VLOOKUP($Q99,'Dept Head vs YTD acct'!$A$5:$M$257,5,FALSE))</f>
        <v>0</v>
      </c>
      <c r="E99">
        <f>IF($Q99="","",VLOOKUP($Q99,'Dept Head vs YTD acct'!$A$5:$M$257,6,FALSE))</f>
        <v>0</v>
      </c>
      <c r="F99">
        <f>IF($Q99="","",VLOOKUP($Q99,'Dept Head vs YTD acct'!$A$5:$M$257,7,FALSE))</f>
        <v>0</v>
      </c>
      <c r="G99" t="str">
        <f>IF($Q99="","",VLOOKUP($Q99,'Dept Head vs YTD acct'!$A$5:$Q$257,COUNTA('Dept Head vs YTD acct'!$A$4:H$4),FALSE))</f>
        <v>1855</v>
      </c>
      <c r="H99" t="str">
        <f>IF($Q99="","",VLOOKUP($Q99,'Dept Head vs YTD acct'!$A$5:$Q$257,COUNTA('Dept Head vs YTD acct'!$A$4:I$4),FALSE))</f>
        <v>DAY CARE</v>
      </c>
      <c r="I99" s="9">
        <f>IF($Q99="","",VLOOKUP($Q99,'Dept Head vs YTD acct'!$A$5:$Q$257,COUNTA('Dept Head vs YTD acct'!$A$4:J$4),FALSE))</f>
        <v>0</v>
      </c>
      <c r="J99" s="9">
        <f>IF($Q99="","",VLOOKUP($Q99,'Dept Head vs YTD acct'!$A$5:$Q$257,COUNTA('Dept Head vs YTD acct'!$A$4:K$4),FALSE))</f>
        <v>0</v>
      </c>
      <c r="K99" s="9">
        <f>IF($Q99="","",VLOOKUP($Q99,'Dept Head vs YTD acct'!$A$5:$Q$257,COUNTA('Dept Head vs YTD acct'!$A$4:L$4),FALSE))</f>
        <v>0</v>
      </c>
      <c r="L99" s="9">
        <f>IF($Q99="","",VLOOKUP($Q99,'Dept Head vs YTD acct'!$A$5:$Q$257,COUNTA('Dept Head vs YTD acct'!$A$4:M$4),FALSE))</f>
        <v>0</v>
      </c>
      <c r="M99" s="9">
        <f>IF($Q99="","",VLOOKUP($Q99,'Dept Head vs YTD acct'!$A$5:$Q$257,COUNTA('Dept Head vs YTD acct'!$A$4:N$4),FALSE))</f>
        <v>0</v>
      </c>
      <c r="N99" s="9">
        <f>IF($Q99="","",VLOOKUP($Q99,'Dept Head vs YTD acct'!$A$5:$Q$257,COUNTA('Dept Head vs YTD acct'!$A$4:O$4),FALSE))</f>
        <v>0</v>
      </c>
      <c r="O99" s="9">
        <f>IF($Q99="","",VLOOKUP($Q99,'Dept Head vs YTD acct'!$A$5:$Q$257,COUNTA('Dept Head vs YTD acct'!$A$4:P$4),FALSE))</f>
        <v>0</v>
      </c>
      <c r="P99" s="9">
        <f t="shared" si="1"/>
        <v>0</v>
      </c>
      <c r="Q99">
        <f>IF((MAX($Q$4:Q98)+1)&gt;Data!$C$1,"",MAX($Q$4:Q98)+1)</f>
        <v>95</v>
      </c>
    </row>
    <row r="100" spans="1:17" x14ac:dyDescent="0.2">
      <c r="A100" t="str">
        <f>IF($Q100="","",VLOOKUP($Q100,'Dept Head vs YTD acct'!$A$5:$Q$257,COUNTA('Dept Head vs YTD acct'!$A$4:B$4),FALSE))</f>
        <v>A</v>
      </c>
      <c r="B100">
        <f>IF($Q100="","",VLOOKUP($Q100,'Dept Head vs YTD acct'!$A$5:$M$257,3,FALSE))</f>
        <v>0</v>
      </c>
      <c r="C100">
        <f>IF($Q100="","",VLOOKUP($Q100,'Dept Head vs YTD acct'!$A$5:$M$257,4,FALSE))</f>
        <v>0</v>
      </c>
      <c r="D100">
        <f>IF($Q100="","",VLOOKUP($Q100,'Dept Head vs YTD acct'!$A$5:$M$257,5,FALSE))</f>
        <v>0</v>
      </c>
      <c r="E100">
        <f>IF($Q100="","",VLOOKUP($Q100,'Dept Head vs YTD acct'!$A$5:$M$257,6,FALSE))</f>
        <v>0</v>
      </c>
      <c r="F100">
        <f>IF($Q100="","",VLOOKUP($Q100,'Dept Head vs YTD acct'!$A$5:$M$257,7,FALSE))</f>
        <v>0</v>
      </c>
      <c r="G100" t="str">
        <f>IF($Q100="","",VLOOKUP($Q100,'Dept Head vs YTD acct'!$A$5:$Q$257,COUNTA('Dept Head vs YTD acct'!$A$4:H$4),FALSE))</f>
        <v>1988</v>
      </c>
      <c r="H100" t="str">
        <f>IF($Q100="","",VLOOKUP($Q100,'Dept Head vs YTD acct'!$A$5:$Q$257,COUNTA('Dept Head vs YTD acct'!$A$4:I$4),FALSE))</f>
        <v>PUBLICITY FEES</v>
      </c>
      <c r="I100" s="9">
        <f>IF($Q100="","",VLOOKUP($Q100,'Dept Head vs YTD acct'!$A$5:$Q$257,COUNTA('Dept Head vs YTD acct'!$A$4:J$4),FALSE))</f>
        <v>0</v>
      </c>
      <c r="J100" s="9">
        <f>IF($Q100="","",VLOOKUP($Q100,'Dept Head vs YTD acct'!$A$5:$Q$257,COUNTA('Dept Head vs YTD acct'!$A$4:K$4),FALSE))</f>
        <v>0</v>
      </c>
      <c r="K100" s="9">
        <f>IF($Q100="","",VLOOKUP($Q100,'Dept Head vs YTD acct'!$A$5:$Q$257,COUNTA('Dept Head vs YTD acct'!$A$4:L$4),FALSE))</f>
        <v>0</v>
      </c>
      <c r="L100" s="9">
        <f>IF($Q100="","",VLOOKUP($Q100,'Dept Head vs YTD acct'!$A$5:$Q$257,COUNTA('Dept Head vs YTD acct'!$A$4:M$4),FALSE))</f>
        <v>0</v>
      </c>
      <c r="M100" s="9">
        <f>IF($Q100="","",VLOOKUP($Q100,'Dept Head vs YTD acct'!$A$5:$Q$257,COUNTA('Dept Head vs YTD acct'!$A$4:N$4),FALSE))</f>
        <v>0</v>
      </c>
      <c r="N100" s="9">
        <f>IF($Q100="","",VLOOKUP($Q100,'Dept Head vs YTD acct'!$A$5:$Q$257,COUNTA('Dept Head vs YTD acct'!$A$4:O$4),FALSE))</f>
        <v>0</v>
      </c>
      <c r="O100" s="9">
        <f>IF($Q100="","",VLOOKUP($Q100,'Dept Head vs YTD acct'!$A$5:$Q$257,COUNTA('Dept Head vs YTD acct'!$A$4:P$4),FALSE))</f>
        <v>0</v>
      </c>
      <c r="P100" s="9">
        <f t="shared" si="1"/>
        <v>0</v>
      </c>
      <c r="Q100">
        <f>IF((MAX($Q$4:Q99)+1)&gt;Data!$C$1,"",MAX($Q$4:Q99)+1)</f>
        <v>96</v>
      </c>
    </row>
    <row r="101" spans="1:17" x14ac:dyDescent="0.2">
      <c r="A101" t="str">
        <f>IF($Q101="","",VLOOKUP($Q101,'Dept Head vs YTD acct'!$A$5:$Q$257,COUNTA('Dept Head vs YTD acct'!$A$4:B$4),FALSE))</f>
        <v>A</v>
      </c>
      <c r="B101">
        <f>IF($Q101="","",VLOOKUP($Q101,'Dept Head vs YTD acct'!$A$5:$M$257,3,FALSE))</f>
        <v>0</v>
      </c>
      <c r="C101">
        <f>IF($Q101="","",VLOOKUP($Q101,'Dept Head vs YTD acct'!$A$5:$M$257,4,FALSE))</f>
        <v>0</v>
      </c>
      <c r="D101">
        <f>IF($Q101="","",VLOOKUP($Q101,'Dept Head vs YTD acct'!$A$5:$M$257,5,FALSE))</f>
        <v>0</v>
      </c>
      <c r="E101">
        <f>IF($Q101="","",VLOOKUP($Q101,'Dept Head vs YTD acct'!$A$5:$M$257,6,FALSE))</f>
        <v>0</v>
      </c>
      <c r="F101">
        <f>IF($Q101="","",VLOOKUP($Q101,'Dept Head vs YTD acct'!$A$5:$M$257,7,FALSE))</f>
        <v>0</v>
      </c>
      <c r="G101" t="str">
        <f>IF($Q101="","",VLOOKUP($Q101,'Dept Head vs YTD acct'!$A$5:$Q$257,COUNTA('Dept Head vs YTD acct'!$A$4:H$4),FALSE))</f>
        <v>2189</v>
      </c>
      <c r="H101" t="str">
        <f>IF($Q101="","",VLOOKUP($Q101,'Dept Head vs YTD acct'!$A$5:$Q$257,COUNTA('Dept Head vs YTD acct'!$A$4:I$4),FALSE))</f>
        <v>MOSA ASSET DISTRIBUTION</v>
      </c>
      <c r="I101" s="9">
        <f>IF($Q101="","",VLOOKUP($Q101,'Dept Head vs YTD acct'!$A$5:$Q$257,COUNTA('Dept Head vs YTD acct'!$A$4:J$4),FALSE))</f>
        <v>0</v>
      </c>
      <c r="J101" s="9">
        <f>IF($Q101="","",VLOOKUP($Q101,'Dept Head vs YTD acct'!$A$5:$Q$257,COUNTA('Dept Head vs YTD acct'!$A$4:K$4),FALSE))</f>
        <v>0</v>
      </c>
      <c r="K101" s="9">
        <f>IF($Q101="","",VLOOKUP($Q101,'Dept Head vs YTD acct'!$A$5:$Q$257,COUNTA('Dept Head vs YTD acct'!$A$4:L$4),FALSE))</f>
        <v>0</v>
      </c>
      <c r="L101" s="9">
        <f>IF($Q101="","",VLOOKUP($Q101,'Dept Head vs YTD acct'!$A$5:$Q$257,COUNTA('Dept Head vs YTD acct'!$A$4:M$4),FALSE))</f>
        <v>0</v>
      </c>
      <c r="M101" s="9">
        <f>IF($Q101="","",VLOOKUP($Q101,'Dept Head vs YTD acct'!$A$5:$Q$257,COUNTA('Dept Head vs YTD acct'!$A$4:N$4),FALSE))</f>
        <v>0</v>
      </c>
      <c r="N101" s="9">
        <f>IF($Q101="","",VLOOKUP($Q101,'Dept Head vs YTD acct'!$A$5:$Q$257,COUNTA('Dept Head vs YTD acct'!$A$4:O$4),FALSE))</f>
        <v>0</v>
      </c>
      <c r="O101" s="9">
        <f>IF($Q101="","",VLOOKUP($Q101,'Dept Head vs YTD acct'!$A$5:$Q$257,COUNTA('Dept Head vs YTD acct'!$A$4:P$4),FALSE))</f>
        <v>0</v>
      </c>
      <c r="P101" s="9">
        <f t="shared" si="1"/>
        <v>0</v>
      </c>
      <c r="Q101">
        <f>IF((MAX($Q$4:Q100)+1)&gt;Data!$C$1,"",MAX($Q$4:Q100)+1)</f>
        <v>97</v>
      </c>
    </row>
    <row r="102" spans="1:17" x14ac:dyDescent="0.2">
      <c r="A102" t="str">
        <f>IF($Q102="","",VLOOKUP($Q102,'Dept Head vs YTD acct'!$A$5:$Q$257,COUNTA('Dept Head vs YTD acct'!$A$4:B$4),FALSE))</f>
        <v>A</v>
      </c>
      <c r="B102">
        <f>IF($Q102="","",VLOOKUP($Q102,'Dept Head vs YTD acct'!$A$5:$M$257,3,FALSE))</f>
        <v>0</v>
      </c>
      <c r="C102">
        <f>IF($Q102="","",VLOOKUP($Q102,'Dept Head vs YTD acct'!$A$5:$M$257,4,FALSE))</f>
        <v>0</v>
      </c>
      <c r="D102">
        <f>IF($Q102="","",VLOOKUP($Q102,'Dept Head vs YTD acct'!$A$5:$M$257,5,FALSE))</f>
        <v>0</v>
      </c>
      <c r="E102">
        <f>IF($Q102="","",VLOOKUP($Q102,'Dept Head vs YTD acct'!$A$5:$M$257,6,FALSE))</f>
        <v>0</v>
      </c>
      <c r="F102">
        <f>IF($Q102="","",VLOOKUP($Q102,'Dept Head vs YTD acct'!$A$5:$M$257,7,FALSE))</f>
        <v>0</v>
      </c>
      <c r="G102" t="str">
        <f>IF($Q102="","",VLOOKUP($Q102,'Dept Head vs YTD acct'!$A$5:$Q$257,COUNTA('Dept Head vs YTD acct'!$A$4:H$4),FALSE))</f>
        <v>2212</v>
      </c>
      <c r="H102" t="str">
        <f>IF($Q102="","",VLOOKUP($Q102,'Dept Head vs YTD acct'!$A$5:$Q$257,COUNTA('Dept Head vs YTD acct'!$A$4:I$4),FALSE))</f>
        <v>MIMEO PRINTING SERVICE (EMO)</v>
      </c>
      <c r="I102" s="9">
        <f>IF($Q102="","",VLOOKUP($Q102,'Dept Head vs YTD acct'!$A$5:$Q$257,COUNTA('Dept Head vs YTD acct'!$A$4:J$4),FALSE))</f>
        <v>0</v>
      </c>
      <c r="J102" s="9">
        <f>IF($Q102="","",VLOOKUP($Q102,'Dept Head vs YTD acct'!$A$5:$Q$257,COUNTA('Dept Head vs YTD acct'!$A$4:K$4),FALSE))</f>
        <v>0</v>
      </c>
      <c r="K102" s="9">
        <f>IF($Q102="","",VLOOKUP($Q102,'Dept Head vs YTD acct'!$A$5:$Q$257,COUNTA('Dept Head vs YTD acct'!$A$4:L$4),FALSE))</f>
        <v>0</v>
      </c>
      <c r="L102" s="9">
        <f>IF($Q102="","",VLOOKUP($Q102,'Dept Head vs YTD acct'!$A$5:$Q$257,COUNTA('Dept Head vs YTD acct'!$A$4:M$4),FALSE))</f>
        <v>0</v>
      </c>
      <c r="M102" s="9">
        <f>IF($Q102="","",VLOOKUP($Q102,'Dept Head vs YTD acct'!$A$5:$Q$257,COUNTA('Dept Head vs YTD acct'!$A$4:N$4),FALSE))</f>
        <v>0</v>
      </c>
      <c r="N102" s="9">
        <f>IF($Q102="","",VLOOKUP($Q102,'Dept Head vs YTD acct'!$A$5:$Q$257,COUNTA('Dept Head vs YTD acct'!$A$4:O$4),FALSE))</f>
        <v>0</v>
      </c>
      <c r="O102" s="9">
        <f>IF($Q102="","",VLOOKUP($Q102,'Dept Head vs YTD acct'!$A$5:$Q$257,COUNTA('Dept Head vs YTD acct'!$A$4:P$4),FALSE))</f>
        <v>0</v>
      </c>
      <c r="P102" s="9">
        <f t="shared" si="1"/>
        <v>0</v>
      </c>
      <c r="Q102">
        <f>IF((MAX($Q$4:Q101)+1)&gt;Data!$C$1,"",MAX($Q$4:Q101)+1)</f>
        <v>98</v>
      </c>
    </row>
    <row r="103" spans="1:17" x14ac:dyDescent="0.2">
      <c r="A103" t="str">
        <f>IF($Q103="","",VLOOKUP($Q103,'Dept Head vs YTD acct'!$A$5:$Q$257,COUNTA('Dept Head vs YTD acct'!$A$4:B$4),FALSE))</f>
        <v>A</v>
      </c>
      <c r="B103">
        <f>IF($Q103="","",VLOOKUP($Q103,'Dept Head vs YTD acct'!$A$5:$M$257,3,FALSE))</f>
        <v>0</v>
      </c>
      <c r="C103">
        <f>IF($Q103="","",VLOOKUP($Q103,'Dept Head vs YTD acct'!$A$5:$M$257,4,FALSE))</f>
        <v>0</v>
      </c>
      <c r="D103">
        <f>IF($Q103="","",VLOOKUP($Q103,'Dept Head vs YTD acct'!$A$5:$M$257,5,FALSE))</f>
        <v>0</v>
      </c>
      <c r="E103">
        <f>IF($Q103="","",VLOOKUP($Q103,'Dept Head vs YTD acct'!$A$5:$M$257,6,FALSE))</f>
        <v>0</v>
      </c>
      <c r="F103">
        <f>IF($Q103="","",VLOOKUP($Q103,'Dept Head vs YTD acct'!$A$5:$M$257,7,FALSE))</f>
        <v>0</v>
      </c>
      <c r="G103" t="str">
        <f>IF($Q103="","",VLOOKUP($Q103,'Dept Head vs YTD acct'!$A$5:$Q$257,COUNTA('Dept Head vs YTD acct'!$A$4:H$4),FALSE))</f>
        <v>2300</v>
      </c>
      <c r="H103" t="str">
        <f>IF($Q103="","",VLOOKUP($Q103,'Dept Head vs YTD acct'!$A$5:$Q$257,COUNTA('Dept Head vs YTD acct'!$A$4:I$4),FALSE))</f>
        <v>TRANS.SERVICE/OTHER GOVTS.</v>
      </c>
      <c r="I103" s="9">
        <f>IF($Q103="","",VLOOKUP($Q103,'Dept Head vs YTD acct'!$A$5:$Q$257,COUNTA('Dept Head vs YTD acct'!$A$4:J$4),FALSE))</f>
        <v>0</v>
      </c>
      <c r="J103" s="9">
        <f>IF($Q103="","",VLOOKUP($Q103,'Dept Head vs YTD acct'!$A$5:$Q$257,COUNTA('Dept Head vs YTD acct'!$A$4:K$4),FALSE))</f>
        <v>0</v>
      </c>
      <c r="K103" s="9">
        <f>IF($Q103="","",VLOOKUP($Q103,'Dept Head vs YTD acct'!$A$5:$Q$257,COUNTA('Dept Head vs YTD acct'!$A$4:L$4),FALSE))</f>
        <v>0</v>
      </c>
      <c r="L103" s="9">
        <f>IF($Q103="","",VLOOKUP($Q103,'Dept Head vs YTD acct'!$A$5:$Q$257,COUNTA('Dept Head vs YTD acct'!$A$4:M$4),FALSE))</f>
        <v>0</v>
      </c>
      <c r="M103" s="9">
        <f>IF($Q103="","",VLOOKUP($Q103,'Dept Head vs YTD acct'!$A$5:$Q$257,COUNTA('Dept Head vs YTD acct'!$A$4:N$4),FALSE))</f>
        <v>0</v>
      </c>
      <c r="N103" s="9">
        <f>IF($Q103="","",VLOOKUP($Q103,'Dept Head vs YTD acct'!$A$5:$Q$257,COUNTA('Dept Head vs YTD acct'!$A$4:O$4),FALSE))</f>
        <v>0</v>
      </c>
      <c r="O103" s="9">
        <f>IF($Q103="","",VLOOKUP($Q103,'Dept Head vs YTD acct'!$A$5:$Q$257,COUNTA('Dept Head vs YTD acct'!$A$4:P$4),FALSE))</f>
        <v>0</v>
      </c>
      <c r="P103" s="9">
        <f t="shared" si="1"/>
        <v>0</v>
      </c>
      <c r="Q103">
        <f>IF((MAX($Q$4:Q102)+1)&gt;Data!$C$1,"",MAX($Q$4:Q102)+1)</f>
        <v>99</v>
      </c>
    </row>
    <row r="104" spans="1:17" x14ac:dyDescent="0.2">
      <c r="A104" t="str">
        <f>IF($Q104="","",VLOOKUP($Q104,'Dept Head vs YTD acct'!$A$5:$Q$257,COUNTA('Dept Head vs YTD acct'!$A$4:B$4),FALSE))</f>
        <v>A</v>
      </c>
      <c r="B104">
        <f>IF($Q104="","",VLOOKUP($Q104,'Dept Head vs YTD acct'!$A$5:$M$257,3,FALSE))</f>
        <v>0</v>
      </c>
      <c r="C104">
        <f>IF($Q104="","",VLOOKUP($Q104,'Dept Head vs YTD acct'!$A$5:$M$257,4,FALSE))</f>
        <v>0</v>
      </c>
      <c r="D104">
        <f>IF($Q104="","",VLOOKUP($Q104,'Dept Head vs YTD acct'!$A$5:$M$257,5,FALSE))</f>
        <v>0</v>
      </c>
      <c r="E104">
        <f>IF($Q104="","",VLOOKUP($Q104,'Dept Head vs YTD acct'!$A$5:$M$257,6,FALSE))</f>
        <v>0</v>
      </c>
      <c r="F104">
        <f>IF($Q104="","",VLOOKUP($Q104,'Dept Head vs YTD acct'!$A$5:$M$257,7,FALSE))</f>
        <v>0</v>
      </c>
      <c r="G104" t="str">
        <f>IF($Q104="","",VLOOKUP($Q104,'Dept Head vs YTD acct'!$A$5:$Q$257,COUNTA('Dept Head vs YTD acct'!$A$4:H$4),FALSE))</f>
        <v>2356</v>
      </c>
      <c r="H104" t="str">
        <f>IF($Q104="","",VLOOKUP($Q104,'Dept Head vs YTD acct'!$A$5:$Q$257,COUNTA('Dept Head vs YTD acct'!$A$4:I$4),FALSE))</f>
        <v>REPAIRS DSS MEDICAID CARS</v>
      </c>
      <c r="I104" s="9">
        <f>IF($Q104="","",VLOOKUP($Q104,'Dept Head vs YTD acct'!$A$5:$Q$257,COUNTA('Dept Head vs YTD acct'!$A$4:J$4),FALSE))</f>
        <v>0</v>
      </c>
      <c r="J104" s="9">
        <f>IF($Q104="","",VLOOKUP($Q104,'Dept Head vs YTD acct'!$A$5:$Q$257,COUNTA('Dept Head vs YTD acct'!$A$4:K$4),FALSE))</f>
        <v>0</v>
      </c>
      <c r="K104" s="9">
        <f>IF($Q104="","",VLOOKUP($Q104,'Dept Head vs YTD acct'!$A$5:$Q$257,COUNTA('Dept Head vs YTD acct'!$A$4:L$4),FALSE))</f>
        <v>0</v>
      </c>
      <c r="L104" s="9">
        <f>IF($Q104="","",VLOOKUP($Q104,'Dept Head vs YTD acct'!$A$5:$Q$257,COUNTA('Dept Head vs YTD acct'!$A$4:M$4),FALSE))</f>
        <v>0</v>
      </c>
      <c r="M104" s="9">
        <f>IF($Q104="","",VLOOKUP($Q104,'Dept Head vs YTD acct'!$A$5:$Q$257,COUNTA('Dept Head vs YTD acct'!$A$4:N$4),FALSE))</f>
        <v>0</v>
      </c>
      <c r="N104" s="9">
        <f>IF($Q104="","",VLOOKUP($Q104,'Dept Head vs YTD acct'!$A$5:$Q$257,COUNTA('Dept Head vs YTD acct'!$A$4:O$4),FALSE))</f>
        <v>0</v>
      </c>
      <c r="O104" s="9">
        <f>IF($Q104="","",VLOOKUP($Q104,'Dept Head vs YTD acct'!$A$5:$Q$257,COUNTA('Dept Head vs YTD acct'!$A$4:P$4),FALSE))</f>
        <v>0</v>
      </c>
      <c r="P104" s="9">
        <f t="shared" si="1"/>
        <v>0</v>
      </c>
      <c r="Q104">
        <f>IF((MAX($Q$4:Q103)+1)&gt;Data!$C$1,"",MAX($Q$4:Q103)+1)</f>
        <v>100</v>
      </c>
    </row>
    <row r="105" spans="1:17" x14ac:dyDescent="0.2">
      <c r="A105" t="str">
        <f>IF($Q105="","",VLOOKUP($Q105,'Dept Head vs YTD acct'!$A$5:$Q$257,COUNTA('Dept Head vs YTD acct'!$A$4:B$4),FALSE))</f>
        <v>A</v>
      </c>
      <c r="B105">
        <f>IF($Q105="","",VLOOKUP($Q105,'Dept Head vs YTD acct'!$A$5:$M$257,3,FALSE))</f>
        <v>0</v>
      </c>
      <c r="C105">
        <f>IF($Q105="","",VLOOKUP($Q105,'Dept Head vs YTD acct'!$A$5:$M$257,4,FALSE))</f>
        <v>0</v>
      </c>
      <c r="D105">
        <f>IF($Q105="","",VLOOKUP($Q105,'Dept Head vs YTD acct'!$A$5:$M$257,5,FALSE))</f>
        <v>0</v>
      </c>
      <c r="E105">
        <f>IF($Q105="","",VLOOKUP($Q105,'Dept Head vs YTD acct'!$A$5:$M$257,6,FALSE))</f>
        <v>0</v>
      </c>
      <c r="F105">
        <f>IF($Q105="","",VLOOKUP($Q105,'Dept Head vs YTD acct'!$A$5:$M$257,7,FALSE))</f>
        <v>0</v>
      </c>
      <c r="G105" t="str">
        <f>IF($Q105="","",VLOOKUP($Q105,'Dept Head vs YTD acct'!$A$5:$Q$257,COUNTA('Dept Head vs YTD acct'!$A$4:H$4),FALSE))</f>
        <v>2397</v>
      </c>
      <c r="H105" t="str">
        <f>IF($Q105="","",VLOOKUP($Q105,'Dept Head vs YTD acct'!$A$5:$Q$257,COUNTA('Dept Head vs YTD acct'!$A$4:I$4),FALSE))</f>
        <v>FLOOD WARN SYSTEM/OTHER GOVT</v>
      </c>
      <c r="I105" s="9">
        <f>IF($Q105="","",VLOOKUP($Q105,'Dept Head vs YTD acct'!$A$5:$Q$257,COUNTA('Dept Head vs YTD acct'!$A$4:J$4),FALSE))</f>
        <v>0</v>
      </c>
      <c r="J105" s="9">
        <f>IF($Q105="","",VLOOKUP($Q105,'Dept Head vs YTD acct'!$A$5:$Q$257,COUNTA('Dept Head vs YTD acct'!$A$4:K$4),FALSE))</f>
        <v>0</v>
      </c>
      <c r="K105" s="9">
        <f>IF($Q105="","",VLOOKUP($Q105,'Dept Head vs YTD acct'!$A$5:$Q$257,COUNTA('Dept Head vs YTD acct'!$A$4:L$4),FALSE))</f>
        <v>0</v>
      </c>
      <c r="L105" s="9">
        <f>IF($Q105="","",VLOOKUP($Q105,'Dept Head vs YTD acct'!$A$5:$Q$257,COUNTA('Dept Head vs YTD acct'!$A$4:M$4),FALSE))</f>
        <v>0</v>
      </c>
      <c r="M105" s="9">
        <f>IF($Q105="","",VLOOKUP($Q105,'Dept Head vs YTD acct'!$A$5:$Q$257,COUNTA('Dept Head vs YTD acct'!$A$4:N$4),FALSE))</f>
        <v>0</v>
      </c>
      <c r="N105" s="9">
        <f>IF($Q105="","",VLOOKUP($Q105,'Dept Head vs YTD acct'!$A$5:$Q$257,COUNTA('Dept Head vs YTD acct'!$A$4:O$4),FALSE))</f>
        <v>0</v>
      </c>
      <c r="O105" s="9">
        <f>IF($Q105="","",VLOOKUP($Q105,'Dept Head vs YTD acct'!$A$5:$Q$257,COUNTA('Dept Head vs YTD acct'!$A$4:P$4),FALSE))</f>
        <v>0</v>
      </c>
      <c r="P105" s="9">
        <f t="shared" si="1"/>
        <v>0</v>
      </c>
      <c r="Q105">
        <f>IF((MAX($Q$4:Q104)+1)&gt;Data!$C$1,"",MAX($Q$4:Q104)+1)</f>
        <v>101</v>
      </c>
    </row>
    <row r="106" spans="1:17" x14ac:dyDescent="0.2">
      <c r="A106" t="str">
        <f>IF($Q106="","",VLOOKUP($Q106,'Dept Head vs YTD acct'!$A$5:$Q$257,COUNTA('Dept Head vs YTD acct'!$A$4:B$4),FALSE))</f>
        <v>A</v>
      </c>
      <c r="B106">
        <f>IF($Q106="","",VLOOKUP($Q106,'Dept Head vs YTD acct'!$A$5:$M$257,3,FALSE))</f>
        <v>0</v>
      </c>
      <c r="C106">
        <f>IF($Q106="","",VLOOKUP($Q106,'Dept Head vs YTD acct'!$A$5:$M$257,4,FALSE))</f>
        <v>0</v>
      </c>
      <c r="D106">
        <f>IF($Q106="","",VLOOKUP($Q106,'Dept Head vs YTD acct'!$A$5:$M$257,5,FALSE))</f>
        <v>0</v>
      </c>
      <c r="E106">
        <f>IF($Q106="","",VLOOKUP($Q106,'Dept Head vs YTD acct'!$A$5:$M$257,6,FALSE))</f>
        <v>0</v>
      </c>
      <c r="F106">
        <f>IF($Q106="","",VLOOKUP($Q106,'Dept Head vs YTD acct'!$A$5:$M$257,7,FALSE))</f>
        <v>0</v>
      </c>
      <c r="G106" t="str">
        <f>IF($Q106="","",VLOOKUP($Q106,'Dept Head vs YTD acct'!$A$5:$Q$257,COUNTA('Dept Head vs YTD acct'!$A$4:H$4),FALSE))</f>
        <v>2405</v>
      </c>
      <c r="H106" t="str">
        <f>IF($Q106="","",VLOOKUP($Q106,'Dept Head vs YTD acct'!$A$5:$Q$257,COUNTA('Dept Head vs YTD acct'!$A$4:I$4),FALSE))</f>
        <v>EARNINGS ON DEPOSIT-SHER RES</v>
      </c>
      <c r="I106" s="9">
        <f>IF($Q106="","",VLOOKUP($Q106,'Dept Head vs YTD acct'!$A$5:$Q$257,COUNTA('Dept Head vs YTD acct'!$A$4:J$4),FALSE))</f>
        <v>0</v>
      </c>
      <c r="J106" s="9">
        <f>IF($Q106="","",VLOOKUP($Q106,'Dept Head vs YTD acct'!$A$5:$Q$257,COUNTA('Dept Head vs YTD acct'!$A$4:K$4),FALSE))</f>
        <v>0</v>
      </c>
      <c r="K106" s="9">
        <f>IF($Q106="","",VLOOKUP($Q106,'Dept Head vs YTD acct'!$A$5:$Q$257,COUNTA('Dept Head vs YTD acct'!$A$4:L$4),FALSE))</f>
        <v>0</v>
      </c>
      <c r="L106" s="9">
        <f>IF($Q106="","",VLOOKUP($Q106,'Dept Head vs YTD acct'!$A$5:$Q$257,COUNTA('Dept Head vs YTD acct'!$A$4:M$4),FALSE))</f>
        <v>0</v>
      </c>
      <c r="M106" s="9">
        <f>IF($Q106="","",VLOOKUP($Q106,'Dept Head vs YTD acct'!$A$5:$Q$257,COUNTA('Dept Head vs YTD acct'!$A$4:N$4),FALSE))</f>
        <v>0</v>
      </c>
      <c r="N106" s="9">
        <f>IF($Q106="","",VLOOKUP($Q106,'Dept Head vs YTD acct'!$A$5:$Q$257,COUNTA('Dept Head vs YTD acct'!$A$4:O$4),FALSE))</f>
        <v>0</v>
      </c>
      <c r="O106" s="9">
        <f>IF($Q106="","",VLOOKUP($Q106,'Dept Head vs YTD acct'!$A$5:$Q$257,COUNTA('Dept Head vs YTD acct'!$A$4:P$4),FALSE))</f>
        <v>0</v>
      </c>
      <c r="P106" s="9">
        <f t="shared" si="1"/>
        <v>0</v>
      </c>
      <c r="Q106">
        <f>IF((MAX($Q$4:Q105)+1)&gt;Data!$C$1,"",MAX($Q$4:Q105)+1)</f>
        <v>102</v>
      </c>
    </row>
    <row r="107" spans="1:17" x14ac:dyDescent="0.2">
      <c r="A107" t="str">
        <f>IF($Q107="","",VLOOKUP($Q107,'Dept Head vs YTD acct'!$A$5:$Q$257,COUNTA('Dept Head vs YTD acct'!$A$4:B$4),FALSE))</f>
        <v>A</v>
      </c>
      <c r="B107">
        <f>IF($Q107="","",VLOOKUP($Q107,'Dept Head vs YTD acct'!$A$5:$M$257,3,FALSE))</f>
        <v>0</v>
      </c>
      <c r="C107">
        <f>IF($Q107="","",VLOOKUP($Q107,'Dept Head vs YTD acct'!$A$5:$M$257,4,FALSE))</f>
        <v>0</v>
      </c>
      <c r="D107">
        <f>IF($Q107="","",VLOOKUP($Q107,'Dept Head vs YTD acct'!$A$5:$M$257,5,FALSE))</f>
        <v>0</v>
      </c>
      <c r="E107">
        <f>IF($Q107="","",VLOOKUP($Q107,'Dept Head vs YTD acct'!$A$5:$M$257,6,FALSE))</f>
        <v>0</v>
      </c>
      <c r="F107">
        <f>IF($Q107="","",VLOOKUP($Q107,'Dept Head vs YTD acct'!$A$5:$M$257,7,FALSE))</f>
        <v>0</v>
      </c>
      <c r="G107" t="str">
        <f>IF($Q107="","",VLOOKUP($Q107,'Dept Head vs YTD acct'!$A$5:$Q$257,COUNTA('Dept Head vs YTD acct'!$A$4:H$4),FALSE))</f>
        <v>2450</v>
      </c>
      <c r="H107" t="str">
        <f>IF($Q107="","",VLOOKUP($Q107,'Dept Head vs YTD acct'!$A$5:$Q$257,COUNTA('Dept Head vs YTD acct'!$A$4:I$4),FALSE))</f>
        <v>COMMISSIONS</v>
      </c>
      <c r="I107" s="9">
        <f>IF($Q107="","",VLOOKUP($Q107,'Dept Head vs YTD acct'!$A$5:$Q$257,COUNTA('Dept Head vs YTD acct'!$A$4:J$4),FALSE))</f>
        <v>0</v>
      </c>
      <c r="J107" s="9">
        <f>IF($Q107="","",VLOOKUP($Q107,'Dept Head vs YTD acct'!$A$5:$Q$257,COUNTA('Dept Head vs YTD acct'!$A$4:K$4),FALSE))</f>
        <v>0</v>
      </c>
      <c r="K107" s="9">
        <f>IF($Q107="","",VLOOKUP($Q107,'Dept Head vs YTD acct'!$A$5:$Q$257,COUNTA('Dept Head vs YTD acct'!$A$4:L$4),FALSE))</f>
        <v>0</v>
      </c>
      <c r="L107" s="9">
        <f>IF($Q107="","",VLOOKUP($Q107,'Dept Head vs YTD acct'!$A$5:$Q$257,COUNTA('Dept Head vs YTD acct'!$A$4:M$4),FALSE))</f>
        <v>0</v>
      </c>
      <c r="M107" s="9">
        <f>IF($Q107="","",VLOOKUP($Q107,'Dept Head vs YTD acct'!$A$5:$Q$257,COUNTA('Dept Head vs YTD acct'!$A$4:N$4),FALSE))</f>
        <v>0</v>
      </c>
      <c r="N107" s="9">
        <f>IF($Q107="","",VLOOKUP($Q107,'Dept Head vs YTD acct'!$A$5:$Q$257,COUNTA('Dept Head vs YTD acct'!$A$4:O$4),FALSE))</f>
        <v>0</v>
      </c>
      <c r="O107" s="9">
        <f>IF($Q107="","",VLOOKUP($Q107,'Dept Head vs YTD acct'!$A$5:$Q$257,COUNTA('Dept Head vs YTD acct'!$A$4:P$4),FALSE))</f>
        <v>0</v>
      </c>
      <c r="P107" s="9">
        <f t="shared" si="1"/>
        <v>0</v>
      </c>
      <c r="Q107">
        <f>IF((MAX($Q$4:Q106)+1)&gt;Data!$C$1,"",MAX($Q$4:Q106)+1)</f>
        <v>103</v>
      </c>
    </row>
    <row r="108" spans="1:17" x14ac:dyDescent="0.2">
      <c r="A108" t="str">
        <f>IF($Q108="","",VLOOKUP($Q108,'Dept Head vs YTD acct'!$A$5:$Q$257,COUNTA('Dept Head vs YTD acct'!$A$4:B$4),FALSE))</f>
        <v>A</v>
      </c>
      <c r="B108">
        <f>IF($Q108="","",VLOOKUP($Q108,'Dept Head vs YTD acct'!$A$5:$M$257,3,FALSE))</f>
        <v>0</v>
      </c>
      <c r="C108">
        <f>IF($Q108="","",VLOOKUP($Q108,'Dept Head vs YTD acct'!$A$5:$M$257,4,FALSE))</f>
        <v>0</v>
      </c>
      <c r="D108">
        <f>IF($Q108="","",VLOOKUP($Q108,'Dept Head vs YTD acct'!$A$5:$M$257,5,FALSE))</f>
        <v>0</v>
      </c>
      <c r="E108">
        <f>IF($Q108="","",VLOOKUP($Q108,'Dept Head vs YTD acct'!$A$5:$M$257,6,FALSE))</f>
        <v>0</v>
      </c>
      <c r="F108">
        <f>IF($Q108="","",VLOOKUP($Q108,'Dept Head vs YTD acct'!$A$5:$M$257,7,FALSE))</f>
        <v>0</v>
      </c>
      <c r="G108" t="str">
        <f>IF($Q108="","",VLOOKUP($Q108,'Dept Head vs YTD acct'!$A$5:$Q$257,COUNTA('Dept Head vs YTD acct'!$A$4:H$4),FALSE))</f>
        <v>2530</v>
      </c>
      <c r="H108" t="str">
        <f>IF($Q108="","",VLOOKUP($Q108,'Dept Head vs YTD acct'!$A$5:$Q$257,COUNTA('Dept Head vs YTD acct'!$A$4:I$4),FALSE))</f>
        <v>CASINO REVENUE</v>
      </c>
      <c r="I108" s="9">
        <f>IF($Q108="","",VLOOKUP($Q108,'Dept Head vs YTD acct'!$A$5:$Q$257,COUNTA('Dept Head vs YTD acct'!$A$4:J$4),FALSE))</f>
        <v>0</v>
      </c>
      <c r="J108" s="9">
        <f>IF($Q108="","",VLOOKUP($Q108,'Dept Head vs YTD acct'!$A$5:$Q$257,COUNTA('Dept Head vs YTD acct'!$A$4:K$4),FALSE))</f>
        <v>0</v>
      </c>
      <c r="K108" s="9">
        <f>IF($Q108="","",VLOOKUP($Q108,'Dept Head vs YTD acct'!$A$5:$Q$257,COUNTA('Dept Head vs YTD acct'!$A$4:L$4),FALSE))</f>
        <v>0</v>
      </c>
      <c r="L108" s="9">
        <f>IF($Q108="","",VLOOKUP($Q108,'Dept Head vs YTD acct'!$A$5:$Q$257,COUNTA('Dept Head vs YTD acct'!$A$4:M$4),FALSE))</f>
        <v>0</v>
      </c>
      <c r="M108" s="9">
        <f>IF($Q108="","",VLOOKUP($Q108,'Dept Head vs YTD acct'!$A$5:$Q$257,COUNTA('Dept Head vs YTD acct'!$A$4:N$4),FALSE))</f>
        <v>0</v>
      </c>
      <c r="N108" s="9">
        <f>IF($Q108="","",VLOOKUP($Q108,'Dept Head vs YTD acct'!$A$5:$Q$257,COUNTA('Dept Head vs YTD acct'!$A$4:O$4),FALSE))</f>
        <v>0</v>
      </c>
      <c r="O108" s="9">
        <f>IF($Q108="","",VLOOKUP($Q108,'Dept Head vs YTD acct'!$A$5:$Q$257,COUNTA('Dept Head vs YTD acct'!$A$4:P$4),FALSE))</f>
        <v>0</v>
      </c>
      <c r="P108" s="9">
        <f t="shared" si="1"/>
        <v>0</v>
      </c>
      <c r="Q108">
        <f>IF((MAX($Q$4:Q107)+1)&gt;Data!$C$1,"",MAX($Q$4:Q107)+1)</f>
        <v>104</v>
      </c>
    </row>
    <row r="109" spans="1:17" x14ac:dyDescent="0.2">
      <c r="A109" t="str">
        <f>IF($Q109="","",VLOOKUP($Q109,'Dept Head vs YTD acct'!$A$5:$Q$257,COUNTA('Dept Head vs YTD acct'!$A$4:B$4),FALSE))</f>
        <v>A</v>
      </c>
      <c r="B109">
        <f>IF($Q109="","",VLOOKUP($Q109,'Dept Head vs YTD acct'!$A$5:$M$257,3,FALSE))</f>
        <v>0</v>
      </c>
      <c r="C109">
        <f>IF($Q109="","",VLOOKUP($Q109,'Dept Head vs YTD acct'!$A$5:$M$257,4,FALSE))</f>
        <v>0</v>
      </c>
      <c r="D109">
        <f>IF($Q109="","",VLOOKUP($Q109,'Dept Head vs YTD acct'!$A$5:$M$257,5,FALSE))</f>
        <v>0</v>
      </c>
      <c r="E109">
        <f>IF($Q109="","",VLOOKUP($Q109,'Dept Head vs YTD acct'!$A$5:$M$257,6,FALSE))</f>
        <v>0</v>
      </c>
      <c r="F109">
        <f>IF($Q109="","",VLOOKUP($Q109,'Dept Head vs YTD acct'!$A$5:$M$257,7,FALSE))</f>
        <v>0</v>
      </c>
      <c r="G109" t="str">
        <f>IF($Q109="","",VLOOKUP($Q109,'Dept Head vs YTD acct'!$A$5:$Q$257,COUNTA('Dept Head vs YTD acct'!$A$4:H$4),FALSE))</f>
        <v>2610</v>
      </c>
      <c r="H109" t="str">
        <f>IF($Q109="","",VLOOKUP($Q109,'Dept Head vs YTD acct'!$A$5:$Q$257,COUNTA('Dept Head vs YTD acct'!$A$4:I$4),FALSE))</f>
        <v>FINES/PENALTIES/FORFEIT BAIL</v>
      </c>
      <c r="I109" s="9">
        <f>IF($Q109="","",VLOOKUP($Q109,'Dept Head vs YTD acct'!$A$5:$Q$257,COUNTA('Dept Head vs YTD acct'!$A$4:J$4),FALSE))</f>
        <v>0</v>
      </c>
      <c r="J109" s="9">
        <f>IF($Q109="","",VLOOKUP($Q109,'Dept Head vs YTD acct'!$A$5:$Q$257,COUNTA('Dept Head vs YTD acct'!$A$4:K$4),FALSE))</f>
        <v>0</v>
      </c>
      <c r="K109" s="9">
        <f>IF($Q109="","",VLOOKUP($Q109,'Dept Head vs YTD acct'!$A$5:$Q$257,COUNTA('Dept Head vs YTD acct'!$A$4:L$4),FALSE))</f>
        <v>0</v>
      </c>
      <c r="L109" s="9">
        <f>IF($Q109="","",VLOOKUP($Q109,'Dept Head vs YTD acct'!$A$5:$Q$257,COUNTA('Dept Head vs YTD acct'!$A$4:M$4),FALSE))</f>
        <v>0</v>
      </c>
      <c r="M109" s="9">
        <f>IF($Q109="","",VLOOKUP($Q109,'Dept Head vs YTD acct'!$A$5:$Q$257,COUNTA('Dept Head vs YTD acct'!$A$4:N$4),FALSE))</f>
        <v>0</v>
      </c>
      <c r="N109" s="9">
        <f>IF($Q109="","",VLOOKUP($Q109,'Dept Head vs YTD acct'!$A$5:$Q$257,COUNTA('Dept Head vs YTD acct'!$A$4:O$4),FALSE))</f>
        <v>0</v>
      </c>
      <c r="O109" s="9">
        <f>IF($Q109="","",VLOOKUP($Q109,'Dept Head vs YTD acct'!$A$5:$Q$257,COUNTA('Dept Head vs YTD acct'!$A$4:P$4),FALSE))</f>
        <v>0</v>
      </c>
      <c r="P109" s="9">
        <f t="shared" si="1"/>
        <v>0</v>
      </c>
      <c r="Q109">
        <f>IF((MAX($Q$4:Q108)+1)&gt;Data!$C$1,"",MAX($Q$4:Q108)+1)</f>
        <v>105</v>
      </c>
    </row>
    <row r="110" spans="1:17" x14ac:dyDescent="0.2">
      <c r="A110" t="str">
        <f>IF($Q110="","",VLOOKUP($Q110,'Dept Head vs YTD acct'!$A$5:$Q$257,COUNTA('Dept Head vs YTD acct'!$A$4:B$4),FALSE))</f>
        <v>A</v>
      </c>
      <c r="B110">
        <f>IF($Q110="","",VLOOKUP($Q110,'Dept Head vs YTD acct'!$A$5:$M$257,3,FALSE))</f>
        <v>0</v>
      </c>
      <c r="C110">
        <f>IF($Q110="","",VLOOKUP($Q110,'Dept Head vs YTD acct'!$A$5:$M$257,4,FALSE))</f>
        <v>0</v>
      </c>
      <c r="D110">
        <f>IF($Q110="","",VLOOKUP($Q110,'Dept Head vs YTD acct'!$A$5:$M$257,5,FALSE))</f>
        <v>0</v>
      </c>
      <c r="E110">
        <f>IF($Q110="","",VLOOKUP($Q110,'Dept Head vs YTD acct'!$A$5:$M$257,6,FALSE))</f>
        <v>0</v>
      </c>
      <c r="F110">
        <f>IF($Q110="","",VLOOKUP($Q110,'Dept Head vs YTD acct'!$A$5:$M$257,7,FALSE))</f>
        <v>0</v>
      </c>
      <c r="G110" t="str">
        <f>IF($Q110="","",VLOOKUP($Q110,'Dept Head vs YTD acct'!$A$5:$Q$257,COUNTA('Dept Head vs YTD acct'!$A$4:H$4),FALSE))</f>
        <v>2620</v>
      </c>
      <c r="H110" t="str">
        <f>IF($Q110="","",VLOOKUP($Q110,'Dept Head vs YTD acct'!$A$5:$Q$257,COUNTA('Dept Head vs YTD acct'!$A$4:I$4),FALSE))</f>
        <v>FORFEITURE OF DEPOSITS</v>
      </c>
      <c r="I110" s="9">
        <f>IF($Q110="","",VLOOKUP($Q110,'Dept Head vs YTD acct'!$A$5:$Q$257,COUNTA('Dept Head vs YTD acct'!$A$4:J$4),FALSE))</f>
        <v>0</v>
      </c>
      <c r="J110" s="9">
        <f>IF($Q110="","",VLOOKUP($Q110,'Dept Head vs YTD acct'!$A$5:$Q$257,COUNTA('Dept Head vs YTD acct'!$A$4:K$4),FALSE))</f>
        <v>0</v>
      </c>
      <c r="K110" s="9">
        <f>IF($Q110="","",VLOOKUP($Q110,'Dept Head vs YTD acct'!$A$5:$Q$257,COUNTA('Dept Head vs YTD acct'!$A$4:L$4),FALSE))</f>
        <v>0</v>
      </c>
      <c r="L110" s="9">
        <f>IF($Q110="","",VLOOKUP($Q110,'Dept Head vs YTD acct'!$A$5:$Q$257,COUNTA('Dept Head vs YTD acct'!$A$4:M$4),FALSE))</f>
        <v>0</v>
      </c>
      <c r="M110" s="9">
        <f>IF($Q110="","",VLOOKUP($Q110,'Dept Head vs YTD acct'!$A$5:$Q$257,COUNTA('Dept Head vs YTD acct'!$A$4:N$4),FALSE))</f>
        <v>0</v>
      </c>
      <c r="N110" s="9">
        <f>IF($Q110="","",VLOOKUP($Q110,'Dept Head vs YTD acct'!$A$5:$Q$257,COUNTA('Dept Head vs YTD acct'!$A$4:O$4),FALSE))</f>
        <v>0</v>
      </c>
      <c r="O110" s="9">
        <f>IF($Q110="","",VLOOKUP($Q110,'Dept Head vs YTD acct'!$A$5:$Q$257,COUNTA('Dept Head vs YTD acct'!$A$4:P$4),FALSE))</f>
        <v>0</v>
      </c>
      <c r="P110" s="9">
        <f t="shared" si="1"/>
        <v>0</v>
      </c>
      <c r="Q110">
        <f>IF((MAX($Q$4:Q109)+1)&gt;Data!$C$1,"",MAX($Q$4:Q109)+1)</f>
        <v>106</v>
      </c>
    </row>
    <row r="111" spans="1:17" x14ac:dyDescent="0.2">
      <c r="A111" t="str">
        <f>IF($Q111="","",VLOOKUP($Q111,'Dept Head vs YTD acct'!$A$5:$Q$257,COUNTA('Dept Head vs YTD acct'!$A$4:B$4),FALSE))</f>
        <v>A</v>
      </c>
      <c r="B111">
        <f>IF($Q111="","",VLOOKUP($Q111,'Dept Head vs YTD acct'!$A$5:$M$257,3,FALSE))</f>
        <v>0</v>
      </c>
      <c r="C111">
        <f>IF($Q111="","",VLOOKUP($Q111,'Dept Head vs YTD acct'!$A$5:$M$257,4,FALSE))</f>
        <v>0</v>
      </c>
      <c r="D111">
        <f>IF($Q111="","",VLOOKUP($Q111,'Dept Head vs YTD acct'!$A$5:$M$257,5,FALSE))</f>
        <v>0</v>
      </c>
      <c r="E111">
        <f>IF($Q111="","",VLOOKUP($Q111,'Dept Head vs YTD acct'!$A$5:$M$257,6,FALSE))</f>
        <v>0</v>
      </c>
      <c r="F111">
        <f>IF($Q111="","",VLOOKUP($Q111,'Dept Head vs YTD acct'!$A$5:$M$257,7,FALSE))</f>
        <v>0</v>
      </c>
      <c r="G111" t="str">
        <f>IF($Q111="","",VLOOKUP($Q111,'Dept Head vs YTD acct'!$A$5:$Q$257,COUNTA('Dept Head vs YTD acct'!$A$4:H$4),FALSE))</f>
        <v>2702</v>
      </c>
      <c r="H111" t="str">
        <f>IF($Q111="","",VLOOKUP($Q111,'Dept Head vs YTD acct'!$A$5:$Q$257,COUNTA('Dept Head vs YTD acct'!$A$4:I$4),FALSE))</f>
        <v>DONATIONS-PUBLIC TRANSPORT.</v>
      </c>
      <c r="I111" s="9">
        <f>IF($Q111="","",VLOOKUP($Q111,'Dept Head vs YTD acct'!$A$5:$Q$257,COUNTA('Dept Head vs YTD acct'!$A$4:J$4),FALSE))</f>
        <v>0</v>
      </c>
      <c r="J111" s="9">
        <f>IF($Q111="","",VLOOKUP($Q111,'Dept Head vs YTD acct'!$A$5:$Q$257,COUNTA('Dept Head vs YTD acct'!$A$4:K$4),FALSE))</f>
        <v>0</v>
      </c>
      <c r="K111" s="9">
        <f>IF($Q111="","",VLOOKUP($Q111,'Dept Head vs YTD acct'!$A$5:$Q$257,COUNTA('Dept Head vs YTD acct'!$A$4:L$4),FALSE))</f>
        <v>0</v>
      </c>
      <c r="L111" s="9">
        <f>IF($Q111="","",VLOOKUP($Q111,'Dept Head vs YTD acct'!$A$5:$Q$257,COUNTA('Dept Head vs YTD acct'!$A$4:M$4),FALSE))</f>
        <v>0</v>
      </c>
      <c r="M111" s="9">
        <f>IF($Q111="","",VLOOKUP($Q111,'Dept Head vs YTD acct'!$A$5:$Q$257,COUNTA('Dept Head vs YTD acct'!$A$4:N$4),FALSE))</f>
        <v>0</v>
      </c>
      <c r="N111" s="9">
        <f>IF($Q111="","",VLOOKUP($Q111,'Dept Head vs YTD acct'!$A$5:$Q$257,COUNTA('Dept Head vs YTD acct'!$A$4:O$4),FALSE))</f>
        <v>0</v>
      </c>
      <c r="O111" s="9">
        <f>IF($Q111="","",VLOOKUP($Q111,'Dept Head vs YTD acct'!$A$5:$Q$257,COUNTA('Dept Head vs YTD acct'!$A$4:P$4),FALSE))</f>
        <v>0</v>
      </c>
      <c r="P111" s="9">
        <f t="shared" si="1"/>
        <v>0</v>
      </c>
      <c r="Q111">
        <f>IF((MAX($Q$4:Q110)+1)&gt;Data!$C$1,"",MAX($Q$4:Q110)+1)</f>
        <v>107</v>
      </c>
    </row>
    <row r="112" spans="1:17" x14ac:dyDescent="0.2">
      <c r="A112" t="str">
        <f>IF($Q112="","",VLOOKUP($Q112,'Dept Head vs YTD acct'!$A$5:$Q$257,COUNTA('Dept Head vs YTD acct'!$A$4:B$4),FALSE))</f>
        <v>A</v>
      </c>
      <c r="B112">
        <f>IF($Q112="","",VLOOKUP($Q112,'Dept Head vs YTD acct'!$A$5:$M$257,3,FALSE))</f>
        <v>0</v>
      </c>
      <c r="C112">
        <f>IF($Q112="","",VLOOKUP($Q112,'Dept Head vs YTD acct'!$A$5:$M$257,4,FALSE))</f>
        <v>0</v>
      </c>
      <c r="D112">
        <f>IF($Q112="","",VLOOKUP($Q112,'Dept Head vs YTD acct'!$A$5:$M$257,5,FALSE))</f>
        <v>0</v>
      </c>
      <c r="E112">
        <f>IF($Q112="","",VLOOKUP($Q112,'Dept Head vs YTD acct'!$A$5:$M$257,6,FALSE))</f>
        <v>0</v>
      </c>
      <c r="F112">
        <f>IF($Q112="","",VLOOKUP($Q112,'Dept Head vs YTD acct'!$A$5:$M$257,7,FALSE))</f>
        <v>0</v>
      </c>
      <c r="G112" t="str">
        <f>IF($Q112="","",VLOOKUP($Q112,'Dept Head vs YTD acct'!$A$5:$Q$257,COUNTA('Dept Head vs YTD acct'!$A$4:H$4),FALSE))</f>
        <v>2703</v>
      </c>
      <c r="H112" t="str">
        <f>IF($Q112="","",VLOOKUP($Q112,'Dept Head vs YTD acct'!$A$5:$Q$257,COUNTA('Dept Head vs YTD acct'!$A$4:I$4),FALSE))</f>
        <v>NATIONAL GRID FLOOD DONATION</v>
      </c>
      <c r="I112" s="9">
        <f>IF($Q112="","",VLOOKUP($Q112,'Dept Head vs YTD acct'!$A$5:$Q$257,COUNTA('Dept Head vs YTD acct'!$A$4:J$4),FALSE))</f>
        <v>0</v>
      </c>
      <c r="J112" s="9">
        <f>IF($Q112="","",VLOOKUP($Q112,'Dept Head vs YTD acct'!$A$5:$Q$257,COUNTA('Dept Head vs YTD acct'!$A$4:K$4),FALSE))</f>
        <v>0</v>
      </c>
      <c r="K112" s="9">
        <f>IF($Q112="","",VLOOKUP($Q112,'Dept Head vs YTD acct'!$A$5:$Q$257,COUNTA('Dept Head vs YTD acct'!$A$4:L$4),FALSE))</f>
        <v>0</v>
      </c>
      <c r="L112" s="9">
        <f>IF($Q112="","",VLOOKUP($Q112,'Dept Head vs YTD acct'!$A$5:$Q$257,COUNTA('Dept Head vs YTD acct'!$A$4:M$4),FALSE))</f>
        <v>0</v>
      </c>
      <c r="M112" s="9">
        <f>IF($Q112="","",VLOOKUP($Q112,'Dept Head vs YTD acct'!$A$5:$Q$257,COUNTA('Dept Head vs YTD acct'!$A$4:N$4),FALSE))</f>
        <v>0</v>
      </c>
      <c r="N112" s="9">
        <f>IF($Q112="","",VLOOKUP($Q112,'Dept Head vs YTD acct'!$A$5:$Q$257,COUNTA('Dept Head vs YTD acct'!$A$4:O$4),FALSE))</f>
        <v>0</v>
      </c>
      <c r="O112" s="9">
        <f>IF($Q112="","",VLOOKUP($Q112,'Dept Head vs YTD acct'!$A$5:$Q$257,COUNTA('Dept Head vs YTD acct'!$A$4:P$4),FALSE))</f>
        <v>0</v>
      </c>
      <c r="P112" s="9">
        <f t="shared" si="1"/>
        <v>0</v>
      </c>
      <c r="Q112">
        <f>IF((MAX($Q$4:Q111)+1)&gt;Data!$C$1,"",MAX($Q$4:Q111)+1)</f>
        <v>108</v>
      </c>
    </row>
    <row r="113" spans="1:17" x14ac:dyDescent="0.2">
      <c r="A113" t="str">
        <f>IF($Q113="","",VLOOKUP($Q113,'Dept Head vs YTD acct'!$A$5:$Q$257,COUNTA('Dept Head vs YTD acct'!$A$4:B$4),FALSE))</f>
        <v>A</v>
      </c>
      <c r="B113">
        <f>IF($Q113="","",VLOOKUP($Q113,'Dept Head vs YTD acct'!$A$5:$M$257,3,FALSE))</f>
        <v>0</v>
      </c>
      <c r="C113">
        <f>IF($Q113="","",VLOOKUP($Q113,'Dept Head vs YTD acct'!$A$5:$M$257,4,FALSE))</f>
        <v>0</v>
      </c>
      <c r="D113">
        <f>IF($Q113="","",VLOOKUP($Q113,'Dept Head vs YTD acct'!$A$5:$M$257,5,FALSE))</f>
        <v>0</v>
      </c>
      <c r="E113">
        <f>IF($Q113="","",VLOOKUP($Q113,'Dept Head vs YTD acct'!$A$5:$M$257,6,FALSE))</f>
        <v>0</v>
      </c>
      <c r="F113">
        <f>IF($Q113="","",VLOOKUP($Q113,'Dept Head vs YTD acct'!$A$5:$M$257,7,FALSE))</f>
        <v>0</v>
      </c>
      <c r="G113" t="str">
        <f>IF($Q113="","",VLOOKUP($Q113,'Dept Head vs YTD acct'!$A$5:$Q$257,COUNTA('Dept Head vs YTD acct'!$A$4:H$4),FALSE))</f>
        <v>3001</v>
      </c>
      <c r="H113" t="str">
        <f>IF($Q113="","",VLOOKUP($Q113,'Dept Head vs YTD acct'!$A$5:$Q$257,COUNTA('Dept Head vs YTD acct'!$A$4:I$4),FALSE))</f>
        <v>GENERAL PURPOSE STATE AID</v>
      </c>
      <c r="I113" s="9">
        <f>IF($Q113="","",VLOOKUP($Q113,'Dept Head vs YTD acct'!$A$5:$Q$257,COUNTA('Dept Head vs YTD acct'!$A$4:J$4),FALSE))</f>
        <v>0</v>
      </c>
      <c r="J113" s="9">
        <f>IF($Q113="","",VLOOKUP($Q113,'Dept Head vs YTD acct'!$A$5:$Q$257,COUNTA('Dept Head vs YTD acct'!$A$4:K$4),FALSE))</f>
        <v>0</v>
      </c>
      <c r="K113" s="9">
        <f>IF($Q113="","",VLOOKUP($Q113,'Dept Head vs YTD acct'!$A$5:$Q$257,COUNTA('Dept Head vs YTD acct'!$A$4:L$4),FALSE))</f>
        <v>0</v>
      </c>
      <c r="L113" s="9">
        <f>IF($Q113="","",VLOOKUP($Q113,'Dept Head vs YTD acct'!$A$5:$Q$257,COUNTA('Dept Head vs YTD acct'!$A$4:M$4),FALSE))</f>
        <v>0</v>
      </c>
      <c r="M113" s="9">
        <f>IF($Q113="","",VLOOKUP($Q113,'Dept Head vs YTD acct'!$A$5:$Q$257,COUNTA('Dept Head vs YTD acct'!$A$4:N$4),FALSE))</f>
        <v>0</v>
      </c>
      <c r="N113" s="9">
        <f>IF($Q113="","",VLOOKUP($Q113,'Dept Head vs YTD acct'!$A$5:$Q$257,COUNTA('Dept Head vs YTD acct'!$A$4:O$4),FALSE))</f>
        <v>0</v>
      </c>
      <c r="O113" s="9">
        <f>IF($Q113="","",VLOOKUP($Q113,'Dept Head vs YTD acct'!$A$5:$Q$257,COUNTA('Dept Head vs YTD acct'!$A$4:P$4),FALSE))</f>
        <v>0</v>
      </c>
      <c r="P113" s="9">
        <f t="shared" si="1"/>
        <v>0</v>
      </c>
      <c r="Q113">
        <f>IF((MAX($Q$4:Q112)+1)&gt;Data!$C$1,"",MAX($Q$4:Q112)+1)</f>
        <v>109</v>
      </c>
    </row>
    <row r="114" spans="1:17" x14ac:dyDescent="0.2">
      <c r="A114" t="str">
        <f>IF($Q114="","",VLOOKUP($Q114,'Dept Head vs YTD acct'!$A$5:$Q$257,COUNTA('Dept Head vs YTD acct'!$A$4:B$4),FALSE))</f>
        <v>A</v>
      </c>
      <c r="B114">
        <f>IF($Q114="","",VLOOKUP($Q114,'Dept Head vs YTD acct'!$A$5:$M$257,3,FALSE))</f>
        <v>0</v>
      </c>
      <c r="C114">
        <f>IF($Q114="","",VLOOKUP($Q114,'Dept Head vs YTD acct'!$A$5:$M$257,4,FALSE))</f>
        <v>0</v>
      </c>
      <c r="D114">
        <f>IF($Q114="","",VLOOKUP($Q114,'Dept Head vs YTD acct'!$A$5:$M$257,5,FALSE))</f>
        <v>0</v>
      </c>
      <c r="E114">
        <f>IF($Q114="","",VLOOKUP($Q114,'Dept Head vs YTD acct'!$A$5:$M$257,6,FALSE))</f>
        <v>0</v>
      </c>
      <c r="F114">
        <f>IF($Q114="","",VLOOKUP($Q114,'Dept Head vs YTD acct'!$A$5:$M$257,7,FALSE))</f>
        <v>0</v>
      </c>
      <c r="G114" t="str">
        <f>IF($Q114="","",VLOOKUP($Q114,'Dept Head vs YTD acct'!$A$5:$Q$257,COUNTA('Dept Head vs YTD acct'!$A$4:H$4),FALSE))</f>
        <v>3030</v>
      </c>
      <c r="H114" t="str">
        <f>IF($Q114="","",VLOOKUP($Q114,'Dept Head vs YTD acct'!$A$5:$Q$257,COUNTA('Dept Head vs YTD acct'!$A$4:I$4),FALSE))</f>
        <v>D.A. SALARY REIMBURSEMENT</v>
      </c>
      <c r="I114" s="9">
        <f>IF($Q114="","",VLOOKUP($Q114,'Dept Head vs YTD acct'!$A$5:$Q$257,COUNTA('Dept Head vs YTD acct'!$A$4:J$4),FALSE))</f>
        <v>0</v>
      </c>
      <c r="J114" s="9">
        <f>IF($Q114="","",VLOOKUP($Q114,'Dept Head vs YTD acct'!$A$5:$Q$257,COUNTA('Dept Head vs YTD acct'!$A$4:K$4),FALSE))</f>
        <v>0</v>
      </c>
      <c r="K114" s="9">
        <f>IF($Q114="","",VLOOKUP($Q114,'Dept Head vs YTD acct'!$A$5:$Q$257,COUNTA('Dept Head vs YTD acct'!$A$4:L$4),FALSE))</f>
        <v>0</v>
      </c>
      <c r="L114" s="9">
        <f>IF($Q114="","",VLOOKUP($Q114,'Dept Head vs YTD acct'!$A$5:$Q$257,COUNTA('Dept Head vs YTD acct'!$A$4:M$4),FALSE))</f>
        <v>0</v>
      </c>
      <c r="M114" s="9">
        <f>IF($Q114="","",VLOOKUP($Q114,'Dept Head vs YTD acct'!$A$5:$Q$257,COUNTA('Dept Head vs YTD acct'!$A$4:N$4),FALSE))</f>
        <v>0</v>
      </c>
      <c r="N114" s="9">
        <f>IF($Q114="","",VLOOKUP($Q114,'Dept Head vs YTD acct'!$A$5:$Q$257,COUNTA('Dept Head vs YTD acct'!$A$4:O$4),FALSE))</f>
        <v>0</v>
      </c>
      <c r="O114" s="9">
        <f>IF($Q114="","",VLOOKUP($Q114,'Dept Head vs YTD acct'!$A$5:$Q$257,COUNTA('Dept Head vs YTD acct'!$A$4:P$4),FALSE))</f>
        <v>0</v>
      </c>
      <c r="P114" s="9">
        <f t="shared" si="1"/>
        <v>0</v>
      </c>
      <c r="Q114">
        <f>IF((MAX($Q$4:Q113)+1)&gt;Data!$C$1,"",MAX($Q$4:Q113)+1)</f>
        <v>110</v>
      </c>
    </row>
    <row r="115" spans="1:17" x14ac:dyDescent="0.2">
      <c r="A115" t="str">
        <f>IF($Q115="","",VLOOKUP($Q115,'Dept Head vs YTD acct'!$A$5:$Q$257,COUNTA('Dept Head vs YTD acct'!$A$4:B$4),FALSE))</f>
        <v>A</v>
      </c>
      <c r="B115">
        <f>IF($Q115="","",VLOOKUP($Q115,'Dept Head vs YTD acct'!$A$5:$M$257,3,FALSE))</f>
        <v>0</v>
      </c>
      <c r="C115">
        <f>IF($Q115="","",VLOOKUP($Q115,'Dept Head vs YTD acct'!$A$5:$M$257,4,FALSE))</f>
        <v>0</v>
      </c>
      <c r="D115">
        <f>IF($Q115="","",VLOOKUP($Q115,'Dept Head vs YTD acct'!$A$5:$M$257,5,FALSE))</f>
        <v>0</v>
      </c>
      <c r="E115">
        <f>IF($Q115="","",VLOOKUP($Q115,'Dept Head vs YTD acct'!$A$5:$M$257,6,FALSE))</f>
        <v>0</v>
      </c>
      <c r="F115">
        <f>IF($Q115="","",VLOOKUP($Q115,'Dept Head vs YTD acct'!$A$5:$M$257,7,FALSE))</f>
        <v>0</v>
      </c>
      <c r="G115" t="str">
        <f>IF($Q115="","",VLOOKUP($Q115,'Dept Head vs YTD acct'!$A$5:$Q$257,COUNTA('Dept Head vs YTD acct'!$A$4:H$4),FALSE))</f>
        <v>3040</v>
      </c>
      <c r="H115" t="str">
        <f>IF($Q115="","",VLOOKUP($Q115,'Dept Head vs YTD acct'!$A$5:$Q$257,COUNTA('Dept Head vs YTD acct'!$A$4:I$4),FALSE))</f>
        <v>DATA COLLECTION GRANT</v>
      </c>
      <c r="I115" s="9">
        <f>IF($Q115="","",VLOOKUP($Q115,'Dept Head vs YTD acct'!$A$5:$Q$257,COUNTA('Dept Head vs YTD acct'!$A$4:J$4),FALSE))</f>
        <v>0</v>
      </c>
      <c r="J115" s="9">
        <f>IF($Q115="","",VLOOKUP($Q115,'Dept Head vs YTD acct'!$A$5:$Q$257,COUNTA('Dept Head vs YTD acct'!$A$4:K$4),FALSE))</f>
        <v>0</v>
      </c>
      <c r="K115" s="9">
        <f>IF($Q115="","",VLOOKUP($Q115,'Dept Head vs YTD acct'!$A$5:$Q$257,COUNTA('Dept Head vs YTD acct'!$A$4:L$4),FALSE))</f>
        <v>0</v>
      </c>
      <c r="L115" s="9">
        <f>IF($Q115="","",VLOOKUP($Q115,'Dept Head vs YTD acct'!$A$5:$Q$257,COUNTA('Dept Head vs YTD acct'!$A$4:M$4),FALSE))</f>
        <v>0</v>
      </c>
      <c r="M115" s="9">
        <f>IF($Q115="","",VLOOKUP($Q115,'Dept Head vs YTD acct'!$A$5:$Q$257,COUNTA('Dept Head vs YTD acct'!$A$4:N$4),FALSE))</f>
        <v>0</v>
      </c>
      <c r="N115" s="9">
        <f>IF($Q115="","",VLOOKUP($Q115,'Dept Head vs YTD acct'!$A$5:$Q$257,COUNTA('Dept Head vs YTD acct'!$A$4:O$4),FALSE))</f>
        <v>0</v>
      </c>
      <c r="O115" s="9">
        <f>IF($Q115="","",VLOOKUP($Q115,'Dept Head vs YTD acct'!$A$5:$Q$257,COUNTA('Dept Head vs YTD acct'!$A$4:P$4),FALSE))</f>
        <v>0</v>
      </c>
      <c r="P115" s="9">
        <f t="shared" si="1"/>
        <v>0</v>
      </c>
      <c r="Q115">
        <f>IF((MAX($Q$4:Q114)+1)&gt;Data!$C$1,"",MAX($Q$4:Q114)+1)</f>
        <v>111</v>
      </c>
    </row>
    <row r="116" spans="1:17" x14ac:dyDescent="0.2">
      <c r="A116" t="str">
        <f>IF($Q116="","",VLOOKUP($Q116,'Dept Head vs YTD acct'!$A$5:$Q$257,COUNTA('Dept Head vs YTD acct'!$A$4:B$4),FALSE))</f>
        <v>A</v>
      </c>
      <c r="B116">
        <f>IF($Q116="","",VLOOKUP($Q116,'Dept Head vs YTD acct'!$A$5:$M$257,3,FALSE))</f>
        <v>0</v>
      </c>
      <c r="C116">
        <f>IF($Q116="","",VLOOKUP($Q116,'Dept Head vs YTD acct'!$A$5:$M$257,4,FALSE))</f>
        <v>0</v>
      </c>
      <c r="D116">
        <f>IF($Q116="","",VLOOKUP($Q116,'Dept Head vs YTD acct'!$A$5:$M$257,5,FALSE))</f>
        <v>0</v>
      </c>
      <c r="E116">
        <f>IF($Q116="","",VLOOKUP($Q116,'Dept Head vs YTD acct'!$A$5:$M$257,6,FALSE))</f>
        <v>0</v>
      </c>
      <c r="F116">
        <f>IF($Q116="","",VLOOKUP($Q116,'Dept Head vs YTD acct'!$A$5:$M$257,7,FALSE))</f>
        <v>0</v>
      </c>
      <c r="G116" t="str">
        <f>IF($Q116="","",VLOOKUP($Q116,'Dept Head vs YTD acct'!$A$5:$Q$257,COUNTA('Dept Head vs YTD acct'!$A$4:H$4),FALSE))</f>
        <v>3306</v>
      </c>
      <c r="H116" t="str">
        <f>IF($Q116="","",VLOOKUP($Q116,'Dept Head vs YTD acct'!$A$5:$Q$257,COUNTA('Dept Head vs YTD acct'!$A$4:I$4),FALSE))</f>
        <v>ELECTRIC FINGERPRINT GRANT</v>
      </c>
      <c r="I116" s="9">
        <f>IF($Q116="","",VLOOKUP($Q116,'Dept Head vs YTD acct'!$A$5:$Q$257,COUNTA('Dept Head vs YTD acct'!$A$4:J$4),FALSE))</f>
        <v>0</v>
      </c>
      <c r="J116" s="9">
        <f>IF($Q116="","",VLOOKUP($Q116,'Dept Head vs YTD acct'!$A$5:$Q$257,COUNTA('Dept Head vs YTD acct'!$A$4:K$4),FALSE))</f>
        <v>0</v>
      </c>
      <c r="K116" s="9">
        <f>IF($Q116="","",VLOOKUP($Q116,'Dept Head vs YTD acct'!$A$5:$Q$257,COUNTA('Dept Head vs YTD acct'!$A$4:L$4),FALSE))</f>
        <v>0</v>
      </c>
      <c r="L116" s="9">
        <f>IF($Q116="","",VLOOKUP($Q116,'Dept Head vs YTD acct'!$A$5:$Q$257,COUNTA('Dept Head vs YTD acct'!$A$4:M$4),FALSE))</f>
        <v>0</v>
      </c>
      <c r="M116" s="9">
        <f>IF($Q116="","",VLOOKUP($Q116,'Dept Head vs YTD acct'!$A$5:$Q$257,COUNTA('Dept Head vs YTD acct'!$A$4:N$4),FALSE))</f>
        <v>0</v>
      </c>
      <c r="N116" s="9">
        <f>IF($Q116="","",VLOOKUP($Q116,'Dept Head vs YTD acct'!$A$5:$Q$257,COUNTA('Dept Head vs YTD acct'!$A$4:O$4),FALSE))</f>
        <v>0</v>
      </c>
      <c r="O116" s="9">
        <f>IF($Q116="","",VLOOKUP($Q116,'Dept Head vs YTD acct'!$A$5:$Q$257,COUNTA('Dept Head vs YTD acct'!$A$4:P$4),FALSE))</f>
        <v>0</v>
      </c>
      <c r="P116" s="9">
        <f t="shared" si="1"/>
        <v>0</v>
      </c>
      <c r="Q116">
        <f>IF((MAX($Q$4:Q115)+1)&gt;Data!$C$1,"",MAX($Q$4:Q115)+1)</f>
        <v>112</v>
      </c>
    </row>
    <row r="117" spans="1:17" x14ac:dyDescent="0.2">
      <c r="A117" t="str">
        <f>IF($Q117="","",VLOOKUP($Q117,'Dept Head vs YTD acct'!$A$5:$Q$257,COUNTA('Dept Head vs YTD acct'!$A$4:B$4),FALSE))</f>
        <v>A</v>
      </c>
      <c r="B117">
        <f>IF($Q117="","",VLOOKUP($Q117,'Dept Head vs YTD acct'!$A$5:$M$257,3,FALSE))</f>
        <v>0</v>
      </c>
      <c r="C117">
        <f>IF($Q117="","",VLOOKUP($Q117,'Dept Head vs YTD acct'!$A$5:$M$257,4,FALSE))</f>
        <v>0</v>
      </c>
      <c r="D117">
        <f>IF($Q117="","",VLOOKUP($Q117,'Dept Head vs YTD acct'!$A$5:$M$257,5,FALSE))</f>
        <v>0</v>
      </c>
      <c r="E117">
        <f>IF($Q117="","",VLOOKUP($Q117,'Dept Head vs YTD acct'!$A$5:$M$257,6,FALSE))</f>
        <v>0</v>
      </c>
      <c r="F117">
        <f>IF($Q117="","",VLOOKUP($Q117,'Dept Head vs YTD acct'!$A$5:$M$257,7,FALSE))</f>
        <v>0</v>
      </c>
      <c r="G117" t="str">
        <f>IF($Q117="","",VLOOKUP($Q117,'Dept Head vs YTD acct'!$A$5:$Q$257,COUNTA('Dept Head vs YTD acct'!$A$4:H$4),FALSE))</f>
        <v>3308</v>
      </c>
      <c r="H117" t="str">
        <f>IF($Q117="","",VLOOKUP($Q117,'Dept Head vs YTD acct'!$A$5:$Q$257,COUNTA('Dept Head vs YTD acct'!$A$4:I$4),FALSE))</f>
        <v>D.C.J.S.-BYRNE/JAG GRANT</v>
      </c>
      <c r="I117" s="9">
        <f>IF($Q117="","",VLOOKUP($Q117,'Dept Head vs YTD acct'!$A$5:$Q$257,COUNTA('Dept Head vs YTD acct'!$A$4:J$4),FALSE))</f>
        <v>0</v>
      </c>
      <c r="J117" s="9">
        <f>IF($Q117="","",VLOOKUP($Q117,'Dept Head vs YTD acct'!$A$5:$Q$257,COUNTA('Dept Head vs YTD acct'!$A$4:K$4),FALSE))</f>
        <v>0</v>
      </c>
      <c r="K117" s="9">
        <f>IF($Q117="","",VLOOKUP($Q117,'Dept Head vs YTD acct'!$A$5:$Q$257,COUNTA('Dept Head vs YTD acct'!$A$4:L$4),FALSE))</f>
        <v>0</v>
      </c>
      <c r="L117" s="9">
        <f>IF($Q117="","",VLOOKUP($Q117,'Dept Head vs YTD acct'!$A$5:$Q$257,COUNTA('Dept Head vs YTD acct'!$A$4:M$4),FALSE))</f>
        <v>0</v>
      </c>
      <c r="M117" s="9">
        <f>IF($Q117="","",VLOOKUP($Q117,'Dept Head vs YTD acct'!$A$5:$Q$257,COUNTA('Dept Head vs YTD acct'!$A$4:N$4),FALSE))</f>
        <v>0</v>
      </c>
      <c r="N117" s="9">
        <f>IF($Q117="","",VLOOKUP($Q117,'Dept Head vs YTD acct'!$A$5:$Q$257,COUNTA('Dept Head vs YTD acct'!$A$4:O$4),FALSE))</f>
        <v>0</v>
      </c>
      <c r="O117" s="9">
        <f>IF($Q117="","",VLOOKUP($Q117,'Dept Head vs YTD acct'!$A$5:$Q$257,COUNTA('Dept Head vs YTD acct'!$A$4:P$4),FALSE))</f>
        <v>0</v>
      </c>
      <c r="P117" s="9">
        <f t="shared" si="1"/>
        <v>0</v>
      </c>
      <c r="Q117">
        <f>IF((MAX($Q$4:Q116)+1)&gt;Data!$C$1,"",MAX($Q$4:Q116)+1)</f>
        <v>113</v>
      </c>
    </row>
    <row r="118" spans="1:17" x14ac:dyDescent="0.2">
      <c r="A118" t="str">
        <f>IF($Q118="","",VLOOKUP($Q118,'Dept Head vs YTD acct'!$A$5:$Q$257,COUNTA('Dept Head vs YTD acct'!$A$4:B$4),FALSE))</f>
        <v>A</v>
      </c>
      <c r="B118">
        <f>IF($Q118="","",VLOOKUP($Q118,'Dept Head vs YTD acct'!$A$5:$M$257,3,FALSE))</f>
        <v>0</v>
      </c>
      <c r="C118">
        <f>IF($Q118="","",VLOOKUP($Q118,'Dept Head vs YTD acct'!$A$5:$M$257,4,FALSE))</f>
        <v>0</v>
      </c>
      <c r="D118">
        <f>IF($Q118="","",VLOOKUP($Q118,'Dept Head vs YTD acct'!$A$5:$M$257,5,FALSE))</f>
        <v>0</v>
      </c>
      <c r="E118">
        <f>IF($Q118="","",VLOOKUP($Q118,'Dept Head vs YTD acct'!$A$5:$M$257,6,FALSE))</f>
        <v>0</v>
      </c>
      <c r="F118">
        <f>IF($Q118="","",VLOOKUP($Q118,'Dept Head vs YTD acct'!$A$5:$M$257,7,FALSE))</f>
        <v>0</v>
      </c>
      <c r="G118" t="str">
        <f>IF($Q118="","",VLOOKUP($Q118,'Dept Head vs YTD acct'!$A$5:$Q$257,COUNTA('Dept Head vs YTD acct'!$A$4:H$4),FALSE))</f>
        <v>3309</v>
      </c>
      <c r="H118" t="str">
        <f>IF($Q118="","",VLOOKUP($Q118,'Dept Head vs YTD acct'!$A$5:$Q$257,COUNTA('Dept Head vs YTD acct'!$A$4:I$4),FALSE))</f>
        <v>TAC FORCE GRANT (DCJS)</v>
      </c>
      <c r="I118" s="9">
        <f>IF($Q118="","",VLOOKUP($Q118,'Dept Head vs YTD acct'!$A$5:$Q$257,COUNTA('Dept Head vs YTD acct'!$A$4:J$4),FALSE))</f>
        <v>0</v>
      </c>
      <c r="J118" s="9">
        <f>IF($Q118="","",VLOOKUP($Q118,'Dept Head vs YTD acct'!$A$5:$Q$257,COUNTA('Dept Head vs YTD acct'!$A$4:K$4),FALSE))</f>
        <v>0</v>
      </c>
      <c r="K118" s="9">
        <f>IF($Q118="","",VLOOKUP($Q118,'Dept Head vs YTD acct'!$A$5:$Q$257,COUNTA('Dept Head vs YTD acct'!$A$4:L$4),FALSE))</f>
        <v>0</v>
      </c>
      <c r="L118" s="9">
        <f>IF($Q118="","",VLOOKUP($Q118,'Dept Head vs YTD acct'!$A$5:$Q$257,COUNTA('Dept Head vs YTD acct'!$A$4:M$4),FALSE))</f>
        <v>0</v>
      </c>
      <c r="M118" s="9">
        <f>IF($Q118="","",VLOOKUP($Q118,'Dept Head vs YTD acct'!$A$5:$Q$257,COUNTA('Dept Head vs YTD acct'!$A$4:N$4),FALSE))</f>
        <v>0</v>
      </c>
      <c r="N118" s="9">
        <f>IF($Q118="","",VLOOKUP($Q118,'Dept Head vs YTD acct'!$A$5:$Q$257,COUNTA('Dept Head vs YTD acct'!$A$4:O$4),FALSE))</f>
        <v>0</v>
      </c>
      <c r="O118" s="9">
        <f>IF($Q118="","",VLOOKUP($Q118,'Dept Head vs YTD acct'!$A$5:$Q$257,COUNTA('Dept Head vs YTD acct'!$A$4:P$4),FALSE))</f>
        <v>0</v>
      </c>
      <c r="P118" s="9">
        <f t="shared" si="1"/>
        <v>0</v>
      </c>
      <c r="Q118">
        <f>IF((MAX($Q$4:Q117)+1)&gt;Data!$C$1,"",MAX($Q$4:Q117)+1)</f>
        <v>114</v>
      </c>
    </row>
    <row r="119" spans="1:17" x14ac:dyDescent="0.2">
      <c r="A119" t="str">
        <f>IF($Q119="","",VLOOKUP($Q119,'Dept Head vs YTD acct'!$A$5:$Q$257,COUNTA('Dept Head vs YTD acct'!$A$4:B$4),FALSE))</f>
        <v>A</v>
      </c>
      <c r="B119">
        <f>IF($Q119="","",VLOOKUP($Q119,'Dept Head vs YTD acct'!$A$5:$M$257,3,FALSE))</f>
        <v>0</v>
      </c>
      <c r="C119">
        <f>IF($Q119="","",VLOOKUP($Q119,'Dept Head vs YTD acct'!$A$5:$M$257,4,FALSE))</f>
        <v>0</v>
      </c>
      <c r="D119">
        <f>IF($Q119="","",VLOOKUP($Q119,'Dept Head vs YTD acct'!$A$5:$M$257,5,FALSE))</f>
        <v>0</v>
      </c>
      <c r="E119">
        <f>IF($Q119="","",VLOOKUP($Q119,'Dept Head vs YTD acct'!$A$5:$M$257,6,FALSE))</f>
        <v>0</v>
      </c>
      <c r="F119">
        <f>IF($Q119="","",VLOOKUP($Q119,'Dept Head vs YTD acct'!$A$5:$M$257,7,FALSE))</f>
        <v>0</v>
      </c>
      <c r="G119" t="str">
        <f>IF($Q119="","",VLOOKUP($Q119,'Dept Head vs YTD acct'!$A$5:$Q$257,COUNTA('Dept Head vs YTD acct'!$A$4:H$4),FALSE))</f>
        <v>3390</v>
      </c>
      <c r="H119" t="str">
        <f>IF($Q119="","",VLOOKUP($Q119,'Dept Head vs YTD acct'!$A$5:$Q$257,COUNTA('Dept Head vs YTD acct'!$A$4:I$4),FALSE))</f>
        <v>FOOD REIMB/MINOR INMATES</v>
      </c>
      <c r="I119" s="9">
        <f>IF($Q119="","",VLOOKUP($Q119,'Dept Head vs YTD acct'!$A$5:$Q$257,COUNTA('Dept Head vs YTD acct'!$A$4:J$4),FALSE))</f>
        <v>0</v>
      </c>
      <c r="J119" s="9">
        <f>IF($Q119="","",VLOOKUP($Q119,'Dept Head vs YTD acct'!$A$5:$Q$257,COUNTA('Dept Head vs YTD acct'!$A$4:K$4),FALSE))</f>
        <v>0</v>
      </c>
      <c r="K119" s="9">
        <f>IF($Q119="","",VLOOKUP($Q119,'Dept Head vs YTD acct'!$A$5:$Q$257,COUNTA('Dept Head vs YTD acct'!$A$4:L$4),FALSE))</f>
        <v>0</v>
      </c>
      <c r="L119" s="9">
        <f>IF($Q119="","",VLOOKUP($Q119,'Dept Head vs YTD acct'!$A$5:$Q$257,COUNTA('Dept Head vs YTD acct'!$A$4:M$4),FALSE))</f>
        <v>0</v>
      </c>
      <c r="M119" s="9">
        <f>IF($Q119="","",VLOOKUP($Q119,'Dept Head vs YTD acct'!$A$5:$Q$257,COUNTA('Dept Head vs YTD acct'!$A$4:N$4),FALSE))</f>
        <v>0</v>
      </c>
      <c r="N119" s="9">
        <f>IF($Q119="","",VLOOKUP($Q119,'Dept Head vs YTD acct'!$A$5:$Q$257,COUNTA('Dept Head vs YTD acct'!$A$4:O$4),FALSE))</f>
        <v>0</v>
      </c>
      <c r="O119" s="9">
        <f>IF($Q119="","",VLOOKUP($Q119,'Dept Head vs YTD acct'!$A$5:$Q$257,COUNTA('Dept Head vs YTD acct'!$A$4:P$4),FALSE))</f>
        <v>0</v>
      </c>
      <c r="P119" s="9">
        <f t="shared" si="1"/>
        <v>0</v>
      </c>
      <c r="Q119">
        <f>IF((MAX($Q$4:Q118)+1)&gt;Data!$C$1,"",MAX($Q$4:Q118)+1)</f>
        <v>115</v>
      </c>
    </row>
    <row r="120" spans="1:17" x14ac:dyDescent="0.2">
      <c r="A120" t="str">
        <f>IF($Q120="","",VLOOKUP($Q120,'Dept Head vs YTD acct'!$A$5:$Q$257,COUNTA('Dept Head vs YTD acct'!$A$4:B$4),FALSE))</f>
        <v>A</v>
      </c>
      <c r="B120">
        <f>IF($Q120="","",VLOOKUP($Q120,'Dept Head vs YTD acct'!$A$5:$M$257,3,FALSE))</f>
        <v>0</v>
      </c>
      <c r="C120">
        <f>IF($Q120="","",VLOOKUP($Q120,'Dept Head vs YTD acct'!$A$5:$M$257,4,FALSE))</f>
        <v>0</v>
      </c>
      <c r="D120">
        <f>IF($Q120="","",VLOOKUP($Q120,'Dept Head vs YTD acct'!$A$5:$M$257,5,FALSE))</f>
        <v>0</v>
      </c>
      <c r="E120">
        <f>IF($Q120="","",VLOOKUP($Q120,'Dept Head vs YTD acct'!$A$5:$M$257,6,FALSE))</f>
        <v>0</v>
      </c>
      <c r="F120">
        <f>IF($Q120="","",VLOOKUP($Q120,'Dept Head vs YTD acct'!$A$5:$M$257,7,FALSE))</f>
        <v>0</v>
      </c>
      <c r="G120" t="str">
        <f>IF($Q120="","",VLOOKUP($Q120,'Dept Head vs YTD acct'!$A$5:$Q$257,COUNTA('Dept Head vs YTD acct'!$A$4:H$4),FALSE))</f>
        <v>3391</v>
      </c>
      <c r="H120" t="str">
        <f>IF($Q120="","",VLOOKUP($Q120,'Dept Head vs YTD acct'!$A$5:$Q$257,COUNTA('Dept Head vs YTD acct'!$A$4:I$4),FALSE))</f>
        <v>STATE REIMB-BALLISTIC VESTS</v>
      </c>
      <c r="I120" s="9">
        <f>IF($Q120="","",VLOOKUP($Q120,'Dept Head vs YTD acct'!$A$5:$Q$257,COUNTA('Dept Head vs YTD acct'!$A$4:J$4),FALSE))</f>
        <v>0</v>
      </c>
      <c r="J120" s="9">
        <f>IF($Q120="","",VLOOKUP($Q120,'Dept Head vs YTD acct'!$A$5:$Q$257,COUNTA('Dept Head vs YTD acct'!$A$4:K$4),FALSE))</f>
        <v>0</v>
      </c>
      <c r="K120" s="9">
        <f>IF($Q120="","",VLOOKUP($Q120,'Dept Head vs YTD acct'!$A$5:$Q$257,COUNTA('Dept Head vs YTD acct'!$A$4:L$4),FALSE))</f>
        <v>0</v>
      </c>
      <c r="L120" s="9">
        <f>IF($Q120="","",VLOOKUP($Q120,'Dept Head vs YTD acct'!$A$5:$Q$257,COUNTA('Dept Head vs YTD acct'!$A$4:M$4),FALSE))</f>
        <v>0</v>
      </c>
      <c r="M120" s="9">
        <f>IF($Q120="","",VLOOKUP($Q120,'Dept Head vs YTD acct'!$A$5:$Q$257,COUNTA('Dept Head vs YTD acct'!$A$4:N$4),FALSE))</f>
        <v>0</v>
      </c>
      <c r="N120" s="9">
        <f>IF($Q120="","",VLOOKUP($Q120,'Dept Head vs YTD acct'!$A$5:$Q$257,COUNTA('Dept Head vs YTD acct'!$A$4:O$4),FALSE))</f>
        <v>0</v>
      </c>
      <c r="O120" s="9">
        <f>IF($Q120="","",VLOOKUP($Q120,'Dept Head vs YTD acct'!$A$5:$Q$257,COUNTA('Dept Head vs YTD acct'!$A$4:P$4),FALSE))</f>
        <v>0</v>
      </c>
      <c r="P120" s="9">
        <f t="shared" si="1"/>
        <v>0</v>
      </c>
      <c r="Q120">
        <f>IF((MAX($Q$4:Q119)+1)&gt;Data!$C$1,"",MAX($Q$4:Q119)+1)</f>
        <v>116</v>
      </c>
    </row>
    <row r="121" spans="1:17" x14ac:dyDescent="0.2">
      <c r="A121" t="str">
        <f>IF($Q121="","",VLOOKUP($Q121,'Dept Head vs YTD acct'!$A$5:$Q$257,COUNTA('Dept Head vs YTD acct'!$A$4:B$4),FALSE))</f>
        <v>A</v>
      </c>
      <c r="B121">
        <f>IF($Q121="","",VLOOKUP($Q121,'Dept Head vs YTD acct'!$A$5:$M$257,3,FALSE))</f>
        <v>0</v>
      </c>
      <c r="C121">
        <f>IF($Q121="","",VLOOKUP($Q121,'Dept Head vs YTD acct'!$A$5:$M$257,4,FALSE))</f>
        <v>0</v>
      </c>
      <c r="D121">
        <f>IF($Q121="","",VLOOKUP($Q121,'Dept Head vs YTD acct'!$A$5:$M$257,5,FALSE))</f>
        <v>0</v>
      </c>
      <c r="E121">
        <f>IF($Q121="","",VLOOKUP($Q121,'Dept Head vs YTD acct'!$A$5:$M$257,6,FALSE))</f>
        <v>0</v>
      </c>
      <c r="F121">
        <f>IF($Q121="","",VLOOKUP($Q121,'Dept Head vs YTD acct'!$A$5:$M$257,7,FALSE))</f>
        <v>0</v>
      </c>
      <c r="G121" t="str">
        <f>IF($Q121="","",VLOOKUP($Q121,'Dept Head vs YTD acct'!$A$5:$Q$257,COUNTA('Dept Head vs YTD acct'!$A$4:H$4),FALSE))</f>
        <v>3393</v>
      </c>
      <c r="H121" t="str">
        <f>IF($Q121="","",VLOOKUP($Q121,'Dept Head vs YTD acct'!$A$5:$Q$257,COUNTA('Dept Head vs YTD acct'!$A$4:I$4),FALSE))</f>
        <v>FIRE PREVENTION</v>
      </c>
      <c r="I121" s="9">
        <f>IF($Q121="","",VLOOKUP($Q121,'Dept Head vs YTD acct'!$A$5:$Q$257,COUNTA('Dept Head vs YTD acct'!$A$4:J$4),FALSE))</f>
        <v>0</v>
      </c>
      <c r="J121" s="9">
        <f>IF($Q121="","",VLOOKUP($Q121,'Dept Head vs YTD acct'!$A$5:$Q$257,COUNTA('Dept Head vs YTD acct'!$A$4:K$4),FALSE))</f>
        <v>0</v>
      </c>
      <c r="K121" s="9">
        <f>IF($Q121="","",VLOOKUP($Q121,'Dept Head vs YTD acct'!$A$5:$Q$257,COUNTA('Dept Head vs YTD acct'!$A$4:L$4),FALSE))</f>
        <v>0</v>
      </c>
      <c r="L121" s="9">
        <f>IF($Q121="","",VLOOKUP($Q121,'Dept Head vs YTD acct'!$A$5:$Q$257,COUNTA('Dept Head vs YTD acct'!$A$4:M$4),FALSE))</f>
        <v>-120000</v>
      </c>
      <c r="M121" s="9">
        <f>IF($Q121="","",VLOOKUP($Q121,'Dept Head vs YTD acct'!$A$5:$Q$257,COUNTA('Dept Head vs YTD acct'!$A$4:N$4),FALSE))</f>
        <v>120000</v>
      </c>
      <c r="N121" s="9">
        <f>IF($Q121="","",VLOOKUP($Q121,'Dept Head vs YTD acct'!$A$5:$Q$257,COUNTA('Dept Head vs YTD acct'!$A$4:O$4),FALSE))</f>
        <v>0</v>
      </c>
      <c r="O121" s="9">
        <f>IF($Q121="","",VLOOKUP($Q121,'Dept Head vs YTD acct'!$A$5:$Q$257,COUNTA('Dept Head vs YTD acct'!$A$4:P$4),FALSE))</f>
        <v>0</v>
      </c>
      <c r="P121" s="9">
        <f t="shared" si="1"/>
        <v>0</v>
      </c>
      <c r="Q121">
        <f>IF((MAX($Q$4:Q120)+1)&gt;Data!$C$1,"",MAX($Q$4:Q120)+1)</f>
        <v>117</v>
      </c>
    </row>
    <row r="122" spans="1:17" x14ac:dyDescent="0.2">
      <c r="A122" t="str">
        <f>IF($Q122="","",VLOOKUP($Q122,'Dept Head vs YTD acct'!$A$5:$Q$257,COUNTA('Dept Head vs YTD acct'!$A$4:B$4),FALSE))</f>
        <v>A</v>
      </c>
      <c r="B122">
        <f>IF($Q122="","",VLOOKUP($Q122,'Dept Head vs YTD acct'!$A$5:$M$257,3,FALSE))</f>
        <v>0</v>
      </c>
      <c r="C122">
        <f>IF($Q122="","",VLOOKUP($Q122,'Dept Head vs YTD acct'!$A$5:$M$257,4,FALSE))</f>
        <v>0</v>
      </c>
      <c r="D122">
        <f>IF($Q122="","",VLOOKUP($Q122,'Dept Head vs YTD acct'!$A$5:$M$257,5,FALSE))</f>
        <v>0</v>
      </c>
      <c r="E122">
        <f>IF($Q122="","",VLOOKUP($Q122,'Dept Head vs YTD acct'!$A$5:$M$257,6,FALSE))</f>
        <v>0</v>
      </c>
      <c r="F122">
        <f>IF($Q122="","",VLOOKUP($Q122,'Dept Head vs YTD acct'!$A$5:$M$257,7,FALSE))</f>
        <v>0</v>
      </c>
      <c r="G122" t="str">
        <f>IF($Q122="","",VLOOKUP($Q122,'Dept Head vs YTD acct'!$A$5:$Q$257,COUNTA('Dept Head vs YTD acct'!$A$4:H$4),FALSE))</f>
        <v>3597</v>
      </c>
      <c r="H122" t="str">
        <f>IF($Q122="","",VLOOKUP($Q122,'Dept Head vs YTD acct'!$A$5:$Q$257,COUNTA('Dept Head vs YTD acct'!$A$4:I$4),FALSE))</f>
        <v>C.M.A.Q. GRANT - STATE</v>
      </c>
      <c r="I122" s="9">
        <f>IF($Q122="","",VLOOKUP($Q122,'Dept Head vs YTD acct'!$A$5:$Q$257,COUNTA('Dept Head vs YTD acct'!$A$4:J$4),FALSE))</f>
        <v>0</v>
      </c>
      <c r="J122" s="9">
        <f>IF($Q122="","",VLOOKUP($Q122,'Dept Head vs YTD acct'!$A$5:$Q$257,COUNTA('Dept Head vs YTD acct'!$A$4:K$4),FALSE))</f>
        <v>0</v>
      </c>
      <c r="K122" s="9">
        <f>IF($Q122="","",VLOOKUP($Q122,'Dept Head vs YTD acct'!$A$5:$Q$257,COUNTA('Dept Head vs YTD acct'!$A$4:L$4),FALSE))</f>
        <v>0</v>
      </c>
      <c r="L122" s="9">
        <f>IF($Q122="","",VLOOKUP($Q122,'Dept Head vs YTD acct'!$A$5:$Q$257,COUNTA('Dept Head vs YTD acct'!$A$4:M$4),FALSE))</f>
        <v>0</v>
      </c>
      <c r="M122" s="9">
        <f>IF($Q122="","",VLOOKUP($Q122,'Dept Head vs YTD acct'!$A$5:$Q$257,COUNTA('Dept Head vs YTD acct'!$A$4:N$4),FALSE))</f>
        <v>0</v>
      </c>
      <c r="N122" s="9">
        <f>IF($Q122="","",VLOOKUP($Q122,'Dept Head vs YTD acct'!$A$5:$Q$257,COUNTA('Dept Head vs YTD acct'!$A$4:O$4),FALSE))</f>
        <v>0</v>
      </c>
      <c r="O122" s="9">
        <f>IF($Q122="","",VLOOKUP($Q122,'Dept Head vs YTD acct'!$A$5:$Q$257,COUNTA('Dept Head vs YTD acct'!$A$4:P$4),FALSE))</f>
        <v>0</v>
      </c>
      <c r="P122" s="9">
        <f t="shared" si="1"/>
        <v>0</v>
      </c>
      <c r="Q122">
        <f>IF((MAX($Q$4:Q121)+1)&gt;Data!$C$1,"",MAX($Q$4:Q121)+1)</f>
        <v>118</v>
      </c>
    </row>
    <row r="123" spans="1:17" x14ac:dyDescent="0.2">
      <c r="A123" t="str">
        <f>IF($Q123="","",VLOOKUP($Q123,'Dept Head vs YTD acct'!$A$5:$Q$257,COUNTA('Dept Head vs YTD acct'!$A$4:B$4),FALSE))</f>
        <v>A</v>
      </c>
      <c r="B123">
        <f>IF($Q123="","",VLOOKUP($Q123,'Dept Head vs YTD acct'!$A$5:$M$257,3,FALSE))</f>
        <v>0</v>
      </c>
      <c r="C123">
        <f>IF($Q123="","",VLOOKUP($Q123,'Dept Head vs YTD acct'!$A$5:$M$257,4,FALSE))</f>
        <v>0</v>
      </c>
      <c r="D123">
        <f>IF($Q123="","",VLOOKUP($Q123,'Dept Head vs YTD acct'!$A$5:$M$257,5,FALSE))</f>
        <v>0</v>
      </c>
      <c r="E123">
        <f>IF($Q123="","",VLOOKUP($Q123,'Dept Head vs YTD acct'!$A$5:$M$257,6,FALSE))</f>
        <v>0</v>
      </c>
      <c r="F123">
        <f>IF($Q123="","",VLOOKUP($Q123,'Dept Head vs YTD acct'!$A$5:$M$257,7,FALSE))</f>
        <v>0</v>
      </c>
      <c r="G123" t="str">
        <f>IF($Q123="","",VLOOKUP($Q123,'Dept Head vs YTD acct'!$A$5:$Q$257,COUNTA('Dept Head vs YTD acct'!$A$4:H$4),FALSE))</f>
        <v>3601</v>
      </c>
      <c r="H123" t="str">
        <f>IF($Q123="","",VLOOKUP($Q123,'Dept Head vs YTD acct'!$A$5:$Q$257,COUNTA('Dept Head vs YTD acct'!$A$4:I$4),FALSE))</f>
        <v>MEDICAL ASSISTANCE</v>
      </c>
      <c r="I123" s="9">
        <f>IF($Q123="","",VLOOKUP($Q123,'Dept Head vs YTD acct'!$A$5:$Q$257,COUNTA('Dept Head vs YTD acct'!$A$4:J$4),FALSE))</f>
        <v>0</v>
      </c>
      <c r="J123" s="9">
        <f>IF($Q123="","",VLOOKUP($Q123,'Dept Head vs YTD acct'!$A$5:$Q$257,COUNTA('Dept Head vs YTD acct'!$A$4:K$4),FALSE))</f>
        <v>0</v>
      </c>
      <c r="K123" s="9">
        <f>IF($Q123="","",VLOOKUP($Q123,'Dept Head vs YTD acct'!$A$5:$Q$257,COUNTA('Dept Head vs YTD acct'!$A$4:L$4),FALSE))</f>
        <v>0</v>
      </c>
      <c r="L123" s="9">
        <f>IF($Q123="","",VLOOKUP($Q123,'Dept Head vs YTD acct'!$A$5:$Q$257,COUNTA('Dept Head vs YTD acct'!$A$4:M$4),FALSE))</f>
        <v>0</v>
      </c>
      <c r="M123" s="9">
        <f>IF($Q123="","",VLOOKUP($Q123,'Dept Head vs YTD acct'!$A$5:$Q$257,COUNTA('Dept Head vs YTD acct'!$A$4:N$4),FALSE))</f>
        <v>0</v>
      </c>
      <c r="N123" s="9">
        <f>IF($Q123="","",VLOOKUP($Q123,'Dept Head vs YTD acct'!$A$5:$Q$257,COUNTA('Dept Head vs YTD acct'!$A$4:O$4),FALSE))</f>
        <v>0</v>
      </c>
      <c r="O123" s="9">
        <f>IF($Q123="","",VLOOKUP($Q123,'Dept Head vs YTD acct'!$A$5:$Q$257,COUNTA('Dept Head vs YTD acct'!$A$4:P$4),FALSE))</f>
        <v>0</v>
      </c>
      <c r="P123" s="9">
        <f t="shared" si="1"/>
        <v>0</v>
      </c>
      <c r="Q123">
        <f>IF((MAX($Q$4:Q122)+1)&gt;Data!$C$1,"",MAX($Q$4:Q122)+1)</f>
        <v>119</v>
      </c>
    </row>
    <row r="124" spans="1:17" x14ac:dyDescent="0.2">
      <c r="A124" t="str">
        <f>IF($Q124="","",VLOOKUP($Q124,'Dept Head vs YTD acct'!$A$5:$Q$257,COUNTA('Dept Head vs YTD acct'!$A$4:B$4),FALSE))</f>
        <v>A</v>
      </c>
      <c r="B124">
        <f>IF($Q124="","",VLOOKUP($Q124,'Dept Head vs YTD acct'!$A$5:$M$257,3,FALSE))</f>
        <v>0</v>
      </c>
      <c r="C124">
        <f>IF($Q124="","",VLOOKUP($Q124,'Dept Head vs YTD acct'!$A$5:$M$257,4,FALSE))</f>
        <v>0</v>
      </c>
      <c r="D124">
        <f>IF($Q124="","",VLOOKUP($Q124,'Dept Head vs YTD acct'!$A$5:$M$257,5,FALSE))</f>
        <v>0</v>
      </c>
      <c r="E124">
        <f>IF($Q124="","",VLOOKUP($Q124,'Dept Head vs YTD acct'!$A$5:$M$257,6,FALSE))</f>
        <v>0</v>
      </c>
      <c r="F124">
        <f>IF($Q124="","",VLOOKUP($Q124,'Dept Head vs YTD acct'!$A$5:$M$257,7,FALSE))</f>
        <v>0</v>
      </c>
      <c r="G124" t="str">
        <f>IF($Q124="","",VLOOKUP($Q124,'Dept Head vs YTD acct'!$A$5:$Q$257,COUNTA('Dept Head vs YTD acct'!$A$4:H$4),FALSE))</f>
        <v>3903</v>
      </c>
      <c r="H124" t="str">
        <f>IF($Q124="","",VLOOKUP($Q124,'Dept Head vs YTD acct'!$A$5:$Q$257,COUNTA('Dept Head vs YTD acct'!$A$4:I$4),FALSE))</f>
        <v>ECON DEV ADMIN AID</v>
      </c>
      <c r="I124" s="9">
        <f>IF($Q124="","",VLOOKUP($Q124,'Dept Head vs YTD acct'!$A$5:$Q$257,COUNTA('Dept Head vs YTD acct'!$A$4:J$4),FALSE))</f>
        <v>0</v>
      </c>
      <c r="J124" s="9">
        <f>IF($Q124="","",VLOOKUP($Q124,'Dept Head vs YTD acct'!$A$5:$Q$257,COUNTA('Dept Head vs YTD acct'!$A$4:K$4),FALSE))</f>
        <v>0</v>
      </c>
      <c r="K124" s="9">
        <f>IF($Q124="","",VLOOKUP($Q124,'Dept Head vs YTD acct'!$A$5:$Q$257,COUNTA('Dept Head vs YTD acct'!$A$4:L$4),FALSE))</f>
        <v>0</v>
      </c>
      <c r="L124" s="9">
        <f>IF($Q124="","",VLOOKUP($Q124,'Dept Head vs YTD acct'!$A$5:$Q$257,COUNTA('Dept Head vs YTD acct'!$A$4:M$4),FALSE))</f>
        <v>0</v>
      </c>
      <c r="M124" s="9">
        <f>IF($Q124="","",VLOOKUP($Q124,'Dept Head vs YTD acct'!$A$5:$Q$257,COUNTA('Dept Head vs YTD acct'!$A$4:N$4),FALSE))</f>
        <v>0</v>
      </c>
      <c r="N124" s="9">
        <f>IF($Q124="","",VLOOKUP($Q124,'Dept Head vs YTD acct'!$A$5:$Q$257,COUNTA('Dept Head vs YTD acct'!$A$4:O$4),FALSE))</f>
        <v>0</v>
      </c>
      <c r="O124" s="9">
        <f>IF($Q124="","",VLOOKUP($Q124,'Dept Head vs YTD acct'!$A$5:$Q$257,COUNTA('Dept Head vs YTD acct'!$A$4:P$4),FALSE))</f>
        <v>0</v>
      </c>
      <c r="P124" s="9">
        <f t="shared" si="1"/>
        <v>0</v>
      </c>
      <c r="Q124">
        <f>IF((MAX($Q$4:Q123)+1)&gt;Data!$C$1,"",MAX($Q$4:Q123)+1)</f>
        <v>120</v>
      </c>
    </row>
    <row r="125" spans="1:17" x14ac:dyDescent="0.2">
      <c r="A125" t="str">
        <f>IF($Q125="","",VLOOKUP($Q125,'Dept Head vs YTD acct'!$A$5:$Q$257,COUNTA('Dept Head vs YTD acct'!$A$4:B$4),FALSE))</f>
        <v>A</v>
      </c>
      <c r="B125">
        <f>IF($Q125="","",VLOOKUP($Q125,'Dept Head vs YTD acct'!$A$5:$M$257,3,FALSE))</f>
        <v>0</v>
      </c>
      <c r="C125">
        <f>IF($Q125="","",VLOOKUP($Q125,'Dept Head vs YTD acct'!$A$5:$M$257,4,FALSE))</f>
        <v>0</v>
      </c>
      <c r="D125">
        <f>IF($Q125="","",VLOOKUP($Q125,'Dept Head vs YTD acct'!$A$5:$M$257,5,FALSE))</f>
        <v>0</v>
      </c>
      <c r="E125">
        <f>IF($Q125="","",VLOOKUP($Q125,'Dept Head vs YTD acct'!$A$5:$M$257,6,FALSE))</f>
        <v>0</v>
      </c>
      <c r="F125">
        <f>IF($Q125="","",VLOOKUP($Q125,'Dept Head vs YTD acct'!$A$5:$M$257,7,FALSE))</f>
        <v>0</v>
      </c>
      <c r="G125" t="str">
        <f>IF($Q125="","",VLOOKUP($Q125,'Dept Head vs YTD acct'!$A$5:$Q$257,COUNTA('Dept Head vs YTD acct'!$A$4:H$4),FALSE))</f>
        <v>3986</v>
      </c>
      <c r="H125" t="str">
        <f>IF($Q125="","",VLOOKUP($Q125,'Dept Head vs YTD acct'!$A$5:$Q$257,COUNTA('Dept Head vs YTD acct'!$A$4:I$4),FALSE))</f>
        <v>MOHAWK RIVER BASIN GRANT</v>
      </c>
      <c r="I125" s="9">
        <f>IF($Q125="","",VLOOKUP($Q125,'Dept Head vs YTD acct'!$A$5:$Q$257,COUNTA('Dept Head vs YTD acct'!$A$4:J$4),FALSE))</f>
        <v>0</v>
      </c>
      <c r="J125" s="9">
        <f>IF($Q125="","",VLOOKUP($Q125,'Dept Head vs YTD acct'!$A$5:$Q$257,COUNTA('Dept Head vs YTD acct'!$A$4:K$4),FALSE))</f>
        <v>0</v>
      </c>
      <c r="K125" s="9">
        <f>IF($Q125="","",VLOOKUP($Q125,'Dept Head vs YTD acct'!$A$5:$Q$257,COUNTA('Dept Head vs YTD acct'!$A$4:L$4),FALSE))</f>
        <v>0</v>
      </c>
      <c r="L125" s="9">
        <f>IF($Q125="","",VLOOKUP($Q125,'Dept Head vs YTD acct'!$A$5:$Q$257,COUNTA('Dept Head vs YTD acct'!$A$4:M$4),FALSE))</f>
        <v>0</v>
      </c>
      <c r="M125" s="9">
        <f>IF($Q125="","",VLOOKUP($Q125,'Dept Head vs YTD acct'!$A$5:$Q$257,COUNTA('Dept Head vs YTD acct'!$A$4:N$4),FALSE))</f>
        <v>0</v>
      </c>
      <c r="N125" s="9">
        <f>IF($Q125="","",VLOOKUP($Q125,'Dept Head vs YTD acct'!$A$5:$Q$257,COUNTA('Dept Head vs YTD acct'!$A$4:O$4),FALSE))</f>
        <v>0</v>
      </c>
      <c r="O125" s="9">
        <f>IF($Q125="","",VLOOKUP($Q125,'Dept Head vs YTD acct'!$A$5:$Q$257,COUNTA('Dept Head vs YTD acct'!$A$4:P$4),FALSE))</f>
        <v>0</v>
      </c>
      <c r="P125" s="9">
        <f t="shared" si="1"/>
        <v>0</v>
      </c>
      <c r="Q125">
        <f>IF((MAX($Q$4:Q124)+1)&gt;Data!$C$1,"",MAX($Q$4:Q124)+1)</f>
        <v>121</v>
      </c>
    </row>
    <row r="126" spans="1:17" x14ac:dyDescent="0.2">
      <c r="A126" t="str">
        <f>IF($Q126="","",VLOOKUP($Q126,'Dept Head vs YTD acct'!$A$5:$Q$257,COUNTA('Dept Head vs YTD acct'!$A$4:B$4),FALSE))</f>
        <v>A</v>
      </c>
      <c r="B126">
        <f>IF($Q126="","",VLOOKUP($Q126,'Dept Head vs YTD acct'!$A$5:$M$257,3,FALSE))</f>
        <v>0</v>
      </c>
      <c r="C126">
        <f>IF($Q126="","",VLOOKUP($Q126,'Dept Head vs YTD acct'!$A$5:$M$257,4,FALSE))</f>
        <v>0</v>
      </c>
      <c r="D126">
        <f>IF($Q126="","",VLOOKUP($Q126,'Dept Head vs YTD acct'!$A$5:$M$257,5,FALSE))</f>
        <v>0</v>
      </c>
      <c r="E126">
        <f>IF($Q126="","",VLOOKUP($Q126,'Dept Head vs YTD acct'!$A$5:$M$257,6,FALSE))</f>
        <v>0</v>
      </c>
      <c r="F126">
        <f>IF($Q126="","",VLOOKUP($Q126,'Dept Head vs YTD acct'!$A$5:$M$257,7,FALSE))</f>
        <v>0</v>
      </c>
      <c r="G126" t="str">
        <f>IF($Q126="","",VLOOKUP($Q126,'Dept Head vs YTD acct'!$A$5:$Q$257,COUNTA('Dept Head vs YTD acct'!$A$4:H$4),FALSE))</f>
        <v>4397</v>
      </c>
      <c r="H126" t="str">
        <f>IF($Q126="","",VLOOKUP($Q126,'Dept Head vs YTD acct'!$A$5:$Q$257,COUNTA('Dept Head vs YTD acct'!$A$4:I$4),FALSE))</f>
        <v>COMPANION ANIMAL SHELTER GRT</v>
      </c>
      <c r="I126" s="9">
        <f>IF($Q126="","",VLOOKUP($Q126,'Dept Head vs YTD acct'!$A$5:$Q$257,COUNTA('Dept Head vs YTD acct'!$A$4:J$4),FALSE))</f>
        <v>0</v>
      </c>
      <c r="J126" s="9">
        <f>IF($Q126="","",VLOOKUP($Q126,'Dept Head vs YTD acct'!$A$5:$Q$257,COUNTA('Dept Head vs YTD acct'!$A$4:K$4),FALSE))</f>
        <v>0</v>
      </c>
      <c r="K126" s="9">
        <f>IF($Q126="","",VLOOKUP($Q126,'Dept Head vs YTD acct'!$A$5:$Q$257,COUNTA('Dept Head vs YTD acct'!$A$4:L$4),FALSE))</f>
        <v>0</v>
      </c>
      <c r="L126" s="9">
        <f>IF($Q126="","",VLOOKUP($Q126,'Dept Head vs YTD acct'!$A$5:$Q$257,COUNTA('Dept Head vs YTD acct'!$A$4:M$4),FALSE))</f>
        <v>0</v>
      </c>
      <c r="M126" s="9">
        <f>IF($Q126="","",VLOOKUP($Q126,'Dept Head vs YTD acct'!$A$5:$Q$257,COUNTA('Dept Head vs YTD acct'!$A$4:N$4),FALSE))</f>
        <v>0</v>
      </c>
      <c r="N126" s="9">
        <f>IF($Q126="","",VLOOKUP($Q126,'Dept Head vs YTD acct'!$A$5:$Q$257,COUNTA('Dept Head vs YTD acct'!$A$4:O$4),FALSE))</f>
        <v>0</v>
      </c>
      <c r="O126" s="9">
        <f>IF($Q126="","",VLOOKUP($Q126,'Dept Head vs YTD acct'!$A$5:$Q$257,COUNTA('Dept Head vs YTD acct'!$A$4:P$4),FALSE))</f>
        <v>0</v>
      </c>
      <c r="P126" s="9">
        <f t="shared" si="1"/>
        <v>0</v>
      </c>
      <c r="Q126">
        <f>IF((MAX($Q$4:Q125)+1)&gt;Data!$C$1,"",MAX($Q$4:Q125)+1)</f>
        <v>122</v>
      </c>
    </row>
    <row r="127" spans="1:17" x14ac:dyDescent="0.2">
      <c r="A127" t="str">
        <f>IF($Q127="","",VLOOKUP($Q127,'Dept Head vs YTD acct'!$A$5:$Q$257,COUNTA('Dept Head vs YTD acct'!$A$4:B$4),FALSE))</f>
        <v>A</v>
      </c>
      <c r="B127">
        <f>IF($Q127="","",VLOOKUP($Q127,'Dept Head vs YTD acct'!$A$5:$M$257,3,FALSE))</f>
        <v>0</v>
      </c>
      <c r="C127">
        <f>IF($Q127="","",VLOOKUP($Q127,'Dept Head vs YTD acct'!$A$5:$M$257,4,FALSE))</f>
        <v>0</v>
      </c>
      <c r="D127">
        <f>IF($Q127="","",VLOOKUP($Q127,'Dept Head vs YTD acct'!$A$5:$M$257,5,FALSE))</f>
        <v>0</v>
      </c>
      <c r="E127">
        <f>IF($Q127="","",VLOOKUP($Q127,'Dept Head vs YTD acct'!$A$5:$M$257,6,FALSE))</f>
        <v>0</v>
      </c>
      <c r="F127">
        <f>IF($Q127="","",VLOOKUP($Q127,'Dept Head vs YTD acct'!$A$5:$M$257,7,FALSE))</f>
        <v>0</v>
      </c>
      <c r="G127" t="str">
        <f>IF($Q127="","",VLOOKUP($Q127,'Dept Head vs YTD acct'!$A$5:$Q$257,COUNTA('Dept Head vs YTD acct'!$A$4:H$4),FALSE))</f>
        <v>4494</v>
      </c>
      <c r="H127" t="str">
        <f>IF($Q127="","",VLOOKUP($Q127,'Dept Head vs YTD acct'!$A$5:$Q$257,COUNTA('Dept Head vs YTD acct'!$A$4:I$4),FALSE))</f>
        <v>MH SYSTEM OF CARE GRANT</v>
      </c>
      <c r="I127" s="9">
        <f>IF($Q127="","",VLOOKUP($Q127,'Dept Head vs YTD acct'!$A$5:$Q$257,COUNTA('Dept Head vs YTD acct'!$A$4:J$4),FALSE))</f>
        <v>0</v>
      </c>
      <c r="J127" s="9">
        <f>IF($Q127="","",VLOOKUP($Q127,'Dept Head vs YTD acct'!$A$5:$Q$257,COUNTA('Dept Head vs YTD acct'!$A$4:K$4),FALSE))</f>
        <v>0</v>
      </c>
      <c r="K127" s="9">
        <f>IF($Q127="","",VLOOKUP($Q127,'Dept Head vs YTD acct'!$A$5:$Q$257,COUNTA('Dept Head vs YTD acct'!$A$4:L$4),FALSE))</f>
        <v>0</v>
      </c>
      <c r="L127" s="9">
        <f>IF($Q127="","",VLOOKUP($Q127,'Dept Head vs YTD acct'!$A$5:$Q$257,COUNTA('Dept Head vs YTD acct'!$A$4:M$4),FALSE))</f>
        <v>0</v>
      </c>
      <c r="M127" s="9">
        <f>IF($Q127="","",VLOOKUP($Q127,'Dept Head vs YTD acct'!$A$5:$Q$257,COUNTA('Dept Head vs YTD acct'!$A$4:N$4),FALSE))</f>
        <v>0</v>
      </c>
      <c r="N127" s="9">
        <f>IF($Q127="","",VLOOKUP($Q127,'Dept Head vs YTD acct'!$A$5:$Q$257,COUNTA('Dept Head vs YTD acct'!$A$4:O$4),FALSE))</f>
        <v>0</v>
      </c>
      <c r="O127" s="9">
        <f>IF($Q127="","",VLOOKUP($Q127,'Dept Head vs YTD acct'!$A$5:$Q$257,COUNTA('Dept Head vs YTD acct'!$A$4:P$4),FALSE))</f>
        <v>0</v>
      </c>
      <c r="P127" s="9">
        <f t="shared" si="1"/>
        <v>0</v>
      </c>
      <c r="Q127">
        <f>IF((MAX($Q$4:Q126)+1)&gt;Data!$C$1,"",MAX($Q$4:Q126)+1)</f>
        <v>123</v>
      </c>
    </row>
    <row r="128" spans="1:17" x14ac:dyDescent="0.2">
      <c r="A128" t="str">
        <f>IF($Q128="","",VLOOKUP($Q128,'Dept Head vs YTD acct'!$A$5:$Q$257,COUNTA('Dept Head vs YTD acct'!$A$4:B$4),FALSE))</f>
        <v>A</v>
      </c>
      <c r="B128">
        <f>IF($Q128="","",VLOOKUP($Q128,'Dept Head vs YTD acct'!$A$5:$M$257,3,FALSE))</f>
        <v>0</v>
      </c>
      <c r="C128">
        <f>IF($Q128="","",VLOOKUP($Q128,'Dept Head vs YTD acct'!$A$5:$M$257,4,FALSE))</f>
        <v>0</v>
      </c>
      <c r="D128">
        <f>IF($Q128="","",VLOOKUP($Q128,'Dept Head vs YTD acct'!$A$5:$M$257,5,FALSE))</f>
        <v>0</v>
      </c>
      <c r="E128">
        <f>IF($Q128="","",VLOOKUP($Q128,'Dept Head vs YTD acct'!$A$5:$M$257,6,FALSE))</f>
        <v>0</v>
      </c>
      <c r="F128">
        <f>IF($Q128="","",VLOOKUP($Q128,'Dept Head vs YTD acct'!$A$5:$M$257,7,FALSE))</f>
        <v>0</v>
      </c>
      <c r="G128" t="str">
        <f>IF($Q128="","",VLOOKUP($Q128,'Dept Head vs YTD acct'!$A$5:$Q$257,COUNTA('Dept Head vs YTD acct'!$A$4:H$4),FALSE))</f>
        <v>4495</v>
      </c>
      <c r="H128" t="str">
        <f>IF($Q128="","",VLOOKUP($Q128,'Dept Head vs YTD acct'!$A$5:$Q$257,COUNTA('Dept Head vs YTD acct'!$A$4:I$4),FALSE))</f>
        <v>MH WORKFORCE GRANT</v>
      </c>
      <c r="I128" s="9">
        <f>IF($Q128="","",VLOOKUP($Q128,'Dept Head vs YTD acct'!$A$5:$Q$257,COUNTA('Dept Head vs YTD acct'!$A$4:J$4),FALSE))</f>
        <v>0</v>
      </c>
      <c r="J128" s="9">
        <f>IF($Q128="","",VLOOKUP($Q128,'Dept Head vs YTD acct'!$A$5:$Q$257,COUNTA('Dept Head vs YTD acct'!$A$4:K$4),FALSE))</f>
        <v>0</v>
      </c>
      <c r="K128" s="9">
        <f>IF($Q128="","",VLOOKUP($Q128,'Dept Head vs YTD acct'!$A$5:$Q$257,COUNTA('Dept Head vs YTD acct'!$A$4:L$4),FALSE))</f>
        <v>0</v>
      </c>
      <c r="L128" s="9">
        <f>IF($Q128="","",VLOOKUP($Q128,'Dept Head vs YTD acct'!$A$5:$Q$257,COUNTA('Dept Head vs YTD acct'!$A$4:M$4),FALSE))</f>
        <v>0</v>
      </c>
      <c r="M128" s="9">
        <f>IF($Q128="","",VLOOKUP($Q128,'Dept Head vs YTD acct'!$A$5:$Q$257,COUNTA('Dept Head vs YTD acct'!$A$4:N$4),FALSE))</f>
        <v>0</v>
      </c>
      <c r="N128" s="9">
        <f>IF($Q128="","",VLOOKUP($Q128,'Dept Head vs YTD acct'!$A$5:$Q$257,COUNTA('Dept Head vs YTD acct'!$A$4:O$4),FALSE))</f>
        <v>0</v>
      </c>
      <c r="O128" s="9">
        <f>IF($Q128="","",VLOOKUP($Q128,'Dept Head vs YTD acct'!$A$5:$Q$257,COUNTA('Dept Head vs YTD acct'!$A$4:P$4),FALSE))</f>
        <v>0</v>
      </c>
      <c r="P128" s="9">
        <f t="shared" si="1"/>
        <v>0</v>
      </c>
      <c r="Q128">
        <f>IF((MAX($Q$4:Q127)+1)&gt;Data!$C$1,"",MAX($Q$4:Q127)+1)</f>
        <v>124</v>
      </c>
    </row>
    <row r="129" spans="1:17" x14ac:dyDescent="0.2">
      <c r="A129" t="str">
        <f>IF($Q129="","",VLOOKUP($Q129,'Dept Head vs YTD acct'!$A$5:$Q$257,COUNTA('Dept Head vs YTD acct'!$A$4:B$4),FALSE))</f>
        <v>A</v>
      </c>
      <c r="B129">
        <f>IF($Q129="","",VLOOKUP($Q129,'Dept Head vs YTD acct'!$A$5:$M$257,3,FALSE))</f>
        <v>0</v>
      </c>
      <c r="C129">
        <f>IF($Q129="","",VLOOKUP($Q129,'Dept Head vs YTD acct'!$A$5:$M$257,4,FALSE))</f>
        <v>0</v>
      </c>
      <c r="D129">
        <f>IF($Q129="","",VLOOKUP($Q129,'Dept Head vs YTD acct'!$A$5:$M$257,5,FALSE))</f>
        <v>0</v>
      </c>
      <c r="E129">
        <f>IF($Q129="","",VLOOKUP($Q129,'Dept Head vs YTD acct'!$A$5:$M$257,6,FALSE))</f>
        <v>0</v>
      </c>
      <c r="F129">
        <f>IF($Q129="","",VLOOKUP($Q129,'Dept Head vs YTD acct'!$A$5:$M$257,7,FALSE))</f>
        <v>0</v>
      </c>
      <c r="G129" t="str">
        <f>IF($Q129="","",VLOOKUP($Q129,'Dept Head vs YTD acct'!$A$5:$Q$257,COUNTA('Dept Head vs YTD acct'!$A$4:H$4),FALSE))</f>
        <v>4597</v>
      </c>
      <c r="H129" t="str">
        <f>IF($Q129="","",VLOOKUP($Q129,'Dept Head vs YTD acct'!$A$5:$Q$257,COUNTA('Dept Head vs YTD acct'!$A$4:I$4),FALSE))</f>
        <v>C.M.A.Q. GRANT -FEDERAL</v>
      </c>
      <c r="I129" s="9">
        <f>IF($Q129="","",VLOOKUP($Q129,'Dept Head vs YTD acct'!$A$5:$Q$257,COUNTA('Dept Head vs YTD acct'!$A$4:J$4),FALSE))</f>
        <v>0</v>
      </c>
      <c r="J129" s="9">
        <f>IF($Q129="","",VLOOKUP($Q129,'Dept Head vs YTD acct'!$A$5:$Q$257,COUNTA('Dept Head vs YTD acct'!$A$4:K$4),FALSE))</f>
        <v>0</v>
      </c>
      <c r="K129" s="9">
        <f>IF($Q129="","",VLOOKUP($Q129,'Dept Head vs YTD acct'!$A$5:$Q$257,COUNTA('Dept Head vs YTD acct'!$A$4:L$4),FALSE))</f>
        <v>0</v>
      </c>
      <c r="L129" s="9">
        <f>IF($Q129="","",VLOOKUP($Q129,'Dept Head vs YTD acct'!$A$5:$Q$257,COUNTA('Dept Head vs YTD acct'!$A$4:M$4),FALSE))</f>
        <v>0</v>
      </c>
      <c r="M129" s="9">
        <f>IF($Q129="","",VLOOKUP($Q129,'Dept Head vs YTD acct'!$A$5:$Q$257,COUNTA('Dept Head vs YTD acct'!$A$4:N$4),FALSE))</f>
        <v>0</v>
      </c>
      <c r="N129" s="9">
        <f>IF($Q129="","",VLOOKUP($Q129,'Dept Head vs YTD acct'!$A$5:$Q$257,COUNTA('Dept Head vs YTD acct'!$A$4:O$4),FALSE))</f>
        <v>0</v>
      </c>
      <c r="O129" s="9">
        <f>IF($Q129="","",VLOOKUP($Q129,'Dept Head vs YTD acct'!$A$5:$Q$257,COUNTA('Dept Head vs YTD acct'!$A$4:P$4),FALSE))</f>
        <v>0</v>
      </c>
      <c r="P129" s="9">
        <f t="shared" si="1"/>
        <v>0</v>
      </c>
      <c r="Q129">
        <f>IF((MAX($Q$4:Q128)+1)&gt;Data!$C$1,"",MAX($Q$4:Q128)+1)</f>
        <v>125</v>
      </c>
    </row>
    <row r="130" spans="1:17" x14ac:dyDescent="0.2">
      <c r="A130" t="str">
        <f>IF($Q130="","",VLOOKUP($Q130,'Dept Head vs YTD acct'!$A$5:$Q$257,COUNTA('Dept Head vs YTD acct'!$A$4:B$4),FALSE))</f>
        <v>A</v>
      </c>
      <c r="B130">
        <f>IF($Q130="","",VLOOKUP($Q130,'Dept Head vs YTD acct'!$A$5:$M$257,3,FALSE))</f>
        <v>0</v>
      </c>
      <c r="C130">
        <f>IF($Q130="","",VLOOKUP($Q130,'Dept Head vs YTD acct'!$A$5:$M$257,4,FALSE))</f>
        <v>0</v>
      </c>
      <c r="D130">
        <f>IF($Q130="","",VLOOKUP($Q130,'Dept Head vs YTD acct'!$A$5:$M$257,5,FALSE))</f>
        <v>0</v>
      </c>
      <c r="E130">
        <f>IF($Q130="","",VLOOKUP($Q130,'Dept Head vs YTD acct'!$A$5:$M$257,6,FALSE))</f>
        <v>0</v>
      </c>
      <c r="F130">
        <f>IF($Q130="","",VLOOKUP($Q130,'Dept Head vs YTD acct'!$A$5:$M$257,7,FALSE))</f>
        <v>0</v>
      </c>
      <c r="G130" t="str">
        <f>IF($Q130="","",VLOOKUP($Q130,'Dept Head vs YTD acct'!$A$5:$Q$257,COUNTA('Dept Head vs YTD acct'!$A$4:H$4),FALSE))</f>
        <v>4601</v>
      </c>
      <c r="H130" t="str">
        <f>IF($Q130="","",VLOOKUP($Q130,'Dept Head vs YTD acct'!$A$5:$Q$257,COUNTA('Dept Head vs YTD acct'!$A$4:I$4),FALSE))</f>
        <v>MEDICAL ASSISTANCE</v>
      </c>
      <c r="I130" s="9">
        <f>IF($Q130="","",VLOOKUP($Q130,'Dept Head vs YTD acct'!$A$5:$Q$257,COUNTA('Dept Head vs YTD acct'!$A$4:J$4),FALSE))</f>
        <v>0</v>
      </c>
      <c r="J130" s="9">
        <f>IF($Q130="","",VLOOKUP($Q130,'Dept Head vs YTD acct'!$A$5:$Q$257,COUNTA('Dept Head vs YTD acct'!$A$4:K$4),FALSE))</f>
        <v>0</v>
      </c>
      <c r="K130" s="9">
        <f>IF($Q130="","",VLOOKUP($Q130,'Dept Head vs YTD acct'!$A$5:$Q$257,COUNTA('Dept Head vs YTD acct'!$A$4:L$4),FALSE))</f>
        <v>0</v>
      </c>
      <c r="L130" s="9">
        <f>IF($Q130="","",VLOOKUP($Q130,'Dept Head vs YTD acct'!$A$5:$Q$257,COUNTA('Dept Head vs YTD acct'!$A$4:M$4),FALSE))</f>
        <v>0</v>
      </c>
      <c r="M130" s="9">
        <f>IF($Q130="","",VLOOKUP($Q130,'Dept Head vs YTD acct'!$A$5:$Q$257,COUNTA('Dept Head vs YTD acct'!$A$4:N$4),FALSE))</f>
        <v>0</v>
      </c>
      <c r="N130" s="9">
        <f>IF($Q130="","",VLOOKUP($Q130,'Dept Head vs YTD acct'!$A$5:$Q$257,COUNTA('Dept Head vs YTD acct'!$A$4:O$4),FALSE))</f>
        <v>0</v>
      </c>
      <c r="O130" s="9">
        <f>IF($Q130="","",VLOOKUP($Q130,'Dept Head vs YTD acct'!$A$5:$Q$257,COUNTA('Dept Head vs YTD acct'!$A$4:P$4),FALSE))</f>
        <v>0</v>
      </c>
      <c r="P130" s="9">
        <f t="shared" si="1"/>
        <v>0</v>
      </c>
      <c r="Q130">
        <f>IF((MAX($Q$4:Q129)+1)&gt;Data!$C$1,"",MAX($Q$4:Q129)+1)</f>
        <v>126</v>
      </c>
    </row>
    <row r="131" spans="1:17" x14ac:dyDescent="0.2">
      <c r="A131" t="str">
        <f>IF($Q131="","",VLOOKUP($Q131,'Dept Head vs YTD acct'!$A$5:$Q$257,COUNTA('Dept Head vs YTD acct'!$A$4:B$4),FALSE))</f>
        <v>A</v>
      </c>
      <c r="B131">
        <f>IF($Q131="","",VLOOKUP($Q131,'Dept Head vs YTD acct'!$A$5:$M$257,3,FALSE))</f>
        <v>0</v>
      </c>
      <c r="C131">
        <f>IF($Q131="","",VLOOKUP($Q131,'Dept Head vs YTD acct'!$A$5:$M$257,4,FALSE))</f>
        <v>0</v>
      </c>
      <c r="D131">
        <f>IF($Q131="","",VLOOKUP($Q131,'Dept Head vs YTD acct'!$A$5:$M$257,5,FALSE))</f>
        <v>0</v>
      </c>
      <c r="E131">
        <f>IF($Q131="","",VLOOKUP($Q131,'Dept Head vs YTD acct'!$A$5:$M$257,6,FALSE))</f>
        <v>0</v>
      </c>
      <c r="F131">
        <f>IF($Q131="","",VLOOKUP($Q131,'Dept Head vs YTD acct'!$A$5:$M$257,7,FALSE))</f>
        <v>0</v>
      </c>
      <c r="G131" t="str">
        <f>IF($Q131="","",VLOOKUP($Q131,'Dept Head vs YTD acct'!$A$5:$Q$257,COUNTA('Dept Head vs YTD acct'!$A$4:H$4),FALSE))</f>
        <v>4626</v>
      </c>
      <c r="H131" t="str">
        <f>IF($Q131="","",VLOOKUP($Q131,'Dept Head vs YTD acct'!$A$5:$Q$257,COUNTA('Dept Head vs YTD acct'!$A$4:I$4),FALSE))</f>
        <v>FORFEITURE OF CRIME PROCEEDS</v>
      </c>
      <c r="I131" s="9">
        <f>IF($Q131="","",VLOOKUP($Q131,'Dept Head vs YTD acct'!$A$5:$Q$257,COUNTA('Dept Head vs YTD acct'!$A$4:J$4),FALSE))</f>
        <v>0</v>
      </c>
      <c r="J131" s="9">
        <f>IF($Q131="","",VLOOKUP($Q131,'Dept Head vs YTD acct'!$A$5:$Q$257,COUNTA('Dept Head vs YTD acct'!$A$4:K$4),FALSE))</f>
        <v>0</v>
      </c>
      <c r="K131" s="9">
        <f>IF($Q131="","",VLOOKUP($Q131,'Dept Head vs YTD acct'!$A$5:$Q$257,COUNTA('Dept Head vs YTD acct'!$A$4:L$4),FALSE))</f>
        <v>0</v>
      </c>
      <c r="L131" s="9">
        <f>IF($Q131="","",VLOOKUP($Q131,'Dept Head vs YTD acct'!$A$5:$Q$257,COUNTA('Dept Head vs YTD acct'!$A$4:M$4),FALSE))</f>
        <v>0</v>
      </c>
      <c r="M131" s="9">
        <f>IF($Q131="","",VLOOKUP($Q131,'Dept Head vs YTD acct'!$A$5:$Q$257,COUNTA('Dept Head vs YTD acct'!$A$4:N$4),FALSE))</f>
        <v>0</v>
      </c>
      <c r="N131" s="9">
        <f>IF($Q131="","",VLOOKUP($Q131,'Dept Head vs YTD acct'!$A$5:$Q$257,COUNTA('Dept Head vs YTD acct'!$A$4:O$4),FALSE))</f>
        <v>0</v>
      </c>
      <c r="O131" s="9">
        <f>IF($Q131="","",VLOOKUP($Q131,'Dept Head vs YTD acct'!$A$5:$Q$257,COUNTA('Dept Head vs YTD acct'!$A$4:P$4),FALSE))</f>
        <v>0</v>
      </c>
      <c r="P131" s="9">
        <f t="shared" si="1"/>
        <v>0</v>
      </c>
      <c r="Q131">
        <f>IF((MAX($Q$4:Q130)+1)&gt;Data!$C$1,"",MAX($Q$4:Q130)+1)</f>
        <v>127</v>
      </c>
    </row>
    <row r="132" spans="1:17" x14ac:dyDescent="0.2">
      <c r="A132" t="str">
        <f>IF($Q132="","",VLOOKUP($Q132,'Dept Head vs YTD acct'!$A$5:$Q$257,COUNTA('Dept Head vs YTD acct'!$A$4:B$4),FALSE))</f>
        <v>A</v>
      </c>
      <c r="B132">
        <f>IF($Q132="","",VLOOKUP($Q132,'Dept Head vs YTD acct'!$A$5:$M$257,3,FALSE))</f>
        <v>0</v>
      </c>
      <c r="C132">
        <f>IF($Q132="","",VLOOKUP($Q132,'Dept Head vs YTD acct'!$A$5:$M$257,4,FALSE))</f>
        <v>0</v>
      </c>
      <c r="D132">
        <f>IF($Q132="","",VLOOKUP($Q132,'Dept Head vs YTD acct'!$A$5:$M$257,5,FALSE))</f>
        <v>0</v>
      </c>
      <c r="E132">
        <f>IF($Q132="","",VLOOKUP($Q132,'Dept Head vs YTD acct'!$A$5:$M$257,6,FALSE))</f>
        <v>0</v>
      </c>
      <c r="F132">
        <f>IF($Q132="","",VLOOKUP($Q132,'Dept Head vs YTD acct'!$A$5:$M$257,7,FALSE))</f>
        <v>0</v>
      </c>
      <c r="G132" t="str">
        <f>IF($Q132="","",VLOOKUP($Q132,'Dept Head vs YTD acct'!$A$5:$Q$257,COUNTA('Dept Head vs YTD acct'!$A$4:H$4),FALSE))</f>
        <v>4770</v>
      </c>
      <c r="H132" t="str">
        <f>IF($Q132="","",VLOOKUP($Q132,'Dept Head vs YTD acct'!$A$5:$Q$257,COUNTA('Dept Head vs YTD acct'!$A$4:I$4),FALSE))</f>
        <v>UNCLASSIFIED FEDERAL AID</v>
      </c>
      <c r="I132" s="9">
        <f>IF($Q132="","",VLOOKUP($Q132,'Dept Head vs YTD acct'!$A$5:$Q$257,COUNTA('Dept Head vs YTD acct'!$A$4:J$4),FALSE))</f>
        <v>0</v>
      </c>
      <c r="J132" s="9">
        <f>IF($Q132="","",VLOOKUP($Q132,'Dept Head vs YTD acct'!$A$5:$Q$257,COUNTA('Dept Head vs YTD acct'!$A$4:K$4),FALSE))</f>
        <v>0</v>
      </c>
      <c r="K132" s="9">
        <f>IF($Q132="","",VLOOKUP($Q132,'Dept Head vs YTD acct'!$A$5:$Q$257,COUNTA('Dept Head vs YTD acct'!$A$4:L$4),FALSE))</f>
        <v>0</v>
      </c>
      <c r="L132" s="9">
        <f>IF($Q132="","",VLOOKUP($Q132,'Dept Head vs YTD acct'!$A$5:$Q$257,COUNTA('Dept Head vs YTD acct'!$A$4:M$4),FALSE))</f>
        <v>0</v>
      </c>
      <c r="M132" s="9">
        <f>IF($Q132="","",VLOOKUP($Q132,'Dept Head vs YTD acct'!$A$5:$Q$257,COUNTA('Dept Head vs YTD acct'!$A$4:N$4),FALSE))</f>
        <v>0</v>
      </c>
      <c r="N132" s="9">
        <f>IF($Q132="","",VLOOKUP($Q132,'Dept Head vs YTD acct'!$A$5:$Q$257,COUNTA('Dept Head vs YTD acct'!$A$4:O$4),FALSE))</f>
        <v>0</v>
      </c>
      <c r="O132" s="9">
        <f>IF($Q132="","",VLOOKUP($Q132,'Dept Head vs YTD acct'!$A$5:$Q$257,COUNTA('Dept Head vs YTD acct'!$A$4:P$4),FALSE))</f>
        <v>0</v>
      </c>
      <c r="P132" s="9">
        <f t="shared" si="1"/>
        <v>0</v>
      </c>
      <c r="Q132">
        <f>IF((MAX($Q$4:Q131)+1)&gt;Data!$C$1,"",MAX($Q$4:Q131)+1)</f>
        <v>128</v>
      </c>
    </row>
    <row r="133" spans="1:17" x14ac:dyDescent="0.2">
      <c r="A133" t="str">
        <f>IF($Q133="","",VLOOKUP($Q133,'Dept Head vs YTD acct'!$A$5:$Q$257,COUNTA('Dept Head vs YTD acct'!$A$4:B$4),FALSE))</f>
        <v>A</v>
      </c>
      <c r="B133">
        <f>IF($Q133="","",VLOOKUP($Q133,'Dept Head vs YTD acct'!$A$5:$M$257,3,FALSE))</f>
        <v>0</v>
      </c>
      <c r="C133">
        <f>IF($Q133="","",VLOOKUP($Q133,'Dept Head vs YTD acct'!$A$5:$M$257,4,FALSE))</f>
        <v>0</v>
      </c>
      <c r="D133">
        <f>IF($Q133="","",VLOOKUP($Q133,'Dept Head vs YTD acct'!$A$5:$M$257,5,FALSE))</f>
        <v>0</v>
      </c>
      <c r="E133">
        <f>IF($Q133="","",VLOOKUP($Q133,'Dept Head vs YTD acct'!$A$5:$M$257,6,FALSE))</f>
        <v>0</v>
      </c>
      <c r="F133">
        <f>IF($Q133="","",VLOOKUP($Q133,'Dept Head vs YTD acct'!$A$5:$M$257,7,FALSE))</f>
        <v>0</v>
      </c>
      <c r="G133" t="str">
        <f>IF($Q133="","",VLOOKUP($Q133,'Dept Head vs YTD acct'!$A$5:$Q$257,COUNTA('Dept Head vs YTD acct'!$A$4:H$4),FALSE))</f>
        <v>4787</v>
      </c>
      <c r="H133" t="str">
        <f>IF($Q133="","",VLOOKUP($Q133,'Dept Head vs YTD acct'!$A$5:$Q$257,COUNTA('Dept Head vs YTD acct'!$A$4:I$4),FALSE))</f>
        <v>NATIONAL EMPLOYMENT GRANT</v>
      </c>
      <c r="I133" s="9">
        <f>IF($Q133="","",VLOOKUP($Q133,'Dept Head vs YTD acct'!$A$5:$Q$257,COUNTA('Dept Head vs YTD acct'!$A$4:J$4),FALSE))</f>
        <v>0</v>
      </c>
      <c r="J133" s="9">
        <f>IF($Q133="","",VLOOKUP($Q133,'Dept Head vs YTD acct'!$A$5:$Q$257,COUNTA('Dept Head vs YTD acct'!$A$4:K$4),FALSE))</f>
        <v>0</v>
      </c>
      <c r="K133" s="9">
        <f>IF($Q133="","",VLOOKUP($Q133,'Dept Head vs YTD acct'!$A$5:$Q$257,COUNTA('Dept Head vs YTD acct'!$A$4:L$4),FALSE))</f>
        <v>0</v>
      </c>
      <c r="L133" s="9">
        <f>IF($Q133="","",VLOOKUP($Q133,'Dept Head vs YTD acct'!$A$5:$Q$257,COUNTA('Dept Head vs YTD acct'!$A$4:M$4),FALSE))</f>
        <v>0</v>
      </c>
      <c r="M133" s="9">
        <f>IF($Q133="","",VLOOKUP($Q133,'Dept Head vs YTD acct'!$A$5:$Q$257,COUNTA('Dept Head vs YTD acct'!$A$4:N$4),FALSE))</f>
        <v>0</v>
      </c>
      <c r="N133" s="9">
        <f>IF($Q133="","",VLOOKUP($Q133,'Dept Head vs YTD acct'!$A$5:$Q$257,COUNTA('Dept Head vs YTD acct'!$A$4:O$4),FALSE))</f>
        <v>0</v>
      </c>
      <c r="O133" s="9">
        <f>IF($Q133="","",VLOOKUP($Q133,'Dept Head vs YTD acct'!$A$5:$Q$257,COUNTA('Dept Head vs YTD acct'!$A$4:P$4),FALSE))</f>
        <v>0</v>
      </c>
      <c r="P133" s="9">
        <f t="shared" si="1"/>
        <v>0</v>
      </c>
      <c r="Q133">
        <f>IF((MAX($Q$4:Q132)+1)&gt;Data!$C$1,"",MAX($Q$4:Q132)+1)</f>
        <v>129</v>
      </c>
    </row>
    <row r="134" spans="1:17" x14ac:dyDescent="0.2">
      <c r="A134" t="str">
        <f>IF($Q134="","",VLOOKUP($Q134,'Dept Head vs YTD acct'!$A$5:$Q$257,COUNTA('Dept Head vs YTD acct'!$A$4:B$4),FALSE))</f>
        <v>A</v>
      </c>
      <c r="B134">
        <f>IF($Q134="","",VLOOKUP($Q134,'Dept Head vs YTD acct'!$A$5:$M$257,3,FALSE))</f>
        <v>0</v>
      </c>
      <c r="C134">
        <f>IF($Q134="","",VLOOKUP($Q134,'Dept Head vs YTD acct'!$A$5:$M$257,4,FALSE))</f>
        <v>0</v>
      </c>
      <c r="D134">
        <f>IF($Q134="","",VLOOKUP($Q134,'Dept Head vs YTD acct'!$A$5:$M$257,5,FALSE))</f>
        <v>0</v>
      </c>
      <c r="E134">
        <f>IF($Q134="","",VLOOKUP($Q134,'Dept Head vs YTD acct'!$A$5:$M$257,6,FALSE))</f>
        <v>0</v>
      </c>
      <c r="F134">
        <f>IF($Q134="","",VLOOKUP($Q134,'Dept Head vs YTD acct'!$A$5:$M$257,7,FALSE))</f>
        <v>0</v>
      </c>
      <c r="G134" t="str">
        <f>IF($Q134="","",VLOOKUP($Q134,'Dept Head vs YTD acct'!$A$5:$Q$257,COUNTA('Dept Head vs YTD acct'!$A$4:H$4),FALSE))</f>
        <v>5730</v>
      </c>
      <c r="H134" t="str">
        <f>IF($Q134="","",VLOOKUP($Q134,'Dept Head vs YTD acct'!$A$5:$Q$257,COUNTA('Dept Head vs YTD acct'!$A$4:I$4),FALSE))</f>
        <v>PROCEEDS-BOND ANTICIPAT NOTE</v>
      </c>
      <c r="I134" s="9">
        <f>IF($Q134="","",VLOOKUP($Q134,'Dept Head vs YTD acct'!$A$5:$Q$257,COUNTA('Dept Head vs YTD acct'!$A$4:J$4),FALSE))</f>
        <v>0</v>
      </c>
      <c r="J134" s="9">
        <f>IF($Q134="","",VLOOKUP($Q134,'Dept Head vs YTD acct'!$A$5:$Q$257,COUNTA('Dept Head vs YTD acct'!$A$4:K$4),FALSE))</f>
        <v>0</v>
      </c>
      <c r="K134" s="9">
        <f>IF($Q134="","",VLOOKUP($Q134,'Dept Head vs YTD acct'!$A$5:$Q$257,COUNTA('Dept Head vs YTD acct'!$A$4:L$4),FALSE))</f>
        <v>0</v>
      </c>
      <c r="L134" s="9">
        <f>IF($Q134="","",VLOOKUP($Q134,'Dept Head vs YTD acct'!$A$5:$Q$257,COUNTA('Dept Head vs YTD acct'!$A$4:M$4),FALSE))</f>
        <v>0</v>
      </c>
      <c r="M134" s="9">
        <f>IF($Q134="","",VLOOKUP($Q134,'Dept Head vs YTD acct'!$A$5:$Q$257,COUNTA('Dept Head vs YTD acct'!$A$4:N$4),FALSE))</f>
        <v>0</v>
      </c>
      <c r="N134" s="9">
        <f>IF($Q134="","",VLOOKUP($Q134,'Dept Head vs YTD acct'!$A$5:$Q$257,COUNTA('Dept Head vs YTD acct'!$A$4:O$4),FALSE))</f>
        <v>0</v>
      </c>
      <c r="O134" s="9">
        <f>IF($Q134="","",VLOOKUP($Q134,'Dept Head vs YTD acct'!$A$5:$Q$257,COUNTA('Dept Head vs YTD acct'!$A$4:P$4),FALSE))</f>
        <v>0</v>
      </c>
      <c r="P134" s="9">
        <f t="shared" ref="P134:P197" si="2">SUM(I134:O134)</f>
        <v>0</v>
      </c>
      <c r="Q134">
        <f>IF((MAX($Q$4:Q133)+1)&gt;Data!$C$1,"",MAX($Q$4:Q133)+1)</f>
        <v>130</v>
      </c>
    </row>
    <row r="135" spans="1:17" x14ac:dyDescent="0.2">
      <c r="A135" t="str">
        <f>IF($Q135="","",VLOOKUP($Q135,'Dept Head vs YTD acct'!$A$5:$Q$257,COUNTA('Dept Head vs YTD acct'!$A$4:B$4),FALSE))</f>
        <v>A</v>
      </c>
      <c r="B135">
        <f>IF($Q135="","",VLOOKUP($Q135,'Dept Head vs YTD acct'!$A$5:$M$257,3,FALSE))</f>
        <v>0</v>
      </c>
      <c r="C135">
        <f>IF($Q135="","",VLOOKUP($Q135,'Dept Head vs YTD acct'!$A$5:$M$257,4,FALSE))</f>
        <v>0</v>
      </c>
      <c r="D135">
        <f>IF($Q135="","",VLOOKUP($Q135,'Dept Head vs YTD acct'!$A$5:$M$257,5,FALSE))</f>
        <v>0</v>
      </c>
      <c r="E135">
        <f>IF($Q135="","",VLOOKUP($Q135,'Dept Head vs YTD acct'!$A$5:$M$257,6,FALSE))</f>
        <v>0</v>
      </c>
      <c r="F135">
        <f>IF($Q135="","",VLOOKUP($Q135,'Dept Head vs YTD acct'!$A$5:$M$257,7,FALSE))</f>
        <v>0</v>
      </c>
      <c r="G135" t="str">
        <f>IF($Q135="","",VLOOKUP($Q135,'Dept Head vs YTD acct'!$A$5:$Q$257,COUNTA('Dept Head vs YTD acct'!$A$4:H$4),FALSE))</f>
        <v>3770</v>
      </c>
      <c r="H135" t="str">
        <f>IF($Q135="","",VLOOKUP($Q135,'Dept Head vs YTD acct'!$A$5:$Q$257,COUNTA('Dept Head vs YTD acct'!$A$4:I$4),FALSE))</f>
        <v>UNCLASSIFIED STATE AID</v>
      </c>
      <c r="I135" s="9">
        <f>IF($Q135="","",VLOOKUP($Q135,'Dept Head vs YTD acct'!$A$5:$Q$257,COUNTA('Dept Head vs YTD acct'!$A$4:J$4),FALSE))</f>
        <v>0</v>
      </c>
      <c r="J135" s="9">
        <f>IF($Q135="","",VLOOKUP($Q135,'Dept Head vs YTD acct'!$A$5:$Q$257,COUNTA('Dept Head vs YTD acct'!$A$4:K$4),FALSE))</f>
        <v>-0.01</v>
      </c>
      <c r="K135" s="9">
        <f>IF($Q135="","",VLOOKUP($Q135,'Dept Head vs YTD acct'!$A$5:$Q$257,COUNTA('Dept Head vs YTD acct'!$A$4:L$4),FALSE))</f>
        <v>0</v>
      </c>
      <c r="L135" s="9">
        <f>IF($Q135="","",VLOOKUP($Q135,'Dept Head vs YTD acct'!$A$5:$Q$257,COUNTA('Dept Head vs YTD acct'!$A$4:M$4),FALSE))</f>
        <v>0</v>
      </c>
      <c r="M135" s="9">
        <f>IF($Q135="","",VLOOKUP($Q135,'Dept Head vs YTD acct'!$A$5:$Q$257,COUNTA('Dept Head vs YTD acct'!$A$4:N$4),FALSE))</f>
        <v>0</v>
      </c>
      <c r="N135" s="9">
        <f>IF($Q135="","",VLOOKUP($Q135,'Dept Head vs YTD acct'!$A$5:$Q$257,COUNTA('Dept Head vs YTD acct'!$A$4:O$4),FALSE))</f>
        <v>0</v>
      </c>
      <c r="O135" s="9">
        <f>IF($Q135="","",VLOOKUP($Q135,'Dept Head vs YTD acct'!$A$5:$Q$257,COUNTA('Dept Head vs YTD acct'!$A$4:P$4),FALSE))</f>
        <v>0</v>
      </c>
      <c r="P135" s="9">
        <f t="shared" si="2"/>
        <v>-0.01</v>
      </c>
      <c r="Q135">
        <f>IF((MAX($Q$4:Q134)+1)&gt;Data!$C$1,"",MAX($Q$4:Q134)+1)</f>
        <v>131</v>
      </c>
    </row>
    <row r="136" spans="1:17" x14ac:dyDescent="0.2">
      <c r="A136" t="str">
        <f>IF($Q136="","",VLOOKUP($Q136,'Dept Head vs YTD acct'!$A$5:$Q$257,COUNTA('Dept Head vs YTD acct'!$A$4:B$4),FALSE))</f>
        <v>A</v>
      </c>
      <c r="B136">
        <f>IF($Q136="","",VLOOKUP($Q136,'Dept Head vs YTD acct'!$A$5:$M$257,3,FALSE))</f>
        <v>0</v>
      </c>
      <c r="C136">
        <f>IF($Q136="","",VLOOKUP($Q136,'Dept Head vs YTD acct'!$A$5:$M$257,4,FALSE))</f>
        <v>0</v>
      </c>
      <c r="D136">
        <f>IF($Q136="","",VLOOKUP($Q136,'Dept Head vs YTD acct'!$A$5:$M$257,5,FALSE))</f>
        <v>0</v>
      </c>
      <c r="E136">
        <f>IF($Q136="","",VLOOKUP($Q136,'Dept Head vs YTD acct'!$A$5:$M$257,6,FALSE))</f>
        <v>0</v>
      </c>
      <c r="F136">
        <f>IF($Q136="","",VLOOKUP($Q136,'Dept Head vs YTD acct'!$A$5:$M$257,7,FALSE))</f>
        <v>0</v>
      </c>
      <c r="G136" t="str">
        <f>IF($Q136="","",VLOOKUP($Q136,'Dept Head vs YTD acct'!$A$5:$Q$257,COUNTA('Dept Head vs YTD acct'!$A$4:H$4),FALSE))</f>
        <v>2402</v>
      </c>
      <c r="H136" t="str">
        <f>IF($Q136="","",VLOOKUP($Q136,'Dept Head vs YTD acct'!$A$5:$Q$257,COUNTA('Dept Head vs YTD acct'!$A$4:I$4),FALSE))</f>
        <v>EARNINGS ON DEPOSITS-BLEN BR</v>
      </c>
      <c r="I136" s="9">
        <f>IF($Q136="","",VLOOKUP($Q136,'Dept Head vs YTD acct'!$A$5:$Q$257,COUNTA('Dept Head vs YTD acct'!$A$4:J$4),FALSE))</f>
        <v>-0.59</v>
      </c>
      <c r="J136" s="9">
        <f>IF($Q136="","",VLOOKUP($Q136,'Dept Head vs YTD acct'!$A$5:$Q$257,COUNTA('Dept Head vs YTD acct'!$A$4:K$4),FALSE))</f>
        <v>-0.6</v>
      </c>
      <c r="K136" s="9">
        <f>IF($Q136="","",VLOOKUP($Q136,'Dept Head vs YTD acct'!$A$5:$Q$257,COUNTA('Dept Head vs YTD acct'!$A$4:L$4),FALSE))</f>
        <v>-0.59</v>
      </c>
      <c r="L136" s="9">
        <f>IF($Q136="","",VLOOKUP($Q136,'Dept Head vs YTD acct'!$A$5:$Q$257,COUNTA('Dept Head vs YTD acct'!$A$4:M$4),FALSE))</f>
        <v>-0.59</v>
      </c>
      <c r="M136" s="9">
        <f>IF($Q136="","",VLOOKUP($Q136,'Dept Head vs YTD acct'!$A$5:$Q$257,COUNTA('Dept Head vs YTD acct'!$A$4:N$4),FALSE))</f>
        <v>-0.59</v>
      </c>
      <c r="N136" s="9">
        <f>IF($Q136="","",VLOOKUP($Q136,'Dept Head vs YTD acct'!$A$5:$Q$257,COUNTA('Dept Head vs YTD acct'!$A$4:O$4),FALSE))</f>
        <v>-0.6</v>
      </c>
      <c r="O136" s="9">
        <f>IF($Q136="","",VLOOKUP($Q136,'Dept Head vs YTD acct'!$A$5:$Q$257,COUNTA('Dept Head vs YTD acct'!$A$4:P$4),FALSE))</f>
        <v>-0.59</v>
      </c>
      <c r="P136" s="9">
        <f t="shared" si="2"/>
        <v>-4.1499999999999995</v>
      </c>
      <c r="Q136">
        <f>IF((MAX($Q$4:Q135)+1)&gt;Data!$C$1,"",MAX($Q$4:Q135)+1)</f>
        <v>132</v>
      </c>
    </row>
    <row r="137" spans="1:17" x14ac:dyDescent="0.2">
      <c r="A137" t="str">
        <f>IF($Q137="","",VLOOKUP($Q137,'Dept Head vs YTD acct'!$A$5:$Q$257,COUNTA('Dept Head vs YTD acct'!$A$4:B$4),FALSE))</f>
        <v>A</v>
      </c>
      <c r="B137">
        <f>IF($Q137="","",VLOOKUP($Q137,'Dept Head vs YTD acct'!$A$5:$M$257,3,FALSE))</f>
        <v>0</v>
      </c>
      <c r="C137">
        <f>IF($Q137="","",VLOOKUP($Q137,'Dept Head vs YTD acct'!$A$5:$M$257,4,FALSE))</f>
        <v>0</v>
      </c>
      <c r="D137">
        <f>IF($Q137="","",VLOOKUP($Q137,'Dept Head vs YTD acct'!$A$5:$M$257,5,FALSE))</f>
        <v>0</v>
      </c>
      <c r="E137">
        <f>IF($Q137="","",VLOOKUP($Q137,'Dept Head vs YTD acct'!$A$5:$M$257,6,FALSE))</f>
        <v>0</v>
      </c>
      <c r="F137">
        <f>IF($Q137="","",VLOOKUP($Q137,'Dept Head vs YTD acct'!$A$5:$M$257,7,FALSE))</f>
        <v>0</v>
      </c>
      <c r="G137" t="str">
        <f>IF($Q137="","",VLOOKUP($Q137,'Dept Head vs YTD acct'!$A$5:$Q$257,COUNTA('Dept Head vs YTD acct'!$A$4:H$4),FALSE))</f>
        <v>3388</v>
      </c>
      <c r="H137" t="str">
        <f>IF($Q137="","",VLOOKUP($Q137,'Dept Head vs YTD acct'!$A$5:$Q$257,COUNTA('Dept Head vs YTD acct'!$A$4:I$4),FALSE))</f>
        <v>IGNITION INTERLOCK</v>
      </c>
      <c r="I137" s="9">
        <f>IF($Q137="","",VLOOKUP($Q137,'Dept Head vs YTD acct'!$A$5:$Q$257,COUNTA('Dept Head vs YTD acct'!$A$4:J$4),FALSE))</f>
        <v>-50</v>
      </c>
      <c r="J137" s="9">
        <f>IF($Q137="","",VLOOKUP($Q137,'Dept Head vs YTD acct'!$A$5:$Q$257,COUNTA('Dept Head vs YTD acct'!$A$4:K$4),FALSE))</f>
        <v>-1876.25</v>
      </c>
      <c r="K137" s="9">
        <f>IF($Q137="","",VLOOKUP($Q137,'Dept Head vs YTD acct'!$A$5:$Q$257,COUNTA('Dept Head vs YTD acct'!$A$4:L$4),FALSE))</f>
        <v>1555</v>
      </c>
      <c r="L137" s="9">
        <f>IF($Q137="","",VLOOKUP($Q137,'Dept Head vs YTD acct'!$A$5:$Q$257,COUNTA('Dept Head vs YTD acct'!$A$4:M$4),FALSE))</f>
        <v>14.360000000000127</v>
      </c>
      <c r="M137" s="9">
        <f>IF($Q137="","",VLOOKUP($Q137,'Dept Head vs YTD acct'!$A$5:$Q$257,COUNTA('Dept Head vs YTD acct'!$A$4:N$4),FALSE))</f>
        <v>111.71000000000004</v>
      </c>
      <c r="N137" s="9">
        <f>IF($Q137="","",VLOOKUP($Q137,'Dept Head vs YTD acct'!$A$5:$Q$257,COUNTA('Dept Head vs YTD acct'!$A$4:O$4),FALSE))</f>
        <v>-129.86999999999989</v>
      </c>
      <c r="O137" s="9">
        <f>IF($Q137="","",VLOOKUP($Q137,'Dept Head vs YTD acct'!$A$5:$Q$257,COUNTA('Dept Head vs YTD acct'!$A$4:P$4),FALSE))</f>
        <v>154</v>
      </c>
      <c r="P137" s="9">
        <f t="shared" si="2"/>
        <v>-221.04999999999973</v>
      </c>
      <c r="Q137">
        <f>IF((MAX($Q$4:Q136)+1)&gt;Data!$C$1,"",MAX($Q$4:Q136)+1)</f>
        <v>133</v>
      </c>
    </row>
    <row r="138" spans="1:17" x14ac:dyDescent="0.2">
      <c r="A138" t="str">
        <f>IF($Q138="","",VLOOKUP($Q138,'Dept Head vs YTD acct'!$A$5:$Q$257,COUNTA('Dept Head vs YTD acct'!$A$4:B$4),FALSE))</f>
        <v>A</v>
      </c>
      <c r="B138">
        <f>IF($Q138="","",VLOOKUP($Q138,'Dept Head vs YTD acct'!$A$5:$M$257,3,FALSE))</f>
        <v>0</v>
      </c>
      <c r="C138">
        <f>IF($Q138="","",VLOOKUP($Q138,'Dept Head vs YTD acct'!$A$5:$M$257,4,FALSE))</f>
        <v>0</v>
      </c>
      <c r="D138">
        <f>IF($Q138="","",VLOOKUP($Q138,'Dept Head vs YTD acct'!$A$5:$M$257,5,FALSE))</f>
        <v>0</v>
      </c>
      <c r="E138">
        <f>IF($Q138="","",VLOOKUP($Q138,'Dept Head vs YTD acct'!$A$5:$M$257,6,FALSE))</f>
        <v>0</v>
      </c>
      <c r="F138">
        <f>IF($Q138="","",VLOOKUP($Q138,'Dept Head vs YTD acct'!$A$5:$M$257,7,FALSE))</f>
        <v>0</v>
      </c>
      <c r="G138" t="str">
        <f>IF($Q138="","",VLOOKUP($Q138,'Dept Head vs YTD acct'!$A$5:$Q$257,COUNTA('Dept Head vs YTD acct'!$A$4:H$4),FALSE))</f>
        <v>2404</v>
      </c>
      <c r="H138" t="str">
        <f>IF($Q138="","",VLOOKUP($Q138,'Dept Head vs YTD acct'!$A$5:$Q$257,COUNTA('Dept Head vs YTD acct'!$A$4:I$4),FALSE))</f>
        <v>EARNINGS ON DEPOSITS-EQUIP.</v>
      </c>
      <c r="I138" s="9">
        <f>IF($Q138="","",VLOOKUP($Q138,'Dept Head vs YTD acct'!$A$5:$Q$257,COUNTA('Dept Head vs YTD acct'!$A$4:J$4),FALSE))</f>
        <v>-10</v>
      </c>
      <c r="J138" s="9">
        <f>IF($Q138="","",VLOOKUP($Q138,'Dept Head vs YTD acct'!$A$5:$Q$257,COUNTA('Dept Head vs YTD acct'!$A$4:K$4),FALSE))</f>
        <v>-10.029999999999999</v>
      </c>
      <c r="K138" s="9">
        <f>IF($Q138="","",VLOOKUP($Q138,'Dept Head vs YTD acct'!$A$5:$Q$257,COUNTA('Dept Head vs YTD acct'!$A$4:L$4),FALSE))</f>
        <v>-12.5</v>
      </c>
      <c r="L138" s="9">
        <f>IF($Q138="","",VLOOKUP($Q138,'Dept Head vs YTD acct'!$A$5:$Q$257,COUNTA('Dept Head vs YTD acct'!$A$4:M$4),FALSE))</f>
        <v>-15.07</v>
      </c>
      <c r="M138" s="9">
        <f>IF($Q138="","",VLOOKUP($Q138,'Dept Head vs YTD acct'!$A$5:$Q$257,COUNTA('Dept Head vs YTD acct'!$A$4:N$4),FALSE))</f>
        <v>-118.63</v>
      </c>
      <c r="N138" s="9">
        <f>IF($Q138="","",VLOOKUP($Q138,'Dept Head vs YTD acct'!$A$5:$Q$257,COUNTA('Dept Head vs YTD acct'!$A$4:O$4),FALSE))</f>
        <v>-47.85</v>
      </c>
      <c r="O138" s="9">
        <f>IF($Q138="","",VLOOKUP($Q138,'Dept Head vs YTD acct'!$A$5:$Q$257,COUNTA('Dept Head vs YTD acct'!$A$4:P$4),FALSE))</f>
        <v>-25.19</v>
      </c>
      <c r="P138" s="9">
        <f t="shared" si="2"/>
        <v>-239.26999999999998</v>
      </c>
      <c r="Q138">
        <f>IF((MAX($Q$4:Q137)+1)&gt;Data!$C$1,"",MAX($Q$4:Q137)+1)</f>
        <v>134</v>
      </c>
    </row>
    <row r="139" spans="1:17" x14ac:dyDescent="0.2">
      <c r="A139" t="str">
        <f>IF($Q139="","",VLOOKUP($Q139,'Dept Head vs YTD acct'!$A$5:$Q$257,COUNTA('Dept Head vs YTD acct'!$A$4:B$4),FALSE))</f>
        <v>A</v>
      </c>
      <c r="B139">
        <f>IF($Q139="","",VLOOKUP($Q139,'Dept Head vs YTD acct'!$A$5:$M$257,3,FALSE))</f>
        <v>0</v>
      </c>
      <c r="C139">
        <f>IF($Q139="","",VLOOKUP($Q139,'Dept Head vs YTD acct'!$A$5:$M$257,4,FALSE))</f>
        <v>0</v>
      </c>
      <c r="D139">
        <f>IF($Q139="","",VLOOKUP($Q139,'Dept Head vs YTD acct'!$A$5:$M$257,5,FALSE))</f>
        <v>0</v>
      </c>
      <c r="E139">
        <f>IF($Q139="","",VLOOKUP($Q139,'Dept Head vs YTD acct'!$A$5:$M$257,6,FALSE))</f>
        <v>0</v>
      </c>
      <c r="F139">
        <f>IF($Q139="","",VLOOKUP($Q139,'Dept Head vs YTD acct'!$A$5:$M$257,7,FALSE))</f>
        <v>0</v>
      </c>
      <c r="G139" t="str">
        <f>IF($Q139="","",VLOOKUP($Q139,'Dept Head vs YTD acct'!$A$5:$Q$257,COUNTA('Dept Head vs YTD acct'!$A$4:H$4),FALSE))</f>
        <v>5031</v>
      </c>
      <c r="H139" t="str">
        <f>IF($Q139="","",VLOOKUP($Q139,'Dept Head vs YTD acct'!$A$5:$Q$257,COUNTA('Dept Head vs YTD acct'!$A$4:I$4),FALSE))</f>
        <v>INTERFUND TRANSFERS</v>
      </c>
      <c r="I139" s="9">
        <f>IF($Q139="","",VLOOKUP($Q139,'Dept Head vs YTD acct'!$A$5:$Q$257,COUNTA('Dept Head vs YTD acct'!$A$4:J$4),FALSE))</f>
        <v>0</v>
      </c>
      <c r="J139" s="9">
        <f>IF($Q139="","",VLOOKUP($Q139,'Dept Head vs YTD acct'!$A$5:$Q$257,COUNTA('Dept Head vs YTD acct'!$A$4:K$4),FALSE))</f>
        <v>0</v>
      </c>
      <c r="K139" s="9">
        <f>IF($Q139="","",VLOOKUP($Q139,'Dept Head vs YTD acct'!$A$5:$Q$257,COUNTA('Dept Head vs YTD acct'!$A$4:L$4),FALSE))</f>
        <v>0</v>
      </c>
      <c r="L139" s="9">
        <f>IF($Q139="","",VLOOKUP($Q139,'Dept Head vs YTD acct'!$A$5:$Q$257,COUNTA('Dept Head vs YTD acct'!$A$4:M$4),FALSE))</f>
        <v>0</v>
      </c>
      <c r="M139" s="9">
        <f>IF($Q139="","",VLOOKUP($Q139,'Dept Head vs YTD acct'!$A$5:$Q$257,COUNTA('Dept Head vs YTD acct'!$A$4:N$4),FALSE))</f>
        <v>-370.35</v>
      </c>
      <c r="N139" s="9">
        <f>IF($Q139="","",VLOOKUP($Q139,'Dept Head vs YTD acct'!$A$5:$Q$257,COUNTA('Dept Head vs YTD acct'!$A$4:O$4),FALSE))</f>
        <v>0</v>
      </c>
      <c r="O139" s="9">
        <f>IF($Q139="","",VLOOKUP($Q139,'Dept Head vs YTD acct'!$A$5:$Q$257,COUNTA('Dept Head vs YTD acct'!$A$4:P$4),FALSE))</f>
        <v>0</v>
      </c>
      <c r="P139" s="9">
        <f t="shared" si="2"/>
        <v>-370.35</v>
      </c>
      <c r="Q139">
        <f>IF((MAX($Q$4:Q138)+1)&gt;Data!$C$1,"",MAX($Q$4:Q138)+1)</f>
        <v>135</v>
      </c>
    </row>
    <row r="140" spans="1:17" x14ac:dyDescent="0.2">
      <c r="A140" t="str">
        <f>IF($Q140="","",VLOOKUP($Q140,'Dept Head vs YTD acct'!$A$5:$Q$257,COUNTA('Dept Head vs YTD acct'!$A$4:B$4),FALSE))</f>
        <v>A</v>
      </c>
      <c r="B140">
        <f>IF($Q140="","",VLOOKUP($Q140,'Dept Head vs YTD acct'!$A$5:$M$257,3,FALSE))</f>
        <v>0</v>
      </c>
      <c r="C140">
        <f>IF($Q140="","",VLOOKUP($Q140,'Dept Head vs YTD acct'!$A$5:$M$257,4,FALSE))</f>
        <v>0</v>
      </c>
      <c r="D140">
        <f>IF($Q140="","",VLOOKUP($Q140,'Dept Head vs YTD acct'!$A$5:$M$257,5,FALSE))</f>
        <v>0</v>
      </c>
      <c r="E140">
        <f>IF($Q140="","",VLOOKUP($Q140,'Dept Head vs YTD acct'!$A$5:$M$257,6,FALSE))</f>
        <v>0</v>
      </c>
      <c r="F140">
        <f>IF($Q140="","",VLOOKUP($Q140,'Dept Head vs YTD acct'!$A$5:$M$257,7,FALSE))</f>
        <v>0</v>
      </c>
      <c r="G140" t="str">
        <f>IF($Q140="","",VLOOKUP($Q140,'Dept Head vs YTD acct'!$A$5:$Q$257,COUNTA('Dept Head vs YTD acct'!$A$4:H$4),FALSE))</f>
        <v>2627</v>
      </c>
      <c r="H140" t="str">
        <f>IF($Q140="","",VLOOKUP($Q140,'Dept Head vs YTD acct'!$A$5:$Q$257,COUNTA('Dept Head vs YTD acct'!$A$4:I$4),FALSE))</f>
        <v>FORFEITURE OF CRIME PROCEEDS</v>
      </c>
      <c r="I140" s="9">
        <f>IF($Q140="","",VLOOKUP($Q140,'Dept Head vs YTD acct'!$A$5:$Q$257,COUNTA('Dept Head vs YTD acct'!$A$4:J$4),FALSE))</f>
        <v>0</v>
      </c>
      <c r="J140" s="9">
        <f>IF($Q140="","",VLOOKUP($Q140,'Dept Head vs YTD acct'!$A$5:$Q$257,COUNTA('Dept Head vs YTD acct'!$A$4:K$4),FALSE))</f>
        <v>0</v>
      </c>
      <c r="K140" s="9">
        <f>IF($Q140="","",VLOOKUP($Q140,'Dept Head vs YTD acct'!$A$5:$Q$257,COUNTA('Dept Head vs YTD acct'!$A$4:L$4),FALSE))</f>
        <v>-686.61</v>
      </c>
      <c r="L140" s="9">
        <f>IF($Q140="","",VLOOKUP($Q140,'Dept Head vs YTD acct'!$A$5:$Q$257,COUNTA('Dept Head vs YTD acct'!$A$4:M$4),FALSE))</f>
        <v>0</v>
      </c>
      <c r="M140" s="9">
        <f>IF($Q140="","",VLOOKUP($Q140,'Dept Head vs YTD acct'!$A$5:$Q$257,COUNTA('Dept Head vs YTD acct'!$A$4:N$4),FALSE))</f>
        <v>0</v>
      </c>
      <c r="N140" s="9">
        <f>IF($Q140="","",VLOOKUP($Q140,'Dept Head vs YTD acct'!$A$5:$Q$257,COUNTA('Dept Head vs YTD acct'!$A$4:O$4),FALSE))</f>
        <v>0</v>
      </c>
      <c r="O140" s="9">
        <f>IF($Q140="","",VLOOKUP($Q140,'Dept Head vs YTD acct'!$A$5:$Q$257,COUNTA('Dept Head vs YTD acct'!$A$4:P$4),FALSE))</f>
        <v>0</v>
      </c>
      <c r="P140" s="9">
        <f t="shared" si="2"/>
        <v>-686.61</v>
      </c>
      <c r="Q140">
        <f>IF((MAX($Q$4:Q139)+1)&gt;Data!$C$1,"",MAX($Q$4:Q139)+1)</f>
        <v>136</v>
      </c>
    </row>
    <row r="141" spans="1:17" x14ac:dyDescent="0.2">
      <c r="A141" t="str">
        <f>IF($Q141="","",VLOOKUP($Q141,'Dept Head vs YTD acct'!$A$5:$Q$257,COUNTA('Dept Head vs YTD acct'!$A$4:B$4),FALSE))</f>
        <v>A</v>
      </c>
      <c r="B141">
        <f>IF($Q141="","",VLOOKUP($Q141,'Dept Head vs YTD acct'!$A$5:$M$257,3,FALSE))</f>
        <v>0</v>
      </c>
      <c r="C141">
        <f>IF($Q141="","",VLOOKUP($Q141,'Dept Head vs YTD acct'!$A$5:$M$257,4,FALSE))</f>
        <v>0</v>
      </c>
      <c r="D141">
        <f>IF($Q141="","",VLOOKUP($Q141,'Dept Head vs YTD acct'!$A$5:$M$257,5,FALSE))</f>
        <v>0</v>
      </c>
      <c r="E141">
        <f>IF($Q141="","",VLOOKUP($Q141,'Dept Head vs YTD acct'!$A$5:$M$257,6,FALSE))</f>
        <v>0</v>
      </c>
      <c r="F141">
        <f>IF($Q141="","",VLOOKUP($Q141,'Dept Head vs YTD acct'!$A$5:$M$257,7,FALSE))</f>
        <v>0</v>
      </c>
      <c r="G141" t="str">
        <f>IF($Q141="","",VLOOKUP($Q141,'Dept Head vs YTD acct'!$A$5:$Q$257,COUNTA('Dept Head vs YTD acct'!$A$4:H$4),FALSE))</f>
        <v>2691</v>
      </c>
      <c r="H141" t="str">
        <f>IF($Q141="","",VLOOKUP($Q141,'Dept Head vs YTD acct'!$A$5:$Q$257,COUNTA('Dept Head vs YTD acct'!$A$4:I$4),FALSE))</f>
        <v>OTHER COMPENSATION FOR LOSS</v>
      </c>
      <c r="I141" s="9">
        <f>IF($Q141="","",VLOOKUP($Q141,'Dept Head vs YTD acct'!$A$5:$Q$257,COUNTA('Dept Head vs YTD acct'!$A$4:J$4),FALSE))</f>
        <v>0</v>
      </c>
      <c r="J141" s="9">
        <f>IF($Q141="","",VLOOKUP($Q141,'Dept Head vs YTD acct'!$A$5:$Q$257,COUNTA('Dept Head vs YTD acct'!$A$4:K$4),FALSE))</f>
        <v>0</v>
      </c>
      <c r="K141" s="9">
        <f>IF($Q141="","",VLOOKUP($Q141,'Dept Head vs YTD acct'!$A$5:$Q$257,COUNTA('Dept Head vs YTD acct'!$A$4:L$4),FALSE))</f>
        <v>0</v>
      </c>
      <c r="L141" s="9">
        <f>IF($Q141="","",VLOOKUP($Q141,'Dept Head vs YTD acct'!$A$5:$Q$257,COUNTA('Dept Head vs YTD acct'!$A$4:M$4),FALSE))</f>
        <v>-730</v>
      </c>
      <c r="M141" s="9">
        <f>IF($Q141="","",VLOOKUP($Q141,'Dept Head vs YTD acct'!$A$5:$Q$257,COUNTA('Dept Head vs YTD acct'!$A$4:N$4),FALSE))</f>
        <v>0</v>
      </c>
      <c r="N141" s="9">
        <f>IF($Q141="","",VLOOKUP($Q141,'Dept Head vs YTD acct'!$A$5:$Q$257,COUNTA('Dept Head vs YTD acct'!$A$4:O$4),FALSE))</f>
        <v>0</v>
      </c>
      <c r="O141" s="9">
        <f>IF($Q141="","",VLOOKUP($Q141,'Dept Head vs YTD acct'!$A$5:$Q$257,COUNTA('Dept Head vs YTD acct'!$A$4:P$4),FALSE))</f>
        <v>0</v>
      </c>
      <c r="P141" s="9">
        <f t="shared" si="2"/>
        <v>-730</v>
      </c>
      <c r="Q141">
        <f>IF((MAX($Q$4:Q140)+1)&gt;Data!$C$1,"",MAX($Q$4:Q140)+1)</f>
        <v>137</v>
      </c>
    </row>
    <row r="142" spans="1:17" x14ac:dyDescent="0.2">
      <c r="A142" t="str">
        <f>IF($Q142="","",VLOOKUP($Q142,'Dept Head vs YTD acct'!$A$5:$Q$257,COUNTA('Dept Head vs YTD acct'!$A$4:B$4),FALSE))</f>
        <v>A</v>
      </c>
      <c r="B142">
        <f>IF($Q142="","",VLOOKUP($Q142,'Dept Head vs YTD acct'!$A$5:$M$257,3,FALSE))</f>
        <v>0</v>
      </c>
      <c r="C142">
        <f>IF($Q142="","",VLOOKUP($Q142,'Dept Head vs YTD acct'!$A$5:$M$257,4,FALSE))</f>
        <v>0</v>
      </c>
      <c r="D142">
        <f>IF($Q142="","",VLOOKUP($Q142,'Dept Head vs YTD acct'!$A$5:$M$257,5,FALSE))</f>
        <v>0</v>
      </c>
      <c r="E142">
        <f>IF($Q142="","",VLOOKUP($Q142,'Dept Head vs YTD acct'!$A$5:$M$257,6,FALSE))</f>
        <v>0</v>
      </c>
      <c r="F142">
        <f>IF($Q142="","",VLOOKUP($Q142,'Dept Head vs YTD acct'!$A$5:$M$257,7,FALSE))</f>
        <v>0</v>
      </c>
      <c r="G142" t="str">
        <f>IF($Q142="","",VLOOKUP($Q142,'Dept Head vs YTD acct'!$A$5:$Q$257,COUNTA('Dept Head vs YTD acct'!$A$4:H$4),FALSE))</f>
        <v>1789</v>
      </c>
      <c r="H142" t="str">
        <f>IF($Q142="","",VLOOKUP($Q142,'Dept Head vs YTD acct'!$A$5:$Q$257,COUNTA('Dept Head vs YTD acct'!$A$4:I$4),FALSE))</f>
        <v>OTHER TRANSPORT. INCOME</v>
      </c>
      <c r="I142" s="9">
        <f>IF($Q142="","",VLOOKUP($Q142,'Dept Head vs YTD acct'!$A$5:$Q$257,COUNTA('Dept Head vs YTD acct'!$A$4:J$4),FALSE))</f>
        <v>0</v>
      </c>
      <c r="J142" s="9">
        <f>IF($Q142="","",VLOOKUP($Q142,'Dept Head vs YTD acct'!$A$5:$Q$257,COUNTA('Dept Head vs YTD acct'!$A$4:K$4),FALSE))</f>
        <v>0</v>
      </c>
      <c r="K142" s="9">
        <f>IF($Q142="","",VLOOKUP($Q142,'Dept Head vs YTD acct'!$A$5:$Q$257,COUNTA('Dept Head vs YTD acct'!$A$4:L$4),FALSE))</f>
        <v>0</v>
      </c>
      <c r="L142" s="9">
        <f>IF($Q142="","",VLOOKUP($Q142,'Dept Head vs YTD acct'!$A$5:$Q$257,COUNTA('Dept Head vs YTD acct'!$A$4:M$4),FALSE))</f>
        <v>0</v>
      </c>
      <c r="M142" s="9">
        <f>IF($Q142="","",VLOOKUP($Q142,'Dept Head vs YTD acct'!$A$5:$Q$257,COUNTA('Dept Head vs YTD acct'!$A$4:N$4),FALSE))</f>
        <v>0</v>
      </c>
      <c r="N142" s="9">
        <f>IF($Q142="","",VLOOKUP($Q142,'Dept Head vs YTD acct'!$A$5:$Q$257,COUNTA('Dept Head vs YTD acct'!$A$4:O$4),FALSE))</f>
        <v>0</v>
      </c>
      <c r="O142" s="9">
        <f>IF($Q142="","",VLOOKUP($Q142,'Dept Head vs YTD acct'!$A$5:$Q$257,COUNTA('Dept Head vs YTD acct'!$A$4:P$4),FALSE))</f>
        <v>-854.44</v>
      </c>
      <c r="P142" s="9">
        <f t="shared" si="2"/>
        <v>-854.44</v>
      </c>
      <c r="Q142">
        <f>IF((MAX($Q$4:Q141)+1)&gt;Data!$C$1,"",MAX($Q$4:Q141)+1)</f>
        <v>138</v>
      </c>
    </row>
    <row r="143" spans="1:17" x14ac:dyDescent="0.2">
      <c r="A143" t="str">
        <f>IF($Q143="","",VLOOKUP($Q143,'Dept Head vs YTD acct'!$A$5:$Q$257,COUNTA('Dept Head vs YTD acct'!$A$4:B$4),FALSE))</f>
        <v>A</v>
      </c>
      <c r="B143">
        <f>IF($Q143="","",VLOOKUP($Q143,'Dept Head vs YTD acct'!$A$5:$M$257,3,FALSE))</f>
        <v>0</v>
      </c>
      <c r="C143">
        <f>IF($Q143="","",VLOOKUP($Q143,'Dept Head vs YTD acct'!$A$5:$M$257,4,FALSE))</f>
        <v>0</v>
      </c>
      <c r="D143">
        <f>IF($Q143="","",VLOOKUP($Q143,'Dept Head vs YTD acct'!$A$5:$M$257,5,FALSE))</f>
        <v>0</v>
      </c>
      <c r="E143">
        <f>IF($Q143="","",VLOOKUP($Q143,'Dept Head vs YTD acct'!$A$5:$M$257,6,FALSE))</f>
        <v>0</v>
      </c>
      <c r="F143">
        <f>IF($Q143="","",VLOOKUP($Q143,'Dept Head vs YTD acct'!$A$5:$M$257,7,FALSE))</f>
        <v>0</v>
      </c>
      <c r="G143" t="str">
        <f>IF($Q143="","",VLOOKUP($Q143,'Dept Head vs YTD acct'!$A$5:$Q$257,COUNTA('Dept Head vs YTD acct'!$A$4:H$4),FALSE))</f>
        <v>3385</v>
      </c>
      <c r="H143" t="str">
        <f>IF($Q143="","",VLOOKUP($Q143,'Dept Head vs YTD acct'!$A$5:$Q$257,COUNTA('Dept Head vs YTD acct'!$A$4:I$4),FALSE))</f>
        <v>DRUG ABUSE ABATEMENT</v>
      </c>
      <c r="I143" s="9">
        <f>IF($Q143="","",VLOOKUP($Q143,'Dept Head vs YTD acct'!$A$5:$Q$257,COUNTA('Dept Head vs YTD acct'!$A$4:J$4),FALSE))</f>
        <v>0</v>
      </c>
      <c r="J143" s="9">
        <f>IF($Q143="","",VLOOKUP($Q143,'Dept Head vs YTD acct'!$A$5:$Q$257,COUNTA('Dept Head vs YTD acct'!$A$4:K$4),FALSE))</f>
        <v>0</v>
      </c>
      <c r="K143" s="9">
        <f>IF($Q143="","",VLOOKUP($Q143,'Dept Head vs YTD acct'!$A$5:$Q$257,COUNTA('Dept Head vs YTD acct'!$A$4:L$4),FALSE))</f>
        <v>-981.01</v>
      </c>
      <c r="L143" s="9">
        <f>IF($Q143="","",VLOOKUP($Q143,'Dept Head vs YTD acct'!$A$5:$Q$257,COUNTA('Dept Head vs YTD acct'!$A$4:M$4),FALSE))</f>
        <v>0</v>
      </c>
      <c r="M143" s="9">
        <f>IF($Q143="","",VLOOKUP($Q143,'Dept Head vs YTD acct'!$A$5:$Q$257,COUNTA('Dept Head vs YTD acct'!$A$4:N$4),FALSE))</f>
        <v>0</v>
      </c>
      <c r="N143" s="9">
        <f>IF($Q143="","",VLOOKUP($Q143,'Dept Head vs YTD acct'!$A$5:$Q$257,COUNTA('Dept Head vs YTD acct'!$A$4:O$4),FALSE))</f>
        <v>0</v>
      </c>
      <c r="O143" s="9">
        <f>IF($Q143="","",VLOOKUP($Q143,'Dept Head vs YTD acct'!$A$5:$Q$257,COUNTA('Dept Head vs YTD acct'!$A$4:P$4),FALSE))</f>
        <v>0</v>
      </c>
      <c r="P143" s="9">
        <f t="shared" si="2"/>
        <v>-981.01</v>
      </c>
      <c r="Q143">
        <f>IF((MAX($Q$4:Q142)+1)&gt;Data!$C$1,"",MAX($Q$4:Q142)+1)</f>
        <v>139</v>
      </c>
    </row>
    <row r="144" spans="1:17" x14ac:dyDescent="0.2">
      <c r="A144" t="str">
        <f>IF($Q144="","",VLOOKUP($Q144,'Dept Head vs YTD acct'!$A$5:$Q$257,COUNTA('Dept Head vs YTD acct'!$A$4:B$4),FALSE))</f>
        <v>A</v>
      </c>
      <c r="B144">
        <f>IF($Q144="","",VLOOKUP($Q144,'Dept Head vs YTD acct'!$A$5:$M$257,3,FALSE))</f>
        <v>0</v>
      </c>
      <c r="C144">
        <f>IF($Q144="","",VLOOKUP($Q144,'Dept Head vs YTD acct'!$A$5:$M$257,4,FALSE))</f>
        <v>0</v>
      </c>
      <c r="D144">
        <f>IF($Q144="","",VLOOKUP($Q144,'Dept Head vs YTD acct'!$A$5:$M$257,5,FALSE))</f>
        <v>0</v>
      </c>
      <c r="E144">
        <f>IF($Q144="","",VLOOKUP($Q144,'Dept Head vs YTD acct'!$A$5:$M$257,6,FALSE))</f>
        <v>0</v>
      </c>
      <c r="F144">
        <f>IF($Q144="","",VLOOKUP($Q144,'Dept Head vs YTD acct'!$A$5:$M$257,7,FALSE))</f>
        <v>0</v>
      </c>
      <c r="G144" t="str">
        <f>IF($Q144="","",VLOOKUP($Q144,'Dept Head vs YTD acct'!$A$5:$Q$257,COUNTA('Dept Head vs YTD acct'!$A$4:H$4),FALSE))</f>
        <v>1515</v>
      </c>
      <c r="H144" t="str">
        <f>IF($Q144="","",VLOOKUP($Q144,'Dept Head vs YTD acct'!$A$5:$Q$257,COUNTA('Dept Head vs YTD acct'!$A$4:I$4),FALSE))</f>
        <v>ATI FEES ON BAIL MONEY</v>
      </c>
      <c r="I144" s="9">
        <f>IF($Q144="","",VLOOKUP($Q144,'Dept Head vs YTD acct'!$A$5:$Q$257,COUNTA('Dept Head vs YTD acct'!$A$4:J$4),FALSE))</f>
        <v>-374.66999999999996</v>
      </c>
      <c r="J144" s="9">
        <f>IF($Q144="","",VLOOKUP($Q144,'Dept Head vs YTD acct'!$A$5:$Q$257,COUNTA('Dept Head vs YTD acct'!$A$4:K$4),FALSE))</f>
        <v>-852.90000000000009</v>
      </c>
      <c r="K144" s="9">
        <f>IF($Q144="","",VLOOKUP($Q144,'Dept Head vs YTD acct'!$A$5:$Q$257,COUNTA('Dept Head vs YTD acct'!$A$4:L$4),FALSE))</f>
        <v>-207.5</v>
      </c>
      <c r="L144" s="9">
        <f>IF($Q144="","",VLOOKUP($Q144,'Dept Head vs YTD acct'!$A$5:$Q$257,COUNTA('Dept Head vs YTD acct'!$A$4:M$4),FALSE))</f>
        <v>-580.45000000000005</v>
      </c>
      <c r="M144" s="9">
        <f>IF($Q144="","",VLOOKUP($Q144,'Dept Head vs YTD acct'!$A$5:$Q$257,COUNTA('Dept Head vs YTD acct'!$A$4:N$4),FALSE))</f>
        <v>-152.10000000000002</v>
      </c>
      <c r="N144" s="9">
        <f>IF($Q144="","",VLOOKUP($Q144,'Dept Head vs YTD acct'!$A$5:$Q$257,COUNTA('Dept Head vs YTD acct'!$A$4:O$4),FALSE))</f>
        <v>386.5</v>
      </c>
      <c r="O144" s="9">
        <f>IF($Q144="","",VLOOKUP($Q144,'Dept Head vs YTD acct'!$A$5:$Q$257,COUNTA('Dept Head vs YTD acct'!$A$4:P$4),FALSE))</f>
        <v>680</v>
      </c>
      <c r="P144" s="9">
        <f t="shared" si="2"/>
        <v>-1101.1200000000003</v>
      </c>
      <c r="Q144">
        <f>IF((MAX($Q$4:Q143)+1)&gt;Data!$C$1,"",MAX($Q$4:Q143)+1)</f>
        <v>140</v>
      </c>
    </row>
    <row r="145" spans="1:17" x14ac:dyDescent="0.2">
      <c r="A145" t="str">
        <f>IF($Q145="","",VLOOKUP($Q145,'Dept Head vs YTD acct'!$A$5:$Q$257,COUNTA('Dept Head vs YTD acct'!$A$4:B$4),FALSE))</f>
        <v>A</v>
      </c>
      <c r="B145">
        <f>IF($Q145="","",VLOOKUP($Q145,'Dept Head vs YTD acct'!$A$5:$M$257,3,FALSE))</f>
        <v>0</v>
      </c>
      <c r="C145">
        <f>IF($Q145="","",VLOOKUP($Q145,'Dept Head vs YTD acct'!$A$5:$M$257,4,FALSE))</f>
        <v>0</v>
      </c>
      <c r="D145">
        <f>IF($Q145="","",VLOOKUP($Q145,'Dept Head vs YTD acct'!$A$5:$M$257,5,FALSE))</f>
        <v>0</v>
      </c>
      <c r="E145">
        <f>IF($Q145="","",VLOOKUP($Q145,'Dept Head vs YTD acct'!$A$5:$M$257,6,FALSE))</f>
        <v>0</v>
      </c>
      <c r="F145">
        <f>IF($Q145="","",VLOOKUP($Q145,'Dept Head vs YTD acct'!$A$5:$M$257,7,FALSE))</f>
        <v>0</v>
      </c>
      <c r="G145" t="str">
        <f>IF($Q145="","",VLOOKUP($Q145,'Dept Head vs YTD acct'!$A$5:$Q$257,COUNTA('Dept Head vs YTD acct'!$A$4:H$4),FALSE))</f>
        <v>2709</v>
      </c>
      <c r="H145" t="str">
        <f>IF($Q145="","",VLOOKUP($Q145,'Dept Head vs YTD acct'!$A$5:$Q$257,COUNTA('Dept Head vs YTD acct'!$A$4:I$4),FALSE))</f>
        <v>DONATIONS/SHERIFF</v>
      </c>
      <c r="I145" s="9">
        <f>IF($Q145="","",VLOOKUP($Q145,'Dept Head vs YTD acct'!$A$5:$Q$257,COUNTA('Dept Head vs YTD acct'!$A$4:J$4),FALSE))</f>
        <v>0</v>
      </c>
      <c r="J145" s="9">
        <f>IF($Q145="","",VLOOKUP($Q145,'Dept Head vs YTD acct'!$A$5:$Q$257,COUNTA('Dept Head vs YTD acct'!$A$4:K$4),FALSE))</f>
        <v>0</v>
      </c>
      <c r="K145" s="9">
        <f>IF($Q145="","",VLOOKUP($Q145,'Dept Head vs YTD acct'!$A$5:$Q$257,COUNTA('Dept Head vs YTD acct'!$A$4:L$4),FALSE))</f>
        <v>-300</v>
      </c>
      <c r="L145" s="9">
        <f>IF($Q145="","",VLOOKUP($Q145,'Dept Head vs YTD acct'!$A$5:$Q$257,COUNTA('Dept Head vs YTD acct'!$A$4:M$4),FALSE))</f>
        <v>-500</v>
      </c>
      <c r="M145" s="9">
        <f>IF($Q145="","",VLOOKUP($Q145,'Dept Head vs YTD acct'!$A$5:$Q$257,COUNTA('Dept Head vs YTD acct'!$A$4:N$4),FALSE))</f>
        <v>0</v>
      </c>
      <c r="N145" s="9">
        <f>IF($Q145="","",VLOOKUP($Q145,'Dept Head vs YTD acct'!$A$5:$Q$257,COUNTA('Dept Head vs YTD acct'!$A$4:O$4),FALSE))</f>
        <v>0</v>
      </c>
      <c r="O145" s="9">
        <f>IF($Q145="","",VLOOKUP($Q145,'Dept Head vs YTD acct'!$A$5:$Q$257,COUNTA('Dept Head vs YTD acct'!$A$4:P$4),FALSE))</f>
        <v>-375</v>
      </c>
      <c r="P145" s="9">
        <f t="shared" si="2"/>
        <v>-1175</v>
      </c>
      <c r="Q145">
        <f>IF((MAX($Q$4:Q144)+1)&gt;Data!$C$1,"",MAX($Q$4:Q144)+1)</f>
        <v>141</v>
      </c>
    </row>
    <row r="146" spans="1:17" x14ac:dyDescent="0.2">
      <c r="A146" t="str">
        <f>IF($Q146="","",VLOOKUP($Q146,'Dept Head vs YTD acct'!$A$5:$Q$257,COUNTA('Dept Head vs YTD acct'!$A$4:B$4),FALSE))</f>
        <v>A</v>
      </c>
      <c r="B146">
        <f>IF($Q146="","",VLOOKUP($Q146,'Dept Head vs YTD acct'!$A$5:$M$257,3,FALSE))</f>
        <v>0</v>
      </c>
      <c r="C146">
        <f>IF($Q146="","",VLOOKUP($Q146,'Dept Head vs YTD acct'!$A$5:$M$257,4,FALSE))</f>
        <v>0</v>
      </c>
      <c r="D146">
        <f>IF($Q146="","",VLOOKUP($Q146,'Dept Head vs YTD acct'!$A$5:$M$257,5,FALSE))</f>
        <v>0</v>
      </c>
      <c r="E146">
        <f>IF($Q146="","",VLOOKUP($Q146,'Dept Head vs YTD acct'!$A$5:$M$257,6,FALSE))</f>
        <v>0</v>
      </c>
      <c r="F146">
        <f>IF($Q146="","",VLOOKUP($Q146,'Dept Head vs YTD acct'!$A$5:$M$257,7,FALSE))</f>
        <v>0</v>
      </c>
      <c r="G146" t="str">
        <f>IF($Q146="","",VLOOKUP($Q146,'Dept Head vs YTD acct'!$A$5:$Q$257,COUNTA('Dept Head vs YTD acct'!$A$4:H$4),FALSE))</f>
        <v>1231</v>
      </c>
      <c r="H146" t="str">
        <f>IF($Q146="","",VLOOKUP($Q146,'Dept Head vs YTD acct'!$A$5:$Q$257,COUNTA('Dept Head vs YTD acct'!$A$4:I$4),FALSE))</f>
        <v>RECOVERY COORDINATOR FEES</v>
      </c>
      <c r="I146" s="9">
        <f>IF($Q146="","",VLOOKUP($Q146,'Dept Head vs YTD acct'!$A$5:$Q$257,COUNTA('Dept Head vs YTD acct'!$A$4:J$4),FALSE))</f>
        <v>0</v>
      </c>
      <c r="J146" s="9">
        <f>IF($Q146="","",VLOOKUP($Q146,'Dept Head vs YTD acct'!$A$5:$Q$257,COUNTA('Dept Head vs YTD acct'!$A$4:K$4),FALSE))</f>
        <v>0</v>
      </c>
      <c r="K146" s="9">
        <f>IF($Q146="","",VLOOKUP($Q146,'Dept Head vs YTD acct'!$A$5:$Q$257,COUNTA('Dept Head vs YTD acct'!$A$4:L$4),FALSE))</f>
        <v>0</v>
      </c>
      <c r="L146" s="9">
        <f>IF($Q146="","",VLOOKUP($Q146,'Dept Head vs YTD acct'!$A$5:$Q$257,COUNTA('Dept Head vs YTD acct'!$A$4:M$4),FALSE))</f>
        <v>0</v>
      </c>
      <c r="M146" s="9">
        <f>IF($Q146="","",VLOOKUP($Q146,'Dept Head vs YTD acct'!$A$5:$Q$257,COUNTA('Dept Head vs YTD acct'!$A$4:N$4),FALSE))</f>
        <v>-1275.0999999999985</v>
      </c>
      <c r="N146" s="9">
        <f>IF($Q146="","",VLOOKUP($Q146,'Dept Head vs YTD acct'!$A$5:$Q$257,COUNTA('Dept Head vs YTD acct'!$A$4:O$4),FALSE))</f>
        <v>0</v>
      </c>
      <c r="O146" s="9">
        <f>IF($Q146="","",VLOOKUP($Q146,'Dept Head vs YTD acct'!$A$5:$Q$257,COUNTA('Dept Head vs YTD acct'!$A$4:P$4),FALSE))</f>
        <v>0</v>
      </c>
      <c r="P146" s="9">
        <f t="shared" si="2"/>
        <v>-1275.0999999999985</v>
      </c>
      <c r="Q146">
        <f>IF((MAX($Q$4:Q145)+1)&gt;Data!$C$1,"",MAX($Q$4:Q145)+1)</f>
        <v>142</v>
      </c>
    </row>
    <row r="147" spans="1:17" x14ac:dyDescent="0.2">
      <c r="A147" t="str">
        <f>IF($Q147="","",VLOOKUP($Q147,'Dept Head vs YTD acct'!$A$5:$Q$257,COUNTA('Dept Head vs YTD acct'!$A$4:B$4),FALSE))</f>
        <v>A</v>
      </c>
      <c r="B147">
        <f>IF($Q147="","",VLOOKUP($Q147,'Dept Head vs YTD acct'!$A$5:$M$257,3,FALSE))</f>
        <v>0</v>
      </c>
      <c r="C147">
        <f>IF($Q147="","",VLOOKUP($Q147,'Dept Head vs YTD acct'!$A$5:$M$257,4,FALSE))</f>
        <v>0</v>
      </c>
      <c r="D147">
        <f>IF($Q147="","",VLOOKUP($Q147,'Dept Head vs YTD acct'!$A$5:$M$257,5,FALSE))</f>
        <v>0</v>
      </c>
      <c r="E147">
        <f>IF($Q147="","",VLOOKUP($Q147,'Dept Head vs YTD acct'!$A$5:$M$257,6,FALSE))</f>
        <v>0</v>
      </c>
      <c r="F147">
        <f>IF($Q147="","",VLOOKUP($Q147,'Dept Head vs YTD acct'!$A$5:$M$257,7,FALSE))</f>
        <v>0</v>
      </c>
      <c r="G147" t="str">
        <f>IF($Q147="","",VLOOKUP($Q147,'Dept Head vs YTD acct'!$A$5:$Q$257,COUNTA('Dept Head vs YTD acct'!$A$4:H$4),FALSE))</f>
        <v>3710</v>
      </c>
      <c r="H147" t="str">
        <f>IF($Q147="","",VLOOKUP($Q147,'Dept Head vs YTD acct'!$A$5:$Q$257,COUNTA('Dept Head vs YTD acct'!$A$4:I$4),FALSE))</f>
        <v>VETERAN'S SERVICE AGENCY</v>
      </c>
      <c r="I147" s="9">
        <f>IF($Q147="","",VLOOKUP($Q147,'Dept Head vs YTD acct'!$A$5:$Q$257,COUNTA('Dept Head vs YTD acct'!$A$4:J$4),FALSE))</f>
        <v>0</v>
      </c>
      <c r="J147" s="9">
        <f>IF($Q147="","",VLOOKUP($Q147,'Dept Head vs YTD acct'!$A$5:$Q$257,COUNTA('Dept Head vs YTD acct'!$A$4:K$4),FALSE))</f>
        <v>0</v>
      </c>
      <c r="K147" s="9">
        <f>IF($Q147="","",VLOOKUP($Q147,'Dept Head vs YTD acct'!$A$5:$Q$257,COUNTA('Dept Head vs YTD acct'!$A$4:L$4),FALSE))</f>
        <v>0</v>
      </c>
      <c r="L147" s="9">
        <f>IF($Q147="","",VLOOKUP($Q147,'Dept Head vs YTD acct'!$A$5:$Q$257,COUNTA('Dept Head vs YTD acct'!$A$4:M$4),FALSE))</f>
        <v>0</v>
      </c>
      <c r="M147" s="9">
        <f>IF($Q147="","",VLOOKUP($Q147,'Dept Head vs YTD acct'!$A$5:$Q$257,COUNTA('Dept Head vs YTD acct'!$A$4:N$4),FALSE))</f>
        <v>8529</v>
      </c>
      <c r="N147" s="9">
        <f>IF($Q147="","",VLOOKUP($Q147,'Dept Head vs YTD acct'!$A$5:$Q$257,COUNTA('Dept Head vs YTD acct'!$A$4:O$4),FALSE))</f>
        <v>-10000</v>
      </c>
      <c r="O147" s="9">
        <f>IF($Q147="","",VLOOKUP($Q147,'Dept Head vs YTD acct'!$A$5:$Q$257,COUNTA('Dept Head vs YTD acct'!$A$4:P$4),FALSE))</f>
        <v>0</v>
      </c>
      <c r="P147" s="9">
        <f t="shared" si="2"/>
        <v>-1471</v>
      </c>
      <c r="Q147">
        <f>IF((MAX($Q$4:Q146)+1)&gt;Data!$C$1,"",MAX($Q$4:Q146)+1)</f>
        <v>143</v>
      </c>
    </row>
    <row r="148" spans="1:17" x14ac:dyDescent="0.2">
      <c r="A148" t="str">
        <f>IF($Q148="","",VLOOKUP($Q148,'Dept Head vs YTD acct'!$A$5:$Q$257,COUNTA('Dept Head vs YTD acct'!$A$4:B$4),FALSE))</f>
        <v>A</v>
      </c>
      <c r="B148">
        <f>IF($Q148="","",VLOOKUP($Q148,'Dept Head vs YTD acct'!$A$5:$M$257,3,FALSE))</f>
        <v>0</v>
      </c>
      <c r="C148">
        <f>IF($Q148="","",VLOOKUP($Q148,'Dept Head vs YTD acct'!$A$5:$M$257,4,FALSE))</f>
        <v>0</v>
      </c>
      <c r="D148">
        <f>IF($Q148="","",VLOOKUP($Q148,'Dept Head vs YTD acct'!$A$5:$M$257,5,FALSE))</f>
        <v>0</v>
      </c>
      <c r="E148">
        <f>IF($Q148="","",VLOOKUP($Q148,'Dept Head vs YTD acct'!$A$5:$M$257,6,FALSE))</f>
        <v>0</v>
      </c>
      <c r="F148">
        <f>IF($Q148="","",VLOOKUP($Q148,'Dept Head vs YTD acct'!$A$5:$M$257,7,FALSE))</f>
        <v>0</v>
      </c>
      <c r="G148" t="str">
        <f>IF($Q148="","",VLOOKUP($Q148,'Dept Head vs YTD acct'!$A$5:$Q$257,COUNTA('Dept Head vs YTD acct'!$A$4:H$4),FALSE))</f>
        <v>2711</v>
      </c>
      <c r="H148" t="str">
        <f>IF($Q148="","",VLOOKUP($Q148,'Dept Head vs YTD acct'!$A$5:$Q$257,COUNTA('Dept Head vs YTD acct'!$A$4:I$4),FALSE))</f>
        <v>DONATIONS-VETERANS</v>
      </c>
      <c r="I148" s="9">
        <f>IF($Q148="","",VLOOKUP($Q148,'Dept Head vs YTD acct'!$A$5:$Q$257,COUNTA('Dept Head vs YTD acct'!$A$4:J$4),FALSE))</f>
        <v>0</v>
      </c>
      <c r="J148" s="9">
        <f>IF($Q148="","",VLOOKUP($Q148,'Dept Head vs YTD acct'!$A$5:$Q$257,COUNTA('Dept Head vs YTD acct'!$A$4:K$4),FALSE))</f>
        <v>0</v>
      </c>
      <c r="K148" s="9">
        <f>IF($Q148="","",VLOOKUP($Q148,'Dept Head vs YTD acct'!$A$5:$Q$257,COUNTA('Dept Head vs YTD acct'!$A$4:L$4),FALSE))</f>
        <v>0</v>
      </c>
      <c r="L148" s="9">
        <f>IF($Q148="","",VLOOKUP($Q148,'Dept Head vs YTD acct'!$A$5:$Q$257,COUNTA('Dept Head vs YTD acct'!$A$4:M$4),FALSE))</f>
        <v>0</v>
      </c>
      <c r="M148" s="9">
        <f>IF($Q148="","",VLOOKUP($Q148,'Dept Head vs YTD acct'!$A$5:$Q$257,COUNTA('Dept Head vs YTD acct'!$A$4:N$4),FALSE))</f>
        <v>0</v>
      </c>
      <c r="N148" s="9">
        <f>IF($Q148="","",VLOOKUP($Q148,'Dept Head vs YTD acct'!$A$5:$Q$257,COUNTA('Dept Head vs YTD acct'!$A$4:O$4),FALSE))</f>
        <v>-1487.42</v>
      </c>
      <c r="O148" s="9">
        <f>IF($Q148="","",VLOOKUP($Q148,'Dept Head vs YTD acct'!$A$5:$Q$257,COUNTA('Dept Head vs YTD acct'!$A$4:P$4),FALSE))</f>
        <v>0</v>
      </c>
      <c r="P148" s="9">
        <f t="shared" si="2"/>
        <v>-1487.42</v>
      </c>
      <c r="Q148">
        <f>IF((MAX($Q$4:Q147)+1)&gt;Data!$C$1,"",MAX($Q$4:Q147)+1)</f>
        <v>144</v>
      </c>
    </row>
    <row r="149" spans="1:17" x14ac:dyDescent="0.2">
      <c r="A149" t="str">
        <f>IF($Q149="","",VLOOKUP($Q149,'Dept Head vs YTD acct'!$A$5:$Q$257,COUNTA('Dept Head vs YTD acct'!$A$4:B$4),FALSE))</f>
        <v>A</v>
      </c>
      <c r="B149">
        <f>IF($Q149="","",VLOOKUP($Q149,'Dept Head vs YTD acct'!$A$5:$M$257,3,FALSE))</f>
        <v>0</v>
      </c>
      <c r="C149">
        <f>IF($Q149="","",VLOOKUP($Q149,'Dept Head vs YTD acct'!$A$5:$M$257,4,FALSE))</f>
        <v>0</v>
      </c>
      <c r="D149">
        <f>IF($Q149="","",VLOOKUP($Q149,'Dept Head vs YTD acct'!$A$5:$M$257,5,FALSE))</f>
        <v>0</v>
      </c>
      <c r="E149">
        <f>IF($Q149="","",VLOOKUP($Q149,'Dept Head vs YTD acct'!$A$5:$M$257,6,FALSE))</f>
        <v>0</v>
      </c>
      <c r="F149">
        <f>IF($Q149="","",VLOOKUP($Q149,'Dept Head vs YTD acct'!$A$5:$M$257,7,FALSE))</f>
        <v>0</v>
      </c>
      <c r="G149" t="str">
        <f>IF($Q149="","",VLOOKUP($Q149,'Dept Head vs YTD acct'!$A$5:$Q$257,COUNTA('Dept Head vs YTD acct'!$A$4:H$4),FALSE))</f>
        <v>2403</v>
      </c>
      <c r="H149" t="str">
        <f>IF($Q149="","",VLOOKUP($Q149,'Dept Head vs YTD acct'!$A$5:$Q$257,COUNTA('Dept Head vs YTD acct'!$A$4:I$4),FALSE))</f>
        <v>INTEREST ON A.R.P.A. FUNDS</v>
      </c>
      <c r="I149" s="9">
        <f>IF($Q149="","",VLOOKUP($Q149,'Dept Head vs YTD acct'!$A$5:$Q$257,COUNTA('Dept Head vs YTD acct'!$A$4:J$4),FALSE))</f>
        <v>0</v>
      </c>
      <c r="J149" s="9">
        <f>IF($Q149="","",VLOOKUP($Q149,'Dept Head vs YTD acct'!$A$5:$Q$257,COUNTA('Dept Head vs YTD acct'!$A$4:K$4),FALSE))</f>
        <v>0</v>
      </c>
      <c r="K149" s="9">
        <f>IF($Q149="","",VLOOKUP($Q149,'Dept Head vs YTD acct'!$A$5:$Q$257,COUNTA('Dept Head vs YTD acct'!$A$4:L$4),FALSE))</f>
        <v>0</v>
      </c>
      <c r="L149" s="9">
        <f>IF($Q149="","",VLOOKUP($Q149,'Dept Head vs YTD acct'!$A$5:$Q$257,COUNTA('Dept Head vs YTD acct'!$A$4:M$4),FALSE))</f>
        <v>0</v>
      </c>
      <c r="M149" s="9">
        <f>IF($Q149="","",VLOOKUP($Q149,'Dept Head vs YTD acct'!$A$5:$Q$257,COUNTA('Dept Head vs YTD acct'!$A$4:N$4),FALSE))</f>
        <v>0</v>
      </c>
      <c r="N149" s="9">
        <f>IF($Q149="","",VLOOKUP($Q149,'Dept Head vs YTD acct'!$A$5:$Q$257,COUNTA('Dept Head vs YTD acct'!$A$4:O$4),FALSE))</f>
        <v>0</v>
      </c>
      <c r="O149" s="9">
        <f>IF($Q149="","",VLOOKUP($Q149,'Dept Head vs YTD acct'!$A$5:$Q$257,COUNTA('Dept Head vs YTD acct'!$A$4:P$4),FALSE))</f>
        <v>-1492.11</v>
      </c>
      <c r="P149" s="9">
        <f t="shared" si="2"/>
        <v>-1492.11</v>
      </c>
      <c r="Q149">
        <f>IF((MAX($Q$4:Q148)+1)&gt;Data!$C$1,"",MAX($Q$4:Q148)+1)</f>
        <v>145</v>
      </c>
    </row>
    <row r="150" spans="1:17" x14ac:dyDescent="0.2">
      <c r="A150" t="str">
        <f>IF($Q150="","",VLOOKUP($Q150,'Dept Head vs YTD acct'!$A$5:$Q$257,COUNTA('Dept Head vs YTD acct'!$A$4:B$4),FALSE))</f>
        <v>A</v>
      </c>
      <c r="B150">
        <f>IF($Q150="","",VLOOKUP($Q150,'Dept Head vs YTD acct'!$A$5:$M$257,3,FALSE))</f>
        <v>0</v>
      </c>
      <c r="C150">
        <f>IF($Q150="","",VLOOKUP($Q150,'Dept Head vs YTD acct'!$A$5:$M$257,4,FALSE))</f>
        <v>0</v>
      </c>
      <c r="D150">
        <f>IF($Q150="","",VLOOKUP($Q150,'Dept Head vs YTD acct'!$A$5:$M$257,5,FALSE))</f>
        <v>0</v>
      </c>
      <c r="E150">
        <f>IF($Q150="","",VLOOKUP($Q150,'Dept Head vs YTD acct'!$A$5:$M$257,6,FALSE))</f>
        <v>0</v>
      </c>
      <c r="F150">
        <f>IF($Q150="","",VLOOKUP($Q150,'Dept Head vs YTD acct'!$A$5:$M$257,7,FALSE))</f>
        <v>0</v>
      </c>
      <c r="G150" t="str">
        <f>IF($Q150="","",VLOOKUP($Q150,'Dept Head vs YTD acct'!$A$5:$Q$257,COUNTA('Dept Head vs YTD acct'!$A$4:H$4),FALSE))</f>
        <v>1590</v>
      </c>
      <c r="H150" t="str">
        <f>IF($Q150="","",VLOOKUP($Q150,'Dept Head vs YTD acct'!$A$5:$Q$257,COUNTA('Dept Head vs YTD acct'!$A$4:I$4),FALSE))</f>
        <v>PERMA SAFETY REBATE</v>
      </c>
      <c r="I150" s="9">
        <f>IF($Q150="","",VLOOKUP($Q150,'Dept Head vs YTD acct'!$A$5:$Q$257,COUNTA('Dept Head vs YTD acct'!$A$4:J$4),FALSE))</f>
        <v>0</v>
      </c>
      <c r="J150" s="9">
        <f>IF($Q150="","",VLOOKUP($Q150,'Dept Head vs YTD acct'!$A$5:$Q$257,COUNTA('Dept Head vs YTD acct'!$A$4:K$4),FALSE))</f>
        <v>0</v>
      </c>
      <c r="K150" s="9">
        <f>IF($Q150="","",VLOOKUP($Q150,'Dept Head vs YTD acct'!$A$5:$Q$257,COUNTA('Dept Head vs YTD acct'!$A$4:L$4),FALSE))</f>
        <v>0</v>
      </c>
      <c r="L150" s="9">
        <f>IF($Q150="","",VLOOKUP($Q150,'Dept Head vs YTD acct'!$A$5:$Q$257,COUNTA('Dept Head vs YTD acct'!$A$4:M$4),FALSE))</f>
        <v>2680</v>
      </c>
      <c r="M150" s="9">
        <f>IF($Q150="","",VLOOKUP($Q150,'Dept Head vs YTD acct'!$A$5:$Q$257,COUNTA('Dept Head vs YTD acct'!$A$4:N$4),FALSE))</f>
        <v>0</v>
      </c>
      <c r="N150" s="9">
        <f>IF($Q150="","",VLOOKUP($Q150,'Dept Head vs YTD acct'!$A$5:$Q$257,COUNTA('Dept Head vs YTD acct'!$A$4:O$4),FALSE))</f>
        <v>-2059.4299999999998</v>
      </c>
      <c r="O150" s="9">
        <f>IF($Q150="","",VLOOKUP($Q150,'Dept Head vs YTD acct'!$A$5:$Q$257,COUNTA('Dept Head vs YTD acct'!$A$4:P$4),FALSE))</f>
        <v>-2121.3000000000002</v>
      </c>
      <c r="P150" s="9">
        <f t="shared" si="2"/>
        <v>-1500.73</v>
      </c>
      <c r="Q150">
        <f>IF((MAX($Q$4:Q149)+1)&gt;Data!$C$1,"",MAX($Q$4:Q149)+1)</f>
        <v>146</v>
      </c>
    </row>
    <row r="151" spans="1:17" x14ac:dyDescent="0.2">
      <c r="A151" t="str">
        <f>IF($Q151="","",VLOOKUP($Q151,'Dept Head vs YTD acct'!$A$5:$Q$257,COUNTA('Dept Head vs YTD acct'!$A$4:B$4),FALSE))</f>
        <v>A</v>
      </c>
      <c r="B151">
        <f>IF($Q151="","",VLOOKUP($Q151,'Dept Head vs YTD acct'!$A$5:$M$257,3,FALSE))</f>
        <v>0</v>
      </c>
      <c r="C151">
        <f>IF($Q151="","",VLOOKUP($Q151,'Dept Head vs YTD acct'!$A$5:$M$257,4,FALSE))</f>
        <v>0</v>
      </c>
      <c r="D151">
        <f>IF($Q151="","",VLOOKUP($Q151,'Dept Head vs YTD acct'!$A$5:$M$257,5,FALSE))</f>
        <v>0</v>
      </c>
      <c r="E151">
        <f>IF($Q151="","",VLOOKUP($Q151,'Dept Head vs YTD acct'!$A$5:$M$257,6,FALSE))</f>
        <v>0</v>
      </c>
      <c r="F151">
        <f>IF($Q151="","",VLOOKUP($Q151,'Dept Head vs YTD acct'!$A$5:$M$257,7,FALSE))</f>
        <v>0</v>
      </c>
      <c r="G151" t="str">
        <f>IF($Q151="","",VLOOKUP($Q151,'Dept Head vs YTD acct'!$A$5:$Q$257,COUNTA('Dept Head vs YTD acct'!$A$4:H$4),FALSE))</f>
        <v>3317</v>
      </c>
      <c r="H151" t="str">
        <f>IF($Q151="","",VLOOKUP($Q151,'Dept Head vs YTD acct'!$A$5:$Q$257,COUNTA('Dept Head vs YTD acct'!$A$4:I$4),FALSE))</f>
        <v>SNOWMOBILE LAW ENFORCEMENT</v>
      </c>
      <c r="I151" s="9">
        <f>IF($Q151="","",VLOOKUP($Q151,'Dept Head vs YTD acct'!$A$5:$Q$257,COUNTA('Dept Head vs YTD acct'!$A$4:J$4),FALSE))</f>
        <v>-1524.03</v>
      </c>
      <c r="J151" s="9">
        <f>IF($Q151="","",VLOOKUP($Q151,'Dept Head vs YTD acct'!$A$5:$Q$257,COUNTA('Dept Head vs YTD acct'!$A$4:K$4),FALSE))</f>
        <v>0</v>
      </c>
      <c r="K151" s="9">
        <f>IF($Q151="","",VLOOKUP($Q151,'Dept Head vs YTD acct'!$A$5:$Q$257,COUNTA('Dept Head vs YTD acct'!$A$4:L$4),FALSE))</f>
        <v>0</v>
      </c>
      <c r="L151" s="9">
        <f>IF($Q151="","",VLOOKUP($Q151,'Dept Head vs YTD acct'!$A$5:$Q$257,COUNTA('Dept Head vs YTD acct'!$A$4:M$4),FALSE))</f>
        <v>0</v>
      </c>
      <c r="M151" s="9">
        <f>IF($Q151="","",VLOOKUP($Q151,'Dept Head vs YTD acct'!$A$5:$Q$257,COUNTA('Dept Head vs YTD acct'!$A$4:N$4),FALSE))</f>
        <v>0</v>
      </c>
      <c r="N151" s="9">
        <f>IF($Q151="","",VLOOKUP($Q151,'Dept Head vs YTD acct'!$A$5:$Q$257,COUNTA('Dept Head vs YTD acct'!$A$4:O$4),FALSE))</f>
        <v>0</v>
      </c>
      <c r="O151" s="9">
        <f>IF($Q151="","",VLOOKUP($Q151,'Dept Head vs YTD acct'!$A$5:$Q$257,COUNTA('Dept Head vs YTD acct'!$A$4:P$4),FALSE))</f>
        <v>0</v>
      </c>
      <c r="P151" s="9">
        <f t="shared" si="2"/>
        <v>-1524.03</v>
      </c>
      <c r="Q151">
        <f>IF((MAX($Q$4:Q150)+1)&gt;Data!$C$1,"",MAX($Q$4:Q150)+1)</f>
        <v>147</v>
      </c>
    </row>
    <row r="152" spans="1:17" x14ac:dyDescent="0.2">
      <c r="A152" t="str">
        <f>IF($Q152="","",VLOOKUP($Q152,'Dept Head vs YTD acct'!$A$5:$Q$257,COUNTA('Dept Head vs YTD acct'!$A$4:B$4),FALSE))</f>
        <v>A</v>
      </c>
      <c r="B152">
        <f>IF($Q152="","",VLOOKUP($Q152,'Dept Head vs YTD acct'!$A$5:$M$257,3,FALSE))</f>
        <v>0</v>
      </c>
      <c r="C152">
        <f>IF($Q152="","",VLOOKUP($Q152,'Dept Head vs YTD acct'!$A$5:$M$257,4,FALSE))</f>
        <v>0</v>
      </c>
      <c r="D152">
        <f>IF($Q152="","",VLOOKUP($Q152,'Dept Head vs YTD acct'!$A$5:$M$257,5,FALSE))</f>
        <v>0</v>
      </c>
      <c r="E152">
        <f>IF($Q152="","",VLOOKUP($Q152,'Dept Head vs YTD acct'!$A$5:$M$257,6,FALSE))</f>
        <v>0</v>
      </c>
      <c r="F152">
        <f>IF($Q152="","",VLOOKUP($Q152,'Dept Head vs YTD acct'!$A$5:$M$257,7,FALSE))</f>
        <v>0</v>
      </c>
      <c r="G152" t="str">
        <f>IF($Q152="","",VLOOKUP($Q152,'Dept Head vs YTD acct'!$A$5:$Q$257,COUNTA('Dept Head vs YTD acct'!$A$4:H$4),FALSE))</f>
        <v>1580</v>
      </c>
      <c r="H152" t="str">
        <f>IF($Q152="","",VLOOKUP($Q152,'Dept Head vs YTD acct'!$A$5:$Q$257,COUNTA('Dept Head vs YTD acct'!$A$4:I$4),FALSE))</f>
        <v>RESTITUTION</v>
      </c>
      <c r="I152" s="9">
        <f>IF($Q152="","",VLOOKUP($Q152,'Dept Head vs YTD acct'!$A$5:$Q$257,COUNTA('Dept Head vs YTD acct'!$A$4:J$4),FALSE))</f>
        <v>1582.3899999999999</v>
      </c>
      <c r="J152" s="9">
        <f>IF($Q152="","",VLOOKUP($Q152,'Dept Head vs YTD acct'!$A$5:$Q$257,COUNTA('Dept Head vs YTD acct'!$A$4:K$4),FALSE))</f>
        <v>-1697.7800000000002</v>
      </c>
      <c r="K152" s="9">
        <f>IF($Q152="","",VLOOKUP($Q152,'Dept Head vs YTD acct'!$A$5:$Q$257,COUNTA('Dept Head vs YTD acct'!$A$4:L$4),FALSE))</f>
        <v>973.92000000000007</v>
      </c>
      <c r="L152" s="9">
        <f>IF($Q152="","",VLOOKUP($Q152,'Dept Head vs YTD acct'!$A$5:$Q$257,COUNTA('Dept Head vs YTD acct'!$A$4:M$4),FALSE))</f>
        <v>-3721.5200000000004</v>
      </c>
      <c r="M152" s="9">
        <f>IF($Q152="","",VLOOKUP($Q152,'Dept Head vs YTD acct'!$A$5:$Q$257,COUNTA('Dept Head vs YTD acct'!$A$4:N$4),FALSE))</f>
        <v>717.27</v>
      </c>
      <c r="N152" s="9">
        <f>IF($Q152="","",VLOOKUP($Q152,'Dept Head vs YTD acct'!$A$5:$Q$257,COUNTA('Dept Head vs YTD acct'!$A$4:O$4),FALSE))</f>
        <v>-136.77999999999997</v>
      </c>
      <c r="O152" s="9">
        <f>IF($Q152="","",VLOOKUP($Q152,'Dept Head vs YTD acct'!$A$5:$Q$257,COUNTA('Dept Head vs YTD acct'!$A$4:P$4),FALSE))</f>
        <v>607.24</v>
      </c>
      <c r="P152" s="9">
        <f t="shared" si="2"/>
        <v>-1675.2600000000009</v>
      </c>
      <c r="Q152">
        <f>IF((MAX($Q$4:Q151)+1)&gt;Data!$C$1,"",MAX($Q$4:Q151)+1)</f>
        <v>148</v>
      </c>
    </row>
    <row r="153" spans="1:17" x14ac:dyDescent="0.2">
      <c r="A153" t="str">
        <f>IF($Q153="","",VLOOKUP($Q153,'Dept Head vs YTD acct'!$A$5:$Q$257,COUNTA('Dept Head vs YTD acct'!$A$4:B$4),FALSE))</f>
        <v>A</v>
      </c>
      <c r="B153">
        <f>IF($Q153="","",VLOOKUP($Q153,'Dept Head vs YTD acct'!$A$5:$M$257,3,FALSE))</f>
        <v>0</v>
      </c>
      <c r="C153">
        <f>IF($Q153="","",VLOOKUP($Q153,'Dept Head vs YTD acct'!$A$5:$M$257,4,FALSE))</f>
        <v>0</v>
      </c>
      <c r="D153">
        <f>IF($Q153="","",VLOOKUP($Q153,'Dept Head vs YTD acct'!$A$5:$M$257,5,FALSE))</f>
        <v>0</v>
      </c>
      <c r="E153">
        <f>IF($Q153="","",VLOOKUP($Q153,'Dept Head vs YTD acct'!$A$5:$M$257,6,FALSE))</f>
        <v>0</v>
      </c>
      <c r="F153">
        <f>IF($Q153="","",VLOOKUP($Q153,'Dept Head vs YTD acct'!$A$5:$M$257,7,FALSE))</f>
        <v>0</v>
      </c>
      <c r="G153" t="str">
        <f>IF($Q153="","",VLOOKUP($Q153,'Dept Head vs YTD acct'!$A$5:$Q$257,COUNTA('Dept Head vs YTD acct'!$A$4:H$4),FALSE))</f>
        <v>2415</v>
      </c>
      <c r="H153" t="str">
        <f>IF($Q153="","",VLOOKUP($Q153,'Dept Head vs YTD acct'!$A$5:$Q$257,COUNTA('Dept Head vs YTD acct'!$A$4:I$4),FALSE))</f>
        <v>COPY MACHINE FEES</v>
      </c>
      <c r="I153" s="9">
        <f>IF($Q153="","",VLOOKUP($Q153,'Dept Head vs YTD acct'!$A$5:$Q$257,COUNTA('Dept Head vs YTD acct'!$A$4:J$4),FALSE))</f>
        <v>-1107</v>
      </c>
      <c r="J153" s="9">
        <f>IF($Q153="","",VLOOKUP($Q153,'Dept Head vs YTD acct'!$A$5:$Q$257,COUNTA('Dept Head vs YTD acct'!$A$4:K$4),FALSE))</f>
        <v>-600.75</v>
      </c>
      <c r="K153" s="9">
        <f>IF($Q153="","",VLOOKUP($Q153,'Dept Head vs YTD acct'!$A$5:$Q$257,COUNTA('Dept Head vs YTD acct'!$A$4:L$4),FALSE))</f>
        <v>0</v>
      </c>
      <c r="L153" s="9">
        <f>IF($Q153="","",VLOOKUP($Q153,'Dept Head vs YTD acct'!$A$5:$Q$257,COUNTA('Dept Head vs YTD acct'!$A$4:M$4),FALSE))</f>
        <v>0</v>
      </c>
      <c r="M153" s="9">
        <f>IF($Q153="","",VLOOKUP($Q153,'Dept Head vs YTD acct'!$A$5:$Q$257,COUNTA('Dept Head vs YTD acct'!$A$4:N$4),FALSE))</f>
        <v>-1</v>
      </c>
      <c r="N153" s="9">
        <f>IF($Q153="","",VLOOKUP($Q153,'Dept Head vs YTD acct'!$A$5:$Q$257,COUNTA('Dept Head vs YTD acct'!$A$4:O$4),FALSE))</f>
        <v>0</v>
      </c>
      <c r="O153" s="9">
        <f>IF($Q153="","",VLOOKUP($Q153,'Dept Head vs YTD acct'!$A$5:$Q$257,COUNTA('Dept Head vs YTD acct'!$A$4:P$4),FALSE))</f>
        <v>-68.75</v>
      </c>
      <c r="P153" s="9">
        <f t="shared" si="2"/>
        <v>-1777.5</v>
      </c>
      <c r="Q153">
        <f>IF((MAX($Q$4:Q152)+1)&gt;Data!$C$1,"",MAX($Q$4:Q152)+1)</f>
        <v>149</v>
      </c>
    </row>
    <row r="154" spans="1:17" x14ac:dyDescent="0.2">
      <c r="A154" t="str">
        <f>IF($Q154="","",VLOOKUP($Q154,'Dept Head vs YTD acct'!$A$5:$Q$257,COUNTA('Dept Head vs YTD acct'!$A$4:B$4),FALSE))</f>
        <v>A</v>
      </c>
      <c r="B154">
        <f>IF($Q154="","",VLOOKUP($Q154,'Dept Head vs YTD acct'!$A$5:$M$257,3,FALSE))</f>
        <v>0</v>
      </c>
      <c r="C154">
        <f>IF($Q154="","",VLOOKUP($Q154,'Dept Head vs YTD acct'!$A$5:$M$257,4,FALSE))</f>
        <v>0</v>
      </c>
      <c r="D154">
        <f>IF($Q154="","",VLOOKUP($Q154,'Dept Head vs YTD acct'!$A$5:$M$257,5,FALSE))</f>
        <v>0</v>
      </c>
      <c r="E154">
        <f>IF($Q154="","",VLOOKUP($Q154,'Dept Head vs YTD acct'!$A$5:$M$257,6,FALSE))</f>
        <v>0</v>
      </c>
      <c r="F154">
        <f>IF($Q154="","",VLOOKUP($Q154,'Dept Head vs YTD acct'!$A$5:$M$257,7,FALSE))</f>
        <v>0</v>
      </c>
      <c r="G154" t="str">
        <f>IF($Q154="","",VLOOKUP($Q154,'Dept Head vs YTD acct'!$A$5:$Q$257,COUNTA('Dept Head vs YTD acct'!$A$4:H$4),FALSE))</f>
        <v>3387</v>
      </c>
      <c r="H154" t="str">
        <f>IF($Q154="","",VLOOKUP($Q154,'Dept Head vs YTD acct'!$A$5:$Q$257,COUNTA('Dept Head vs YTD acct'!$A$4:I$4),FALSE))</f>
        <v>VIDEO RECORDING GRANT</v>
      </c>
      <c r="I154" s="9">
        <f>IF($Q154="","",VLOOKUP($Q154,'Dept Head vs YTD acct'!$A$5:$Q$257,COUNTA('Dept Head vs YTD acct'!$A$4:J$4),FALSE))</f>
        <v>0</v>
      </c>
      <c r="J154" s="9">
        <f>IF($Q154="","",VLOOKUP($Q154,'Dept Head vs YTD acct'!$A$5:$Q$257,COUNTA('Dept Head vs YTD acct'!$A$4:K$4),FALSE))</f>
        <v>0</v>
      </c>
      <c r="K154" s="9">
        <f>IF($Q154="","",VLOOKUP($Q154,'Dept Head vs YTD acct'!$A$5:$Q$257,COUNTA('Dept Head vs YTD acct'!$A$4:L$4),FALSE))</f>
        <v>0</v>
      </c>
      <c r="L154" s="9">
        <f>IF($Q154="","",VLOOKUP($Q154,'Dept Head vs YTD acct'!$A$5:$Q$257,COUNTA('Dept Head vs YTD acct'!$A$4:M$4),FALSE))</f>
        <v>-1958.77</v>
      </c>
      <c r="M154" s="9">
        <f>IF($Q154="","",VLOOKUP($Q154,'Dept Head vs YTD acct'!$A$5:$Q$257,COUNTA('Dept Head vs YTD acct'!$A$4:N$4),FALSE))</f>
        <v>0</v>
      </c>
      <c r="N154" s="9">
        <f>IF($Q154="","",VLOOKUP($Q154,'Dept Head vs YTD acct'!$A$5:$Q$257,COUNTA('Dept Head vs YTD acct'!$A$4:O$4),FALSE))</f>
        <v>0</v>
      </c>
      <c r="O154" s="9">
        <f>IF($Q154="","",VLOOKUP($Q154,'Dept Head vs YTD acct'!$A$5:$Q$257,COUNTA('Dept Head vs YTD acct'!$A$4:P$4),FALSE))</f>
        <v>0</v>
      </c>
      <c r="P154" s="9">
        <f t="shared" si="2"/>
        <v>-1958.77</v>
      </c>
      <c r="Q154">
        <f>IF((MAX($Q$4:Q153)+1)&gt;Data!$C$1,"",MAX($Q$4:Q153)+1)</f>
        <v>150</v>
      </c>
    </row>
    <row r="155" spans="1:17" x14ac:dyDescent="0.2">
      <c r="A155" t="str">
        <f>IF($Q155="","",VLOOKUP($Q155,'Dept Head vs YTD acct'!$A$5:$Q$257,COUNTA('Dept Head vs YTD acct'!$A$4:B$4),FALSE))</f>
        <v>A</v>
      </c>
      <c r="B155">
        <f>IF($Q155="","",VLOOKUP($Q155,'Dept Head vs YTD acct'!$A$5:$M$257,3,FALSE))</f>
        <v>0</v>
      </c>
      <c r="C155">
        <f>IF($Q155="","",VLOOKUP($Q155,'Dept Head vs YTD acct'!$A$5:$M$257,4,FALSE))</f>
        <v>0</v>
      </c>
      <c r="D155">
        <f>IF($Q155="","",VLOOKUP($Q155,'Dept Head vs YTD acct'!$A$5:$M$257,5,FALSE))</f>
        <v>0</v>
      </c>
      <c r="E155">
        <f>IF($Q155="","",VLOOKUP($Q155,'Dept Head vs YTD acct'!$A$5:$M$257,6,FALSE))</f>
        <v>0</v>
      </c>
      <c r="F155">
        <f>IF($Q155="","",VLOOKUP($Q155,'Dept Head vs YTD acct'!$A$5:$M$257,7,FALSE))</f>
        <v>0</v>
      </c>
      <c r="G155" t="str">
        <f>IF($Q155="","",VLOOKUP($Q155,'Dept Head vs YTD acct'!$A$5:$Q$257,COUNTA('Dept Head vs YTD acct'!$A$4:H$4),FALSE))</f>
        <v>1894</v>
      </c>
      <c r="H155" t="str">
        <f>IF($Q155="","",VLOOKUP($Q155,'Dept Head vs YTD acct'!$A$5:$Q$257,COUNTA('Dept Head vs YTD acct'!$A$4:I$4),FALSE))</f>
        <v>SOCIAL SERVICES CHARGES</v>
      </c>
      <c r="I155" s="9">
        <f>IF($Q155="","",VLOOKUP($Q155,'Dept Head vs YTD acct'!$A$5:$Q$257,COUNTA('Dept Head vs YTD acct'!$A$4:J$4),FALSE))</f>
        <v>-4528.6400000000003</v>
      </c>
      <c r="J155" s="9">
        <f>IF($Q155="","",VLOOKUP($Q155,'Dept Head vs YTD acct'!$A$5:$Q$257,COUNTA('Dept Head vs YTD acct'!$A$4:K$4),FALSE))</f>
        <v>2171.3000000000002</v>
      </c>
      <c r="K155" s="9">
        <f>IF($Q155="","",VLOOKUP($Q155,'Dept Head vs YTD acct'!$A$5:$Q$257,COUNTA('Dept Head vs YTD acct'!$A$4:L$4),FALSE))</f>
        <v>-1592.87</v>
      </c>
      <c r="L155" s="9">
        <f>IF($Q155="","",VLOOKUP($Q155,'Dept Head vs YTD acct'!$A$5:$Q$257,COUNTA('Dept Head vs YTD acct'!$A$4:M$4),FALSE))</f>
        <v>535.56999999999971</v>
      </c>
      <c r="M155" s="9">
        <f>IF($Q155="","",VLOOKUP($Q155,'Dept Head vs YTD acct'!$A$5:$Q$257,COUNTA('Dept Head vs YTD acct'!$A$4:N$4),FALSE))</f>
        <v>-2740.3099999999995</v>
      </c>
      <c r="N155" s="9">
        <f>IF($Q155="","",VLOOKUP($Q155,'Dept Head vs YTD acct'!$A$5:$Q$257,COUNTA('Dept Head vs YTD acct'!$A$4:O$4),FALSE))</f>
        <v>-2362.7399999999998</v>
      </c>
      <c r="O155" s="9">
        <f>IF($Q155="","",VLOOKUP($Q155,'Dept Head vs YTD acct'!$A$5:$Q$257,COUNTA('Dept Head vs YTD acct'!$A$4:P$4),FALSE))</f>
        <v>6028.62</v>
      </c>
      <c r="P155" s="9">
        <f t="shared" si="2"/>
        <v>-2489.0699999999988</v>
      </c>
      <c r="Q155">
        <f>IF((MAX($Q$4:Q154)+1)&gt;Data!$C$1,"",MAX($Q$4:Q154)+1)</f>
        <v>151</v>
      </c>
    </row>
    <row r="156" spans="1:17" x14ac:dyDescent="0.2">
      <c r="A156" t="str">
        <f>IF($Q156="","",VLOOKUP($Q156,'Dept Head vs YTD acct'!$A$5:$Q$257,COUNTA('Dept Head vs YTD acct'!$A$4:B$4),FALSE))</f>
        <v>A</v>
      </c>
      <c r="B156">
        <f>IF($Q156="","",VLOOKUP($Q156,'Dept Head vs YTD acct'!$A$5:$M$257,3,FALSE))</f>
        <v>0</v>
      </c>
      <c r="C156">
        <f>IF($Q156="","",VLOOKUP($Q156,'Dept Head vs YTD acct'!$A$5:$M$257,4,FALSE))</f>
        <v>0</v>
      </c>
      <c r="D156">
        <f>IF($Q156="","",VLOOKUP($Q156,'Dept Head vs YTD acct'!$A$5:$M$257,5,FALSE))</f>
        <v>0</v>
      </c>
      <c r="E156">
        <f>IF($Q156="","",VLOOKUP($Q156,'Dept Head vs YTD acct'!$A$5:$M$257,6,FALSE))</f>
        <v>0</v>
      </c>
      <c r="F156">
        <f>IF($Q156="","",VLOOKUP($Q156,'Dept Head vs YTD acct'!$A$5:$M$257,7,FALSE))</f>
        <v>0</v>
      </c>
      <c r="G156" t="str">
        <f>IF($Q156="","",VLOOKUP($Q156,'Dept Head vs YTD acct'!$A$5:$Q$257,COUNTA('Dept Head vs YTD acct'!$A$4:H$4),FALSE))</f>
        <v>2260</v>
      </c>
      <c r="H156" t="str">
        <f>IF($Q156="","",VLOOKUP($Q156,'Dept Head vs YTD acct'!$A$5:$Q$257,COUNTA('Dept Head vs YTD acct'!$A$4:I$4),FALSE))</f>
        <v>TRANSPORTATION OF PRISONERS</v>
      </c>
      <c r="I156" s="9">
        <f>IF($Q156="","",VLOOKUP($Q156,'Dept Head vs YTD acct'!$A$5:$Q$257,COUNTA('Dept Head vs YTD acct'!$A$4:J$4),FALSE))</f>
        <v>-1611.37</v>
      </c>
      <c r="J156" s="9">
        <f>IF($Q156="","",VLOOKUP($Q156,'Dept Head vs YTD acct'!$A$5:$Q$257,COUNTA('Dept Head vs YTD acct'!$A$4:K$4),FALSE))</f>
        <v>-1074.7199999999998</v>
      </c>
      <c r="K156" s="9">
        <f>IF($Q156="","",VLOOKUP($Q156,'Dept Head vs YTD acct'!$A$5:$Q$257,COUNTA('Dept Head vs YTD acct'!$A$4:L$4),FALSE))</f>
        <v>-210.13000000000011</v>
      </c>
      <c r="L156" s="9">
        <f>IF($Q156="","",VLOOKUP($Q156,'Dept Head vs YTD acct'!$A$5:$Q$257,COUNTA('Dept Head vs YTD acct'!$A$4:M$4),FALSE))</f>
        <v>86.789999999999964</v>
      </c>
      <c r="M156" s="9">
        <f>IF($Q156="","",VLOOKUP($Q156,'Dept Head vs YTD acct'!$A$5:$Q$257,COUNTA('Dept Head vs YTD acct'!$A$4:N$4),FALSE))</f>
        <v>-1678.4</v>
      </c>
      <c r="N156" s="9">
        <f>IF($Q156="","",VLOOKUP($Q156,'Dept Head vs YTD acct'!$A$5:$Q$257,COUNTA('Dept Head vs YTD acct'!$A$4:O$4),FALSE))</f>
        <v>472.46000000000004</v>
      </c>
      <c r="O156" s="9">
        <f>IF($Q156="","",VLOOKUP($Q156,'Dept Head vs YTD acct'!$A$5:$Q$257,COUNTA('Dept Head vs YTD acct'!$A$4:P$4),FALSE))</f>
        <v>1066</v>
      </c>
      <c r="P156" s="9">
        <f t="shared" si="2"/>
        <v>-2949.37</v>
      </c>
      <c r="Q156">
        <f>IF((MAX($Q$4:Q155)+1)&gt;Data!$C$1,"",MAX($Q$4:Q155)+1)</f>
        <v>152</v>
      </c>
    </row>
    <row r="157" spans="1:17" x14ac:dyDescent="0.2">
      <c r="A157" t="str">
        <f>IF($Q157="","",VLOOKUP($Q157,'Dept Head vs YTD acct'!$A$5:$Q$257,COUNTA('Dept Head vs YTD acct'!$A$4:B$4),FALSE))</f>
        <v>A</v>
      </c>
      <c r="B157">
        <f>IF($Q157="","",VLOOKUP($Q157,'Dept Head vs YTD acct'!$A$5:$M$257,3,FALSE))</f>
        <v>0</v>
      </c>
      <c r="C157">
        <f>IF($Q157="","",VLOOKUP($Q157,'Dept Head vs YTD acct'!$A$5:$M$257,4,FALSE))</f>
        <v>0</v>
      </c>
      <c r="D157">
        <f>IF($Q157="","",VLOOKUP($Q157,'Dept Head vs YTD acct'!$A$5:$M$257,5,FALSE))</f>
        <v>0</v>
      </c>
      <c r="E157">
        <f>IF($Q157="","",VLOOKUP($Q157,'Dept Head vs YTD acct'!$A$5:$M$257,6,FALSE))</f>
        <v>0</v>
      </c>
      <c r="F157">
        <f>IF($Q157="","",VLOOKUP($Q157,'Dept Head vs YTD acct'!$A$5:$M$257,7,FALSE))</f>
        <v>0</v>
      </c>
      <c r="G157" t="str">
        <f>IF($Q157="","",VLOOKUP($Q157,'Dept Head vs YTD acct'!$A$5:$Q$257,COUNTA('Dept Head vs YTD acct'!$A$4:H$4),FALSE))</f>
        <v>1601</v>
      </c>
      <c r="H157" t="str">
        <f>IF($Q157="","",VLOOKUP($Q157,'Dept Head vs YTD acct'!$A$5:$Q$257,COUNTA('Dept Head vs YTD acct'!$A$4:I$4),FALSE))</f>
        <v>PUBLIC HEALTH ED-DENTAL CARE</v>
      </c>
      <c r="I157" s="9">
        <f>IF($Q157="","",VLOOKUP($Q157,'Dept Head vs YTD acct'!$A$5:$Q$257,COUNTA('Dept Head vs YTD acct'!$A$4:J$4),FALSE))</f>
        <v>-616.13999999999987</v>
      </c>
      <c r="J157" s="9">
        <f>IF($Q157="","",VLOOKUP($Q157,'Dept Head vs YTD acct'!$A$5:$Q$257,COUNTA('Dept Head vs YTD acct'!$A$4:K$4),FALSE))</f>
        <v>-589.65999999999985</v>
      </c>
      <c r="K157" s="9">
        <f>IF($Q157="","",VLOOKUP($Q157,'Dept Head vs YTD acct'!$A$5:$Q$257,COUNTA('Dept Head vs YTD acct'!$A$4:L$4),FALSE))</f>
        <v>295</v>
      </c>
      <c r="L157" s="9">
        <f>IF($Q157="","",VLOOKUP($Q157,'Dept Head vs YTD acct'!$A$5:$Q$257,COUNTA('Dept Head vs YTD acct'!$A$4:M$4),FALSE))</f>
        <v>-2160</v>
      </c>
      <c r="M157" s="9">
        <f>IF($Q157="","",VLOOKUP($Q157,'Dept Head vs YTD acct'!$A$5:$Q$257,COUNTA('Dept Head vs YTD acct'!$A$4:N$4),FALSE))</f>
        <v>0</v>
      </c>
      <c r="N157" s="9">
        <f>IF($Q157="","",VLOOKUP($Q157,'Dept Head vs YTD acct'!$A$5:$Q$257,COUNTA('Dept Head vs YTD acct'!$A$4:O$4),FALSE))</f>
        <v>0</v>
      </c>
      <c r="O157" s="9">
        <f>IF($Q157="","",VLOOKUP($Q157,'Dept Head vs YTD acct'!$A$5:$Q$257,COUNTA('Dept Head vs YTD acct'!$A$4:P$4),FALSE))</f>
        <v>0</v>
      </c>
      <c r="P157" s="9">
        <f t="shared" si="2"/>
        <v>-3070.7999999999997</v>
      </c>
      <c r="Q157">
        <f>IF((MAX($Q$4:Q156)+1)&gt;Data!$C$1,"",MAX($Q$4:Q156)+1)</f>
        <v>153</v>
      </c>
    </row>
    <row r="158" spans="1:17" x14ac:dyDescent="0.2">
      <c r="A158" t="str">
        <f>IF($Q158="","",VLOOKUP($Q158,'Dept Head vs YTD acct'!$A$5:$Q$257,COUNTA('Dept Head vs YTD acct'!$A$4:B$4),FALSE))</f>
        <v>A</v>
      </c>
      <c r="B158">
        <f>IF($Q158="","",VLOOKUP($Q158,'Dept Head vs YTD acct'!$A$5:$M$257,3,FALSE))</f>
        <v>0</v>
      </c>
      <c r="C158">
        <f>IF($Q158="","",VLOOKUP($Q158,'Dept Head vs YTD acct'!$A$5:$M$257,4,FALSE))</f>
        <v>0</v>
      </c>
      <c r="D158">
        <f>IF($Q158="","",VLOOKUP($Q158,'Dept Head vs YTD acct'!$A$5:$M$257,5,FALSE))</f>
        <v>0</v>
      </c>
      <c r="E158">
        <f>IF($Q158="","",VLOOKUP($Q158,'Dept Head vs YTD acct'!$A$5:$M$257,6,FALSE))</f>
        <v>0</v>
      </c>
      <c r="F158">
        <f>IF($Q158="","",VLOOKUP($Q158,'Dept Head vs YTD acct'!$A$5:$M$257,7,FALSE))</f>
        <v>0</v>
      </c>
      <c r="G158" t="str">
        <f>IF($Q158="","",VLOOKUP($Q158,'Dept Head vs YTD acct'!$A$5:$Q$257,COUNTA('Dept Head vs YTD acct'!$A$4:H$4),FALSE))</f>
        <v>2590</v>
      </c>
      <c r="H158" t="str">
        <f>IF($Q158="","",VLOOKUP($Q158,'Dept Head vs YTD acct'!$A$5:$Q$257,COUNTA('Dept Head vs YTD acct'!$A$4:I$4),FALSE))</f>
        <v>ENVIRONMENTAL FEES</v>
      </c>
      <c r="I158" s="9">
        <f>IF($Q158="","",VLOOKUP($Q158,'Dept Head vs YTD acct'!$A$5:$Q$257,COUNTA('Dept Head vs YTD acct'!$A$4:J$4),FALSE))</f>
        <v>17075</v>
      </c>
      <c r="J158" s="9">
        <f>IF($Q158="","",VLOOKUP($Q158,'Dept Head vs YTD acct'!$A$5:$Q$257,COUNTA('Dept Head vs YTD acct'!$A$4:K$4),FALSE))</f>
        <v>-15325</v>
      </c>
      <c r="K158" s="9">
        <f>IF($Q158="","",VLOOKUP($Q158,'Dept Head vs YTD acct'!$A$5:$Q$257,COUNTA('Dept Head vs YTD acct'!$A$4:L$4),FALSE))</f>
        <v>-4035</v>
      </c>
      <c r="L158" s="9">
        <f>IF($Q158="","",VLOOKUP($Q158,'Dept Head vs YTD acct'!$A$5:$Q$257,COUNTA('Dept Head vs YTD acct'!$A$4:M$4),FALSE))</f>
        <v>-5735</v>
      </c>
      <c r="M158" s="9">
        <f>IF($Q158="","",VLOOKUP($Q158,'Dept Head vs YTD acct'!$A$5:$Q$257,COUNTA('Dept Head vs YTD acct'!$A$4:N$4),FALSE))</f>
        <v>-335</v>
      </c>
      <c r="N158" s="9">
        <f>IF($Q158="","",VLOOKUP($Q158,'Dept Head vs YTD acct'!$A$5:$Q$257,COUNTA('Dept Head vs YTD acct'!$A$4:O$4),FALSE))</f>
        <v>6540</v>
      </c>
      <c r="O158" s="9">
        <f>IF($Q158="","",VLOOKUP($Q158,'Dept Head vs YTD acct'!$A$5:$Q$257,COUNTA('Dept Head vs YTD acct'!$A$4:P$4),FALSE))</f>
        <v>-1360</v>
      </c>
      <c r="P158" s="9">
        <f t="shared" si="2"/>
        <v>-3175</v>
      </c>
      <c r="Q158">
        <f>IF((MAX($Q$4:Q157)+1)&gt;Data!$C$1,"",MAX($Q$4:Q157)+1)</f>
        <v>154</v>
      </c>
    </row>
    <row r="159" spans="1:17" x14ac:dyDescent="0.2">
      <c r="A159" t="str">
        <f>IF($Q159="","",VLOOKUP($Q159,'Dept Head vs YTD acct'!$A$5:$Q$257,COUNTA('Dept Head vs YTD acct'!$A$4:B$4),FALSE))</f>
        <v>A</v>
      </c>
      <c r="B159">
        <f>IF($Q159="","",VLOOKUP($Q159,'Dept Head vs YTD acct'!$A$5:$M$257,3,FALSE))</f>
        <v>0</v>
      </c>
      <c r="C159">
        <f>IF($Q159="","",VLOOKUP($Q159,'Dept Head vs YTD acct'!$A$5:$M$257,4,FALSE))</f>
        <v>0</v>
      </c>
      <c r="D159">
        <f>IF($Q159="","",VLOOKUP($Q159,'Dept Head vs YTD acct'!$A$5:$M$257,5,FALSE))</f>
        <v>0</v>
      </c>
      <c r="E159">
        <f>IF($Q159="","",VLOOKUP($Q159,'Dept Head vs YTD acct'!$A$5:$M$257,6,FALSE))</f>
        <v>0</v>
      </c>
      <c r="F159">
        <f>IF($Q159="","",VLOOKUP($Q159,'Dept Head vs YTD acct'!$A$5:$M$257,7,FALSE))</f>
        <v>0</v>
      </c>
      <c r="G159" t="str">
        <f>IF($Q159="","",VLOOKUP($Q159,'Dept Head vs YTD acct'!$A$5:$Q$257,COUNTA('Dept Head vs YTD acct'!$A$4:H$4),FALSE))</f>
        <v>1260</v>
      </c>
      <c r="H159" t="str">
        <f>IF($Q159="","",VLOOKUP($Q159,'Dept Head vs YTD acct'!$A$5:$Q$257,COUNTA('Dept Head vs YTD acct'!$A$4:I$4),FALSE))</f>
        <v>PERSONNEL FEES</v>
      </c>
      <c r="I159" s="9">
        <f>IF($Q159="","",VLOOKUP($Q159,'Dept Head vs YTD acct'!$A$5:$Q$257,COUNTA('Dept Head vs YTD acct'!$A$4:J$4),FALSE))</f>
        <v>-155</v>
      </c>
      <c r="J159" s="9">
        <f>IF($Q159="","",VLOOKUP($Q159,'Dept Head vs YTD acct'!$A$5:$Q$257,COUNTA('Dept Head vs YTD acct'!$A$4:K$4),FALSE))</f>
        <v>-1580</v>
      </c>
      <c r="K159" s="9">
        <f>IF($Q159="","",VLOOKUP($Q159,'Dept Head vs YTD acct'!$A$5:$Q$257,COUNTA('Dept Head vs YTD acct'!$A$4:L$4),FALSE))</f>
        <v>369.5</v>
      </c>
      <c r="L159" s="9">
        <f>IF($Q159="","",VLOOKUP($Q159,'Dept Head vs YTD acct'!$A$5:$Q$257,COUNTA('Dept Head vs YTD acct'!$A$4:M$4),FALSE))</f>
        <v>-3690</v>
      </c>
      <c r="M159" s="9">
        <f>IF($Q159="","",VLOOKUP($Q159,'Dept Head vs YTD acct'!$A$5:$Q$257,COUNTA('Dept Head vs YTD acct'!$A$4:N$4),FALSE))</f>
        <v>-565</v>
      </c>
      <c r="N159" s="9">
        <f>IF($Q159="","",VLOOKUP($Q159,'Dept Head vs YTD acct'!$A$5:$Q$257,COUNTA('Dept Head vs YTD acct'!$A$4:O$4),FALSE))</f>
        <v>50</v>
      </c>
      <c r="O159" s="9">
        <f>IF($Q159="","",VLOOKUP($Q159,'Dept Head vs YTD acct'!$A$5:$Q$257,COUNTA('Dept Head vs YTD acct'!$A$4:P$4),FALSE))</f>
        <v>1810</v>
      </c>
      <c r="P159" s="9">
        <f t="shared" si="2"/>
        <v>-3760.5</v>
      </c>
      <c r="Q159">
        <f>IF((MAX($Q$4:Q158)+1)&gt;Data!$C$1,"",MAX($Q$4:Q158)+1)</f>
        <v>155</v>
      </c>
    </row>
    <row r="160" spans="1:17" x14ac:dyDescent="0.2">
      <c r="A160" t="str">
        <f>IF($Q160="","",VLOOKUP($Q160,'Dept Head vs YTD acct'!$A$5:$Q$257,COUNTA('Dept Head vs YTD acct'!$A$4:B$4),FALSE))</f>
        <v>A</v>
      </c>
      <c r="B160">
        <f>IF($Q160="","",VLOOKUP($Q160,'Dept Head vs YTD acct'!$A$5:$M$257,3,FALSE))</f>
        <v>0</v>
      </c>
      <c r="C160">
        <f>IF($Q160="","",VLOOKUP($Q160,'Dept Head vs YTD acct'!$A$5:$M$257,4,FALSE))</f>
        <v>0</v>
      </c>
      <c r="D160">
        <f>IF($Q160="","",VLOOKUP($Q160,'Dept Head vs YTD acct'!$A$5:$M$257,5,FALSE))</f>
        <v>0</v>
      </c>
      <c r="E160">
        <f>IF($Q160="","",VLOOKUP($Q160,'Dept Head vs YTD acct'!$A$5:$M$257,6,FALSE))</f>
        <v>0</v>
      </c>
      <c r="F160">
        <f>IF($Q160="","",VLOOKUP($Q160,'Dept Head vs YTD acct'!$A$5:$M$257,7,FALSE))</f>
        <v>0</v>
      </c>
      <c r="G160" t="str">
        <f>IF($Q160="","",VLOOKUP($Q160,'Dept Head vs YTD acct'!$A$5:$Q$257,COUNTA('Dept Head vs YTD acct'!$A$4:H$4),FALSE))</f>
        <v>2708</v>
      </c>
      <c r="H160" t="str">
        <f>IF($Q160="","",VLOOKUP($Q160,'Dept Head vs YTD acct'!$A$5:$Q$257,COUNTA('Dept Head vs YTD acct'!$A$4:I$4),FALSE))</f>
        <v>PRES. LEAGUE OF NYS - GRANT</v>
      </c>
      <c r="I160" s="9">
        <f>IF($Q160="","",VLOOKUP($Q160,'Dept Head vs YTD acct'!$A$5:$Q$257,COUNTA('Dept Head vs YTD acct'!$A$4:J$4),FALSE))</f>
        <v>0</v>
      </c>
      <c r="J160" s="9">
        <f>IF($Q160="","",VLOOKUP($Q160,'Dept Head vs YTD acct'!$A$5:$Q$257,COUNTA('Dept Head vs YTD acct'!$A$4:K$4),FALSE))</f>
        <v>0</v>
      </c>
      <c r="K160" s="9">
        <f>IF($Q160="","",VLOOKUP($Q160,'Dept Head vs YTD acct'!$A$5:$Q$257,COUNTA('Dept Head vs YTD acct'!$A$4:L$4),FALSE))</f>
        <v>0</v>
      </c>
      <c r="L160" s="9">
        <f>IF($Q160="","",VLOOKUP($Q160,'Dept Head vs YTD acct'!$A$5:$Q$257,COUNTA('Dept Head vs YTD acct'!$A$4:M$4),FALSE))</f>
        <v>0</v>
      </c>
      <c r="M160" s="9">
        <f>IF($Q160="","",VLOOKUP($Q160,'Dept Head vs YTD acct'!$A$5:$Q$257,COUNTA('Dept Head vs YTD acct'!$A$4:N$4),FALSE))</f>
        <v>-3968</v>
      </c>
      <c r="N160" s="9">
        <f>IF($Q160="","",VLOOKUP($Q160,'Dept Head vs YTD acct'!$A$5:$Q$257,COUNTA('Dept Head vs YTD acct'!$A$4:O$4),FALSE))</f>
        <v>0</v>
      </c>
      <c r="O160" s="9">
        <f>IF($Q160="","",VLOOKUP($Q160,'Dept Head vs YTD acct'!$A$5:$Q$257,COUNTA('Dept Head vs YTD acct'!$A$4:P$4),FALSE))</f>
        <v>0</v>
      </c>
      <c r="P160" s="9">
        <f t="shared" si="2"/>
        <v>-3968</v>
      </c>
      <c r="Q160">
        <f>IF((MAX($Q$4:Q159)+1)&gt;Data!$C$1,"",MAX($Q$4:Q159)+1)</f>
        <v>156</v>
      </c>
    </row>
    <row r="161" spans="1:17" x14ac:dyDescent="0.2">
      <c r="A161" t="str">
        <f>IF($Q161="","",VLOOKUP($Q161,'Dept Head vs YTD acct'!$A$5:$Q$257,COUNTA('Dept Head vs YTD acct'!$A$4:B$4),FALSE))</f>
        <v>A</v>
      </c>
      <c r="B161">
        <f>IF($Q161="","",VLOOKUP($Q161,'Dept Head vs YTD acct'!$A$5:$M$257,3,FALSE))</f>
        <v>0</v>
      </c>
      <c r="C161">
        <f>IF($Q161="","",VLOOKUP($Q161,'Dept Head vs YTD acct'!$A$5:$M$257,4,FALSE))</f>
        <v>0</v>
      </c>
      <c r="D161">
        <f>IF($Q161="","",VLOOKUP($Q161,'Dept Head vs YTD acct'!$A$5:$M$257,5,FALSE))</f>
        <v>0</v>
      </c>
      <c r="E161">
        <f>IF($Q161="","",VLOOKUP($Q161,'Dept Head vs YTD acct'!$A$5:$M$257,6,FALSE))</f>
        <v>0</v>
      </c>
      <c r="F161">
        <f>IF($Q161="","",VLOOKUP($Q161,'Dept Head vs YTD acct'!$A$5:$M$257,7,FALSE))</f>
        <v>0</v>
      </c>
      <c r="G161" t="str">
        <f>IF($Q161="","",VLOOKUP($Q161,'Dept Head vs YTD acct'!$A$5:$Q$257,COUNTA('Dept Head vs YTD acct'!$A$4:H$4),FALSE))</f>
        <v>2372</v>
      </c>
      <c r="H161" t="str">
        <f>IF($Q161="","",VLOOKUP($Q161,'Dept Head vs YTD acct'!$A$5:$Q$257,COUNTA('Dept Head vs YTD acct'!$A$4:I$4),FALSE))</f>
        <v>PLANNING SERVICES</v>
      </c>
      <c r="I161" s="9">
        <f>IF($Q161="","",VLOOKUP($Q161,'Dept Head vs YTD acct'!$A$5:$Q$257,COUNTA('Dept Head vs YTD acct'!$A$4:J$4),FALSE))</f>
        <v>-15000</v>
      </c>
      <c r="J161" s="9">
        <f>IF($Q161="","",VLOOKUP($Q161,'Dept Head vs YTD acct'!$A$5:$Q$257,COUNTA('Dept Head vs YTD acct'!$A$4:K$4),FALSE))</f>
        <v>0</v>
      </c>
      <c r="K161" s="9">
        <f>IF($Q161="","",VLOOKUP($Q161,'Dept Head vs YTD acct'!$A$5:$Q$257,COUNTA('Dept Head vs YTD acct'!$A$4:L$4),FALSE))</f>
        <v>-383</v>
      </c>
      <c r="L161" s="9">
        <f>IF($Q161="","",VLOOKUP($Q161,'Dept Head vs YTD acct'!$A$5:$Q$257,COUNTA('Dept Head vs YTD acct'!$A$4:M$4),FALSE))</f>
        <v>-955</v>
      </c>
      <c r="M161" s="9">
        <f>IF($Q161="","",VLOOKUP($Q161,'Dept Head vs YTD acct'!$A$5:$Q$257,COUNTA('Dept Head vs YTD acct'!$A$4:N$4),FALSE))</f>
        <v>-21675.09</v>
      </c>
      <c r="N161" s="9">
        <f>IF($Q161="","",VLOOKUP($Q161,'Dept Head vs YTD acct'!$A$5:$Q$257,COUNTA('Dept Head vs YTD acct'!$A$4:O$4),FALSE))</f>
        <v>34000</v>
      </c>
      <c r="O161" s="9">
        <f>IF($Q161="","",VLOOKUP($Q161,'Dept Head vs YTD acct'!$A$5:$Q$257,COUNTA('Dept Head vs YTD acct'!$A$4:P$4),FALSE))</f>
        <v>0</v>
      </c>
      <c r="P161" s="9">
        <f t="shared" si="2"/>
        <v>-4013.0899999999965</v>
      </c>
      <c r="Q161">
        <f>IF((MAX($Q$4:Q160)+1)&gt;Data!$C$1,"",MAX($Q$4:Q160)+1)</f>
        <v>157</v>
      </c>
    </row>
    <row r="162" spans="1:17" x14ac:dyDescent="0.2">
      <c r="A162" t="str">
        <f>IF($Q162="","",VLOOKUP($Q162,'Dept Head vs YTD acct'!$A$5:$Q$257,COUNTA('Dept Head vs YTD acct'!$A$4:B$4),FALSE))</f>
        <v>A</v>
      </c>
      <c r="B162">
        <f>IF($Q162="","",VLOOKUP($Q162,'Dept Head vs YTD acct'!$A$5:$M$257,3,FALSE))</f>
        <v>0</v>
      </c>
      <c r="C162">
        <f>IF($Q162="","",VLOOKUP($Q162,'Dept Head vs YTD acct'!$A$5:$M$257,4,FALSE))</f>
        <v>0</v>
      </c>
      <c r="D162">
        <f>IF($Q162="","",VLOOKUP($Q162,'Dept Head vs YTD acct'!$A$5:$M$257,5,FALSE))</f>
        <v>0</v>
      </c>
      <c r="E162">
        <f>IF($Q162="","",VLOOKUP($Q162,'Dept Head vs YTD acct'!$A$5:$M$257,6,FALSE))</f>
        <v>0</v>
      </c>
      <c r="F162">
        <f>IF($Q162="","",VLOOKUP($Q162,'Dept Head vs YTD acct'!$A$5:$M$257,7,FALSE))</f>
        <v>0</v>
      </c>
      <c r="G162" t="str">
        <f>IF($Q162="","",VLOOKUP($Q162,'Dept Head vs YTD acct'!$A$5:$Q$257,COUNTA('Dept Head vs YTD acct'!$A$4:H$4),FALSE))</f>
        <v>3389</v>
      </c>
      <c r="H162" t="str">
        <f>IF($Q162="","",VLOOKUP($Q162,'Dept Head vs YTD acct'!$A$5:$Q$257,COUNTA('Dept Head vs YTD acct'!$A$4:I$4),FALSE))</f>
        <v>ALTERNATIVES TO INCARCER.</v>
      </c>
      <c r="I162" s="9">
        <f>IF($Q162="","",VLOOKUP($Q162,'Dept Head vs YTD acct'!$A$5:$Q$257,COUNTA('Dept Head vs YTD acct'!$A$4:J$4),FALSE))</f>
        <v>-5998</v>
      </c>
      <c r="J162" s="9">
        <f>IF($Q162="","",VLOOKUP($Q162,'Dept Head vs YTD acct'!$A$5:$Q$257,COUNTA('Dept Head vs YTD acct'!$A$4:K$4),FALSE))</f>
        <v>239.92000000000007</v>
      </c>
      <c r="K162" s="9">
        <f>IF($Q162="","",VLOOKUP($Q162,'Dept Head vs YTD acct'!$A$5:$Q$257,COUNTA('Dept Head vs YTD acct'!$A$4:L$4),FALSE))</f>
        <v>2530.1799999999998</v>
      </c>
      <c r="L162" s="9">
        <f>IF($Q162="","",VLOOKUP($Q162,'Dept Head vs YTD acct'!$A$5:$Q$257,COUNTA('Dept Head vs YTD acct'!$A$4:M$4),FALSE))</f>
        <v>-1613.9499999999998</v>
      </c>
      <c r="M162" s="9">
        <f>IF($Q162="","",VLOOKUP($Q162,'Dept Head vs YTD acct'!$A$5:$Q$257,COUNTA('Dept Head vs YTD acct'!$A$4:N$4),FALSE))</f>
        <v>2731.3</v>
      </c>
      <c r="N162" s="9">
        <f>IF($Q162="","",VLOOKUP($Q162,'Dept Head vs YTD acct'!$A$5:$Q$257,COUNTA('Dept Head vs YTD acct'!$A$4:O$4),FALSE))</f>
        <v>1241.4499999999998</v>
      </c>
      <c r="O162" s="9">
        <f>IF($Q162="","",VLOOKUP($Q162,'Dept Head vs YTD acct'!$A$5:$Q$257,COUNTA('Dept Head vs YTD acct'!$A$4:P$4),FALSE))</f>
        <v>-3176.8</v>
      </c>
      <c r="P162" s="9">
        <f t="shared" si="2"/>
        <v>-4045.9000000000005</v>
      </c>
      <c r="Q162">
        <f>IF((MAX($Q$4:Q161)+1)&gt;Data!$C$1,"",MAX($Q$4:Q161)+1)</f>
        <v>158</v>
      </c>
    </row>
    <row r="163" spans="1:17" x14ac:dyDescent="0.2">
      <c r="A163" t="str">
        <f>IF($Q163="","",VLOOKUP($Q163,'Dept Head vs YTD acct'!$A$5:$Q$257,COUNTA('Dept Head vs YTD acct'!$A$4:B$4),FALSE))</f>
        <v>A</v>
      </c>
      <c r="B163">
        <f>IF($Q163="","",VLOOKUP($Q163,'Dept Head vs YTD acct'!$A$5:$M$257,3,FALSE))</f>
        <v>0</v>
      </c>
      <c r="C163">
        <f>IF($Q163="","",VLOOKUP($Q163,'Dept Head vs YTD acct'!$A$5:$M$257,4,FALSE))</f>
        <v>0</v>
      </c>
      <c r="D163">
        <f>IF($Q163="","",VLOOKUP($Q163,'Dept Head vs YTD acct'!$A$5:$M$257,5,FALSE))</f>
        <v>0</v>
      </c>
      <c r="E163">
        <f>IF($Q163="","",VLOOKUP($Q163,'Dept Head vs YTD acct'!$A$5:$M$257,6,FALSE))</f>
        <v>0</v>
      </c>
      <c r="F163">
        <f>IF($Q163="","",VLOOKUP($Q163,'Dept Head vs YTD acct'!$A$5:$M$257,7,FALSE))</f>
        <v>0</v>
      </c>
      <c r="G163" t="str">
        <f>IF($Q163="","",VLOOKUP($Q163,'Dept Head vs YTD acct'!$A$5:$Q$257,COUNTA('Dept Head vs YTD acct'!$A$4:H$4),FALSE))</f>
        <v>1583</v>
      </c>
      <c r="H163" t="str">
        <f>IF($Q163="","",VLOOKUP($Q163,'Dept Head vs YTD acct'!$A$5:$Q$257,COUNTA('Dept Head vs YTD acct'!$A$4:I$4),FALSE))</f>
        <v>SCRAM MONITORING</v>
      </c>
      <c r="I163" s="9">
        <f>IF($Q163="","",VLOOKUP($Q163,'Dept Head vs YTD acct'!$A$5:$Q$257,COUNTA('Dept Head vs YTD acct'!$A$4:J$4),FALSE))</f>
        <v>-809</v>
      </c>
      <c r="J163" s="9">
        <f>IF($Q163="","",VLOOKUP($Q163,'Dept Head vs YTD acct'!$A$5:$Q$257,COUNTA('Dept Head vs YTD acct'!$A$4:K$4),FALSE))</f>
        <v>-3425</v>
      </c>
      <c r="K163" s="9">
        <f>IF($Q163="","",VLOOKUP($Q163,'Dept Head vs YTD acct'!$A$5:$Q$257,COUNTA('Dept Head vs YTD acct'!$A$4:L$4),FALSE))</f>
        <v>-582</v>
      </c>
      <c r="L163" s="9">
        <f>IF($Q163="","",VLOOKUP($Q163,'Dept Head vs YTD acct'!$A$5:$Q$257,COUNTA('Dept Head vs YTD acct'!$A$4:M$4),FALSE))</f>
        <v>-447</v>
      </c>
      <c r="M163" s="9">
        <f>IF($Q163="","",VLOOKUP($Q163,'Dept Head vs YTD acct'!$A$5:$Q$257,COUNTA('Dept Head vs YTD acct'!$A$4:N$4),FALSE))</f>
        <v>-1654</v>
      </c>
      <c r="N163" s="9">
        <f>IF($Q163="","",VLOOKUP($Q163,'Dept Head vs YTD acct'!$A$5:$Q$257,COUNTA('Dept Head vs YTD acct'!$A$4:O$4),FALSE))</f>
        <v>-45</v>
      </c>
      <c r="O163" s="9">
        <f>IF($Q163="","",VLOOKUP($Q163,'Dept Head vs YTD acct'!$A$5:$Q$257,COUNTA('Dept Head vs YTD acct'!$A$4:P$4),FALSE))</f>
        <v>2326</v>
      </c>
      <c r="P163" s="9">
        <f t="shared" si="2"/>
        <v>-4636</v>
      </c>
      <c r="Q163">
        <f>IF((MAX($Q$4:Q162)+1)&gt;Data!$C$1,"",MAX($Q$4:Q162)+1)</f>
        <v>159</v>
      </c>
    </row>
    <row r="164" spans="1:17" x14ac:dyDescent="0.2">
      <c r="A164" t="str">
        <f>IF($Q164="","",VLOOKUP($Q164,'Dept Head vs YTD acct'!$A$5:$Q$257,COUNTA('Dept Head vs YTD acct'!$A$4:B$4),FALSE))</f>
        <v>A</v>
      </c>
      <c r="B164">
        <f>IF($Q164="","",VLOOKUP($Q164,'Dept Head vs YTD acct'!$A$5:$M$257,3,FALSE))</f>
        <v>0</v>
      </c>
      <c r="C164">
        <f>IF($Q164="","",VLOOKUP($Q164,'Dept Head vs YTD acct'!$A$5:$M$257,4,FALSE))</f>
        <v>0</v>
      </c>
      <c r="D164">
        <f>IF($Q164="","",VLOOKUP($Q164,'Dept Head vs YTD acct'!$A$5:$M$257,5,FALSE))</f>
        <v>0</v>
      </c>
      <c r="E164">
        <f>IF($Q164="","",VLOOKUP($Q164,'Dept Head vs YTD acct'!$A$5:$M$257,6,FALSE))</f>
        <v>0</v>
      </c>
      <c r="F164">
        <f>IF($Q164="","",VLOOKUP($Q164,'Dept Head vs YTD acct'!$A$5:$M$257,7,FALSE))</f>
        <v>0</v>
      </c>
      <c r="G164" t="str">
        <f>IF($Q164="","",VLOOKUP($Q164,'Dept Head vs YTD acct'!$A$5:$Q$257,COUNTA('Dept Head vs YTD acct'!$A$4:H$4),FALSE))</f>
        <v>1841</v>
      </c>
      <c r="H164" t="str">
        <f>IF($Q164="","",VLOOKUP($Q164,'Dept Head vs YTD acct'!$A$5:$Q$257,COUNTA('Dept Head vs YTD acct'!$A$4:I$4),FALSE))</f>
        <v>REPAYMENTS OF HEAP</v>
      </c>
      <c r="I164" s="9">
        <f>IF($Q164="","",VLOOKUP($Q164,'Dept Head vs YTD acct'!$A$5:$Q$257,COUNTA('Dept Head vs YTD acct'!$A$4:J$4),FALSE))</f>
        <v>162.46</v>
      </c>
      <c r="J164" s="9">
        <f>IF($Q164="","",VLOOKUP($Q164,'Dept Head vs YTD acct'!$A$5:$Q$257,COUNTA('Dept Head vs YTD acct'!$A$4:K$4),FALSE))</f>
        <v>1639.3</v>
      </c>
      <c r="K164" s="9">
        <f>IF($Q164="","",VLOOKUP($Q164,'Dept Head vs YTD acct'!$A$5:$Q$257,COUNTA('Dept Head vs YTD acct'!$A$4:L$4),FALSE))</f>
        <v>-31.03</v>
      </c>
      <c r="L164" s="9">
        <f>IF($Q164="","",VLOOKUP($Q164,'Dept Head vs YTD acct'!$A$5:$Q$257,COUNTA('Dept Head vs YTD acct'!$A$4:M$4),FALSE))</f>
        <v>675.33</v>
      </c>
      <c r="M164" s="9">
        <f>IF($Q164="","",VLOOKUP($Q164,'Dept Head vs YTD acct'!$A$5:$Q$257,COUNTA('Dept Head vs YTD acct'!$A$4:N$4),FALSE))</f>
        <v>122.67</v>
      </c>
      <c r="N164" s="9">
        <f>IF($Q164="","",VLOOKUP($Q164,'Dept Head vs YTD acct'!$A$5:$Q$257,COUNTA('Dept Head vs YTD acct'!$A$4:O$4),FALSE))</f>
        <v>-4114.76</v>
      </c>
      <c r="O164" s="9">
        <f>IF($Q164="","",VLOOKUP($Q164,'Dept Head vs YTD acct'!$A$5:$Q$257,COUNTA('Dept Head vs YTD acct'!$A$4:P$4),FALSE))</f>
        <v>-3357.24</v>
      </c>
      <c r="P164" s="9">
        <f t="shared" si="2"/>
        <v>-4903.2700000000004</v>
      </c>
      <c r="Q164">
        <f>IF((MAX($Q$4:Q163)+1)&gt;Data!$C$1,"",MAX($Q$4:Q163)+1)</f>
        <v>160</v>
      </c>
    </row>
    <row r="165" spans="1:17" x14ac:dyDescent="0.2">
      <c r="A165" t="str">
        <f>IF($Q165="","",VLOOKUP($Q165,'Dept Head vs YTD acct'!$A$5:$Q$257,COUNTA('Dept Head vs YTD acct'!$A$4:B$4),FALSE))</f>
        <v>A</v>
      </c>
      <c r="B165">
        <f>IF($Q165="","",VLOOKUP($Q165,'Dept Head vs YTD acct'!$A$5:$M$257,3,FALSE))</f>
        <v>0</v>
      </c>
      <c r="C165">
        <f>IF($Q165="","",VLOOKUP($Q165,'Dept Head vs YTD acct'!$A$5:$M$257,4,FALSE))</f>
        <v>0</v>
      </c>
      <c r="D165">
        <f>IF($Q165="","",VLOOKUP($Q165,'Dept Head vs YTD acct'!$A$5:$M$257,5,FALSE))</f>
        <v>0</v>
      </c>
      <c r="E165">
        <f>IF($Q165="","",VLOOKUP($Q165,'Dept Head vs YTD acct'!$A$5:$M$257,6,FALSE))</f>
        <v>0</v>
      </c>
      <c r="F165">
        <f>IF($Q165="","",VLOOKUP($Q165,'Dept Head vs YTD acct'!$A$5:$M$257,7,FALSE))</f>
        <v>0</v>
      </c>
      <c r="G165" t="str">
        <f>IF($Q165="","",VLOOKUP($Q165,'Dept Head vs YTD acct'!$A$5:$Q$257,COUNTA('Dept Head vs YTD acct'!$A$4:H$4),FALSE))</f>
        <v>3088</v>
      </c>
      <c r="H165" t="str">
        <f>IF($Q165="","",VLOOKUP($Q165,'Dept Head vs YTD acct'!$A$5:$Q$257,COUNTA('Dept Head vs YTD acct'!$A$4:I$4),FALSE))</f>
        <v>SAFETY TRAINING &amp; EDUC PROG</v>
      </c>
      <c r="I165" s="9">
        <f>IF($Q165="","",VLOOKUP($Q165,'Dept Head vs YTD acct'!$A$5:$Q$257,COUNTA('Dept Head vs YTD acct'!$A$4:J$4),FALSE))</f>
        <v>-5000</v>
      </c>
      <c r="J165" s="9">
        <f>IF($Q165="","",VLOOKUP($Q165,'Dept Head vs YTD acct'!$A$5:$Q$257,COUNTA('Dept Head vs YTD acct'!$A$4:K$4),FALSE))</f>
        <v>-7296</v>
      </c>
      <c r="K165" s="9">
        <f>IF($Q165="","",VLOOKUP($Q165,'Dept Head vs YTD acct'!$A$5:$Q$257,COUNTA('Dept Head vs YTD acct'!$A$4:L$4),FALSE))</f>
        <v>7317</v>
      </c>
      <c r="L165" s="9">
        <f>IF($Q165="","",VLOOKUP($Q165,'Dept Head vs YTD acct'!$A$5:$Q$257,COUNTA('Dept Head vs YTD acct'!$A$4:M$4),FALSE))</f>
        <v>0</v>
      </c>
      <c r="M165" s="9">
        <f>IF($Q165="","",VLOOKUP($Q165,'Dept Head vs YTD acct'!$A$5:$Q$257,COUNTA('Dept Head vs YTD acct'!$A$4:N$4),FALSE))</f>
        <v>0</v>
      </c>
      <c r="N165" s="9">
        <f>IF($Q165="","",VLOOKUP($Q165,'Dept Head vs YTD acct'!$A$5:$Q$257,COUNTA('Dept Head vs YTD acct'!$A$4:O$4),FALSE))</f>
        <v>0</v>
      </c>
      <c r="O165" s="9">
        <f>IF($Q165="","",VLOOKUP($Q165,'Dept Head vs YTD acct'!$A$5:$Q$257,COUNTA('Dept Head vs YTD acct'!$A$4:P$4),FALSE))</f>
        <v>0</v>
      </c>
      <c r="P165" s="9">
        <f t="shared" si="2"/>
        <v>-4979</v>
      </c>
      <c r="Q165">
        <f>IF((MAX($Q$4:Q164)+1)&gt;Data!$C$1,"",MAX($Q$4:Q164)+1)</f>
        <v>161</v>
      </c>
    </row>
    <row r="166" spans="1:17" x14ac:dyDescent="0.2">
      <c r="A166" t="str">
        <f>IF($Q166="","",VLOOKUP($Q166,'Dept Head vs YTD acct'!$A$5:$Q$257,COUNTA('Dept Head vs YTD acct'!$A$4:B$4),FALSE))</f>
        <v>A</v>
      </c>
      <c r="B166">
        <f>IF($Q166="","",VLOOKUP($Q166,'Dept Head vs YTD acct'!$A$5:$M$257,3,FALSE))</f>
        <v>0</v>
      </c>
      <c r="C166">
        <f>IF($Q166="","",VLOOKUP($Q166,'Dept Head vs YTD acct'!$A$5:$M$257,4,FALSE))</f>
        <v>0</v>
      </c>
      <c r="D166">
        <f>IF($Q166="","",VLOOKUP($Q166,'Dept Head vs YTD acct'!$A$5:$M$257,5,FALSE))</f>
        <v>0</v>
      </c>
      <c r="E166">
        <f>IF($Q166="","",VLOOKUP($Q166,'Dept Head vs YTD acct'!$A$5:$M$257,6,FALSE))</f>
        <v>0</v>
      </c>
      <c r="F166">
        <f>IF($Q166="","",VLOOKUP($Q166,'Dept Head vs YTD acct'!$A$5:$M$257,7,FALSE))</f>
        <v>0</v>
      </c>
      <c r="G166" t="str">
        <f>IF($Q166="","",VLOOKUP($Q166,'Dept Head vs YTD acct'!$A$5:$Q$257,COUNTA('Dept Head vs YTD acct'!$A$4:H$4),FALSE))</f>
        <v>4487</v>
      </c>
      <c r="H166" t="str">
        <f>IF($Q166="","",VLOOKUP($Q166,'Dept Head vs YTD acct'!$A$5:$Q$257,COUNTA('Dept Head vs YTD acct'!$A$4:I$4),FALSE))</f>
        <v>ELC COVID-19</v>
      </c>
      <c r="I166" s="9">
        <f>IF($Q166="","",VLOOKUP($Q166,'Dept Head vs YTD acct'!$A$5:$Q$257,COUNTA('Dept Head vs YTD acct'!$A$4:J$4),FALSE))</f>
        <v>0</v>
      </c>
      <c r="J166" s="9">
        <f>IF($Q166="","",VLOOKUP($Q166,'Dept Head vs YTD acct'!$A$5:$Q$257,COUNTA('Dept Head vs YTD acct'!$A$4:K$4),FALSE))</f>
        <v>0</v>
      </c>
      <c r="K166" s="9">
        <f>IF($Q166="","",VLOOKUP($Q166,'Dept Head vs YTD acct'!$A$5:$Q$257,COUNTA('Dept Head vs YTD acct'!$A$4:L$4),FALSE))</f>
        <v>0</v>
      </c>
      <c r="L166" s="9">
        <f>IF($Q166="","",VLOOKUP($Q166,'Dept Head vs YTD acct'!$A$5:$Q$257,COUNTA('Dept Head vs YTD acct'!$A$4:M$4),FALSE))</f>
        <v>0</v>
      </c>
      <c r="M166" s="9">
        <f>IF($Q166="","",VLOOKUP($Q166,'Dept Head vs YTD acct'!$A$5:$Q$257,COUNTA('Dept Head vs YTD acct'!$A$4:N$4),FALSE))</f>
        <v>0</v>
      </c>
      <c r="N166" s="9">
        <f>IF($Q166="","",VLOOKUP($Q166,'Dept Head vs YTD acct'!$A$5:$Q$257,COUNTA('Dept Head vs YTD acct'!$A$4:O$4),FALSE))</f>
        <v>0</v>
      </c>
      <c r="O166" s="9">
        <f>IF($Q166="","",VLOOKUP($Q166,'Dept Head vs YTD acct'!$A$5:$Q$257,COUNTA('Dept Head vs YTD acct'!$A$4:P$4),FALSE))</f>
        <v>-5229.3299999999872</v>
      </c>
      <c r="P166" s="9">
        <f t="shared" si="2"/>
        <v>-5229.3299999999872</v>
      </c>
      <c r="Q166">
        <f>IF((MAX($Q$4:Q165)+1)&gt;Data!$C$1,"",MAX($Q$4:Q165)+1)</f>
        <v>162</v>
      </c>
    </row>
    <row r="167" spans="1:17" x14ac:dyDescent="0.2">
      <c r="A167" t="str">
        <f>IF($Q167="","",VLOOKUP($Q167,'Dept Head vs YTD acct'!$A$5:$Q$257,COUNTA('Dept Head vs YTD acct'!$A$4:B$4),FALSE))</f>
        <v>A</v>
      </c>
      <c r="B167">
        <f>IF($Q167="","",VLOOKUP($Q167,'Dept Head vs YTD acct'!$A$5:$M$257,3,FALSE))</f>
        <v>0</v>
      </c>
      <c r="C167">
        <f>IF($Q167="","",VLOOKUP($Q167,'Dept Head vs YTD acct'!$A$5:$M$257,4,FALSE))</f>
        <v>0</v>
      </c>
      <c r="D167">
        <f>IF($Q167="","",VLOOKUP($Q167,'Dept Head vs YTD acct'!$A$5:$M$257,5,FALSE))</f>
        <v>0</v>
      </c>
      <c r="E167">
        <f>IF($Q167="","",VLOOKUP($Q167,'Dept Head vs YTD acct'!$A$5:$M$257,6,FALSE))</f>
        <v>0</v>
      </c>
      <c r="F167">
        <f>IF($Q167="","",VLOOKUP($Q167,'Dept Head vs YTD acct'!$A$5:$M$257,7,FALSE))</f>
        <v>0</v>
      </c>
      <c r="G167" t="str">
        <f>IF($Q167="","",VLOOKUP($Q167,'Dept Head vs YTD acct'!$A$5:$Q$257,COUNTA('Dept Head vs YTD acct'!$A$4:H$4),FALSE))</f>
        <v>2261</v>
      </c>
      <c r="H167" t="str">
        <f>IF($Q167="","",VLOOKUP($Q167,'Dept Head vs YTD acct'!$A$5:$Q$257,COUNTA('Dept Head vs YTD acct'!$A$4:I$4),FALSE))</f>
        <v>SHERIFF CONTRACTS</v>
      </c>
      <c r="I167" s="9">
        <f>IF($Q167="","",VLOOKUP($Q167,'Dept Head vs YTD acct'!$A$5:$Q$257,COUNTA('Dept Head vs YTD acct'!$A$4:J$4),FALSE))</f>
        <v>-3700</v>
      </c>
      <c r="J167" s="9">
        <f>IF($Q167="","",VLOOKUP($Q167,'Dept Head vs YTD acct'!$A$5:$Q$257,COUNTA('Dept Head vs YTD acct'!$A$4:K$4),FALSE))</f>
        <v>-1425.54</v>
      </c>
      <c r="K167" s="9">
        <f>IF($Q167="","",VLOOKUP($Q167,'Dept Head vs YTD acct'!$A$5:$Q$257,COUNTA('Dept Head vs YTD acct'!$A$4:L$4),FALSE))</f>
        <v>-929.76</v>
      </c>
      <c r="L167" s="9">
        <f>IF($Q167="","",VLOOKUP($Q167,'Dept Head vs YTD acct'!$A$5:$Q$257,COUNTA('Dept Head vs YTD acct'!$A$4:M$4),FALSE))</f>
        <v>-435.99</v>
      </c>
      <c r="M167" s="9">
        <f>IF($Q167="","",VLOOKUP($Q167,'Dept Head vs YTD acct'!$A$5:$Q$257,COUNTA('Dept Head vs YTD acct'!$A$4:N$4),FALSE))</f>
        <v>0</v>
      </c>
      <c r="N167" s="9">
        <f>IF($Q167="","",VLOOKUP($Q167,'Dept Head vs YTD acct'!$A$5:$Q$257,COUNTA('Dept Head vs YTD acct'!$A$4:O$4),FALSE))</f>
        <v>1775.19</v>
      </c>
      <c r="O167" s="9">
        <f>IF($Q167="","",VLOOKUP($Q167,'Dept Head vs YTD acct'!$A$5:$Q$257,COUNTA('Dept Head vs YTD acct'!$A$4:P$4),FALSE))</f>
        <v>-532.16</v>
      </c>
      <c r="P167" s="9">
        <f t="shared" si="2"/>
        <v>-5248.26</v>
      </c>
      <c r="Q167">
        <f>IF((MAX($Q$4:Q166)+1)&gt;Data!$C$1,"",MAX($Q$4:Q166)+1)</f>
        <v>163</v>
      </c>
    </row>
    <row r="168" spans="1:17" x14ac:dyDescent="0.2">
      <c r="A168" t="str">
        <f>IF($Q168="","",VLOOKUP($Q168,'Dept Head vs YTD acct'!$A$5:$Q$257,COUNTA('Dept Head vs YTD acct'!$A$4:B$4),FALSE))</f>
        <v>A</v>
      </c>
      <c r="B168">
        <f>IF($Q168="","",VLOOKUP($Q168,'Dept Head vs YTD acct'!$A$5:$M$257,3,FALSE))</f>
        <v>0</v>
      </c>
      <c r="C168">
        <f>IF($Q168="","",VLOOKUP($Q168,'Dept Head vs YTD acct'!$A$5:$M$257,4,FALSE))</f>
        <v>0</v>
      </c>
      <c r="D168">
        <f>IF($Q168="","",VLOOKUP($Q168,'Dept Head vs YTD acct'!$A$5:$M$257,5,FALSE))</f>
        <v>0</v>
      </c>
      <c r="E168">
        <f>IF($Q168="","",VLOOKUP($Q168,'Dept Head vs YTD acct'!$A$5:$M$257,6,FALSE))</f>
        <v>0</v>
      </c>
      <c r="F168">
        <f>IF($Q168="","",VLOOKUP($Q168,'Dept Head vs YTD acct'!$A$5:$M$257,7,FALSE))</f>
        <v>0</v>
      </c>
      <c r="G168" t="str">
        <f>IF($Q168="","",VLOOKUP($Q168,'Dept Head vs YTD acct'!$A$5:$Q$257,COUNTA('Dept Head vs YTD acct'!$A$4:H$4),FALSE))</f>
        <v>1689</v>
      </c>
      <c r="H168" t="str">
        <f>IF($Q168="","",VLOOKUP($Q168,'Dept Head vs YTD acct'!$A$5:$Q$257,COUNTA('Dept Head vs YTD acct'!$A$4:I$4),FALSE))</f>
        <v>FEES/ALCOHOL ADDICTION DWI</v>
      </c>
      <c r="I168" s="9">
        <f>IF($Q168="","",VLOOKUP($Q168,'Dept Head vs YTD acct'!$A$5:$Q$257,COUNTA('Dept Head vs YTD acct'!$A$4:J$4),FALSE))</f>
        <v>0</v>
      </c>
      <c r="J168" s="9">
        <f>IF($Q168="","",VLOOKUP($Q168,'Dept Head vs YTD acct'!$A$5:$Q$257,COUNTA('Dept Head vs YTD acct'!$A$4:K$4),FALSE))</f>
        <v>0</v>
      </c>
      <c r="K168" s="9">
        <f>IF($Q168="","",VLOOKUP($Q168,'Dept Head vs YTD acct'!$A$5:$Q$257,COUNTA('Dept Head vs YTD acct'!$A$4:L$4),FALSE))</f>
        <v>-1000</v>
      </c>
      <c r="L168" s="9">
        <f>IF($Q168="","",VLOOKUP($Q168,'Dept Head vs YTD acct'!$A$5:$Q$257,COUNTA('Dept Head vs YTD acct'!$A$4:M$4),FALSE))</f>
        <v>-2812</v>
      </c>
      <c r="M168" s="9">
        <f>IF($Q168="","",VLOOKUP($Q168,'Dept Head vs YTD acct'!$A$5:$Q$257,COUNTA('Dept Head vs YTD acct'!$A$4:N$4),FALSE))</f>
        <v>-2000</v>
      </c>
      <c r="N168" s="9">
        <f>IF($Q168="","",VLOOKUP($Q168,'Dept Head vs YTD acct'!$A$5:$Q$257,COUNTA('Dept Head vs YTD acct'!$A$4:O$4),FALSE))</f>
        <v>0</v>
      </c>
      <c r="O168" s="9">
        <f>IF($Q168="","",VLOOKUP($Q168,'Dept Head vs YTD acct'!$A$5:$Q$257,COUNTA('Dept Head vs YTD acct'!$A$4:P$4),FALSE))</f>
        <v>0</v>
      </c>
      <c r="P168" s="9">
        <f t="shared" si="2"/>
        <v>-5812</v>
      </c>
      <c r="Q168">
        <f>IF((MAX($Q$4:Q167)+1)&gt;Data!$C$1,"",MAX($Q$4:Q167)+1)</f>
        <v>164</v>
      </c>
    </row>
    <row r="169" spans="1:17" x14ac:dyDescent="0.2">
      <c r="A169" t="str">
        <f>IF($Q169="","",VLOOKUP($Q169,'Dept Head vs YTD acct'!$A$5:$Q$257,COUNTA('Dept Head vs YTD acct'!$A$4:B$4),FALSE))</f>
        <v>A</v>
      </c>
      <c r="B169">
        <f>IF($Q169="","",VLOOKUP($Q169,'Dept Head vs YTD acct'!$A$5:$M$257,3,FALSE))</f>
        <v>0</v>
      </c>
      <c r="C169">
        <f>IF($Q169="","",VLOOKUP($Q169,'Dept Head vs YTD acct'!$A$5:$M$257,4,FALSE))</f>
        <v>0</v>
      </c>
      <c r="D169">
        <f>IF($Q169="","",VLOOKUP($Q169,'Dept Head vs YTD acct'!$A$5:$M$257,5,FALSE))</f>
        <v>0</v>
      </c>
      <c r="E169">
        <f>IF($Q169="","",VLOOKUP($Q169,'Dept Head vs YTD acct'!$A$5:$M$257,6,FALSE))</f>
        <v>0</v>
      </c>
      <c r="F169">
        <f>IF($Q169="","",VLOOKUP($Q169,'Dept Head vs YTD acct'!$A$5:$M$257,7,FALSE))</f>
        <v>0</v>
      </c>
      <c r="G169" t="str">
        <f>IF($Q169="","",VLOOKUP($Q169,'Dept Head vs YTD acct'!$A$5:$Q$257,COUNTA('Dept Head vs YTD acct'!$A$4:H$4),FALSE))</f>
        <v>2262</v>
      </c>
      <c r="H169" t="str">
        <f>IF($Q169="","",VLOOKUP($Q169,'Dept Head vs YTD acct'!$A$5:$Q$257,COUNTA('Dept Head vs YTD acct'!$A$4:I$4),FALSE))</f>
        <v>SHER. INVESTIGATIONS DSS</v>
      </c>
      <c r="I169" s="9">
        <f>IF($Q169="","",VLOOKUP($Q169,'Dept Head vs YTD acct'!$A$5:$Q$257,COUNTA('Dept Head vs YTD acct'!$A$4:J$4),FALSE))</f>
        <v>1948</v>
      </c>
      <c r="J169" s="9">
        <f>IF($Q169="","",VLOOKUP($Q169,'Dept Head vs YTD acct'!$A$5:$Q$257,COUNTA('Dept Head vs YTD acct'!$A$4:K$4),FALSE))</f>
        <v>1948</v>
      </c>
      <c r="K169" s="9">
        <f>IF($Q169="","",VLOOKUP($Q169,'Dept Head vs YTD acct'!$A$5:$Q$257,COUNTA('Dept Head vs YTD acct'!$A$4:L$4),FALSE))</f>
        <v>46.75</v>
      </c>
      <c r="L169" s="9">
        <f>IF($Q169="","",VLOOKUP($Q169,'Dept Head vs YTD acct'!$A$5:$Q$257,COUNTA('Dept Head vs YTD acct'!$A$4:M$4),FALSE))</f>
        <v>0</v>
      </c>
      <c r="M169" s="9">
        <f>IF($Q169="","",VLOOKUP($Q169,'Dept Head vs YTD acct'!$A$5:$Q$257,COUNTA('Dept Head vs YTD acct'!$A$4:N$4),FALSE))</f>
        <v>-204.75</v>
      </c>
      <c r="N169" s="9">
        <f>IF($Q169="","",VLOOKUP($Q169,'Dept Head vs YTD acct'!$A$5:$Q$257,COUNTA('Dept Head vs YTD acct'!$A$4:O$4),FALSE))</f>
        <v>-814</v>
      </c>
      <c r="O169" s="9">
        <f>IF($Q169="","",VLOOKUP($Q169,'Dept Head vs YTD acct'!$A$5:$Q$257,COUNTA('Dept Head vs YTD acct'!$A$4:P$4),FALSE))</f>
        <v>-8816</v>
      </c>
      <c r="P169" s="9">
        <f t="shared" si="2"/>
        <v>-5892</v>
      </c>
      <c r="Q169">
        <f>IF((MAX($Q$4:Q168)+1)&gt;Data!$C$1,"",MAX($Q$4:Q168)+1)</f>
        <v>165</v>
      </c>
    </row>
    <row r="170" spans="1:17" x14ac:dyDescent="0.2">
      <c r="A170" t="str">
        <f>IF($Q170="","",VLOOKUP($Q170,'Dept Head vs YTD acct'!$A$5:$Q$257,COUNTA('Dept Head vs YTD acct'!$A$4:B$4),FALSE))</f>
        <v>A</v>
      </c>
      <c r="B170">
        <f>IF($Q170="","",VLOOKUP($Q170,'Dept Head vs YTD acct'!$A$5:$M$257,3,FALSE))</f>
        <v>0</v>
      </c>
      <c r="C170">
        <f>IF($Q170="","",VLOOKUP($Q170,'Dept Head vs YTD acct'!$A$5:$M$257,4,FALSE))</f>
        <v>0</v>
      </c>
      <c r="D170">
        <f>IF($Q170="","",VLOOKUP($Q170,'Dept Head vs YTD acct'!$A$5:$M$257,5,FALSE))</f>
        <v>0</v>
      </c>
      <c r="E170">
        <f>IF($Q170="","",VLOOKUP($Q170,'Dept Head vs YTD acct'!$A$5:$M$257,6,FALSE))</f>
        <v>0</v>
      </c>
      <c r="F170">
        <f>IF($Q170="","",VLOOKUP($Q170,'Dept Head vs YTD acct'!$A$5:$M$257,7,FALSE))</f>
        <v>0</v>
      </c>
      <c r="G170" t="str">
        <f>IF($Q170="","",VLOOKUP($Q170,'Dept Head vs YTD acct'!$A$5:$Q$257,COUNTA('Dept Head vs YTD acct'!$A$4:H$4),FALSE))</f>
        <v>3392</v>
      </c>
      <c r="H170" t="str">
        <f>IF($Q170="","",VLOOKUP($Q170,'Dept Head vs YTD acct'!$A$5:$Q$257,COUNTA('Dept Head vs YTD acct'!$A$4:I$4),FALSE))</f>
        <v>NYS DCJS PPE GRANT</v>
      </c>
      <c r="I170" s="9">
        <f>IF($Q170="","",VLOOKUP($Q170,'Dept Head vs YTD acct'!$A$5:$Q$257,COUNTA('Dept Head vs YTD acct'!$A$4:J$4),FALSE))</f>
        <v>0</v>
      </c>
      <c r="J170" s="9">
        <f>IF($Q170="","",VLOOKUP($Q170,'Dept Head vs YTD acct'!$A$5:$Q$257,COUNTA('Dept Head vs YTD acct'!$A$4:K$4),FALSE))</f>
        <v>0</v>
      </c>
      <c r="K170" s="9">
        <f>IF($Q170="","",VLOOKUP($Q170,'Dept Head vs YTD acct'!$A$5:$Q$257,COUNTA('Dept Head vs YTD acct'!$A$4:L$4),FALSE))</f>
        <v>-6426</v>
      </c>
      <c r="L170" s="9">
        <f>IF($Q170="","",VLOOKUP($Q170,'Dept Head vs YTD acct'!$A$5:$Q$257,COUNTA('Dept Head vs YTD acct'!$A$4:M$4),FALSE))</f>
        <v>0</v>
      </c>
      <c r="M170" s="9">
        <f>IF($Q170="","",VLOOKUP($Q170,'Dept Head vs YTD acct'!$A$5:$Q$257,COUNTA('Dept Head vs YTD acct'!$A$4:N$4),FALSE))</f>
        <v>0</v>
      </c>
      <c r="N170" s="9">
        <f>IF($Q170="","",VLOOKUP($Q170,'Dept Head vs YTD acct'!$A$5:$Q$257,COUNTA('Dept Head vs YTD acct'!$A$4:O$4),FALSE))</f>
        <v>0</v>
      </c>
      <c r="O170" s="9">
        <f>IF($Q170="","",VLOOKUP($Q170,'Dept Head vs YTD acct'!$A$5:$Q$257,COUNTA('Dept Head vs YTD acct'!$A$4:P$4),FALSE))</f>
        <v>0</v>
      </c>
      <c r="P170" s="9">
        <f t="shared" si="2"/>
        <v>-6426</v>
      </c>
      <c r="Q170">
        <f>IF((MAX($Q$4:Q169)+1)&gt;Data!$C$1,"",MAX($Q$4:Q169)+1)</f>
        <v>166</v>
      </c>
    </row>
    <row r="171" spans="1:17" x14ac:dyDescent="0.2">
      <c r="A171" t="str">
        <f>IF($Q171="","",VLOOKUP($Q171,'Dept Head vs YTD acct'!$A$5:$Q$257,COUNTA('Dept Head vs YTD acct'!$A$4:B$4),FALSE))</f>
        <v>A</v>
      </c>
      <c r="B171">
        <f>IF($Q171="","",VLOOKUP($Q171,'Dept Head vs YTD acct'!$A$5:$M$257,3,FALSE))</f>
        <v>0</v>
      </c>
      <c r="C171">
        <f>IF($Q171="","",VLOOKUP($Q171,'Dept Head vs YTD acct'!$A$5:$M$257,4,FALSE))</f>
        <v>0</v>
      </c>
      <c r="D171">
        <f>IF($Q171="","",VLOOKUP($Q171,'Dept Head vs YTD acct'!$A$5:$M$257,5,FALSE))</f>
        <v>0</v>
      </c>
      <c r="E171">
        <f>IF($Q171="","",VLOOKUP($Q171,'Dept Head vs YTD acct'!$A$5:$M$257,6,FALSE))</f>
        <v>0</v>
      </c>
      <c r="F171">
        <f>IF($Q171="","",VLOOKUP($Q171,'Dept Head vs YTD acct'!$A$5:$M$257,7,FALSE))</f>
        <v>0</v>
      </c>
      <c r="G171" t="str">
        <f>IF($Q171="","",VLOOKUP($Q171,'Dept Head vs YTD acct'!$A$5:$Q$257,COUNTA('Dept Head vs YTD acct'!$A$4:H$4),FALSE))</f>
        <v>3452</v>
      </c>
      <c r="H171" t="str">
        <f>IF($Q171="","",VLOOKUP($Q171,'Dept Head vs YTD acct'!$A$5:$Q$257,COUNTA('Dept Head vs YTD acct'!$A$4:I$4),FALSE))</f>
        <v>MISC PUBLIC HEALTH GRANTS</v>
      </c>
      <c r="I171" s="9">
        <f>IF($Q171="","",VLOOKUP($Q171,'Dept Head vs YTD acct'!$A$5:$Q$257,COUNTA('Dept Head vs YTD acct'!$A$4:J$4),FALSE))</f>
        <v>0</v>
      </c>
      <c r="J171" s="9">
        <f>IF($Q171="","",VLOOKUP($Q171,'Dept Head vs YTD acct'!$A$5:$Q$257,COUNTA('Dept Head vs YTD acct'!$A$4:K$4),FALSE))</f>
        <v>0</v>
      </c>
      <c r="K171" s="9">
        <f>IF($Q171="","",VLOOKUP($Q171,'Dept Head vs YTD acct'!$A$5:$Q$257,COUNTA('Dept Head vs YTD acct'!$A$4:L$4),FALSE))</f>
        <v>0</v>
      </c>
      <c r="L171" s="9">
        <f>IF($Q171="","",VLOOKUP($Q171,'Dept Head vs YTD acct'!$A$5:$Q$257,COUNTA('Dept Head vs YTD acct'!$A$4:M$4),FALSE))</f>
        <v>0</v>
      </c>
      <c r="M171" s="9">
        <f>IF($Q171="","",VLOOKUP($Q171,'Dept Head vs YTD acct'!$A$5:$Q$257,COUNTA('Dept Head vs YTD acct'!$A$4:N$4),FALSE))</f>
        <v>0</v>
      </c>
      <c r="N171" s="9">
        <f>IF($Q171="","",VLOOKUP($Q171,'Dept Head vs YTD acct'!$A$5:$Q$257,COUNTA('Dept Head vs YTD acct'!$A$4:O$4),FALSE))</f>
        <v>-6785</v>
      </c>
      <c r="O171" s="9">
        <f>IF($Q171="","",VLOOKUP($Q171,'Dept Head vs YTD acct'!$A$5:$Q$257,COUNTA('Dept Head vs YTD acct'!$A$4:P$4),FALSE))</f>
        <v>0</v>
      </c>
      <c r="P171" s="9">
        <f t="shared" si="2"/>
        <v>-6785</v>
      </c>
      <c r="Q171">
        <f>IF((MAX($Q$4:Q170)+1)&gt;Data!$C$1,"",MAX($Q$4:Q170)+1)</f>
        <v>167</v>
      </c>
    </row>
    <row r="172" spans="1:17" x14ac:dyDescent="0.2">
      <c r="A172" t="str">
        <f>IF($Q172="","",VLOOKUP($Q172,'Dept Head vs YTD acct'!$A$5:$Q$257,COUNTA('Dept Head vs YTD acct'!$A$4:B$4),FALSE))</f>
        <v>A</v>
      </c>
      <c r="B172">
        <f>IF($Q172="","",VLOOKUP($Q172,'Dept Head vs YTD acct'!$A$5:$M$257,3,FALSE))</f>
        <v>0</v>
      </c>
      <c r="C172">
        <f>IF($Q172="","",VLOOKUP($Q172,'Dept Head vs YTD acct'!$A$5:$M$257,4,FALSE))</f>
        <v>0</v>
      </c>
      <c r="D172">
        <f>IF($Q172="","",VLOOKUP($Q172,'Dept Head vs YTD acct'!$A$5:$M$257,5,FALSE))</f>
        <v>0</v>
      </c>
      <c r="E172">
        <f>IF($Q172="","",VLOOKUP($Q172,'Dept Head vs YTD acct'!$A$5:$M$257,6,FALSE))</f>
        <v>0</v>
      </c>
      <c r="F172">
        <f>IF($Q172="","",VLOOKUP($Q172,'Dept Head vs YTD acct'!$A$5:$M$257,7,FALSE))</f>
        <v>0</v>
      </c>
      <c r="G172" t="str">
        <f>IF($Q172="","",VLOOKUP($Q172,'Dept Head vs YTD acct'!$A$5:$Q$257,COUNTA('Dept Head vs YTD acct'!$A$4:H$4),FALSE))</f>
        <v>1585</v>
      </c>
      <c r="H172" t="str">
        <f>IF($Q172="","",VLOOKUP($Q172,'Dept Head vs YTD acct'!$A$5:$Q$257,COUNTA('Dept Head vs YTD acct'!$A$4:I$4),FALSE))</f>
        <v>PROBATION-ELEC. MONITORING</v>
      </c>
      <c r="I172" s="9">
        <f>IF($Q172="","",VLOOKUP($Q172,'Dept Head vs YTD acct'!$A$5:$Q$257,COUNTA('Dept Head vs YTD acct'!$A$4:J$4),FALSE))</f>
        <v>87</v>
      </c>
      <c r="J172" s="9">
        <f>IF($Q172="","",VLOOKUP($Q172,'Dept Head vs YTD acct'!$A$5:$Q$257,COUNTA('Dept Head vs YTD acct'!$A$4:K$4),FALSE))</f>
        <v>-1367</v>
      </c>
      <c r="K172" s="9">
        <f>IF($Q172="","",VLOOKUP($Q172,'Dept Head vs YTD acct'!$A$5:$Q$257,COUNTA('Dept Head vs YTD acct'!$A$4:L$4),FALSE))</f>
        <v>-2122</v>
      </c>
      <c r="L172" s="9">
        <f>IF($Q172="","",VLOOKUP($Q172,'Dept Head vs YTD acct'!$A$5:$Q$257,COUNTA('Dept Head vs YTD acct'!$A$4:M$4),FALSE))</f>
        <v>-408</v>
      </c>
      <c r="M172" s="9">
        <f>IF($Q172="","",VLOOKUP($Q172,'Dept Head vs YTD acct'!$A$5:$Q$257,COUNTA('Dept Head vs YTD acct'!$A$4:N$4),FALSE))</f>
        <v>-1997</v>
      </c>
      <c r="N172" s="9">
        <f>IF($Q172="","",VLOOKUP($Q172,'Dept Head vs YTD acct'!$A$5:$Q$257,COUNTA('Dept Head vs YTD acct'!$A$4:O$4),FALSE))</f>
        <v>290</v>
      </c>
      <c r="O172" s="9">
        <f>IF($Q172="","",VLOOKUP($Q172,'Dept Head vs YTD acct'!$A$5:$Q$257,COUNTA('Dept Head vs YTD acct'!$A$4:P$4),FALSE))</f>
        <v>-1554</v>
      </c>
      <c r="P172" s="9">
        <f t="shared" si="2"/>
        <v>-7071</v>
      </c>
      <c r="Q172">
        <f>IF((MAX($Q$4:Q171)+1)&gt;Data!$C$1,"",MAX($Q$4:Q171)+1)</f>
        <v>168</v>
      </c>
    </row>
    <row r="173" spans="1:17" x14ac:dyDescent="0.2">
      <c r="A173" t="str">
        <f>IF($Q173="","",VLOOKUP($Q173,'Dept Head vs YTD acct'!$A$5:$Q$257,COUNTA('Dept Head vs YTD acct'!$A$4:B$4),FALSE))</f>
        <v>A</v>
      </c>
      <c r="B173">
        <f>IF($Q173="","",VLOOKUP($Q173,'Dept Head vs YTD acct'!$A$5:$M$257,3,FALSE))</f>
        <v>0</v>
      </c>
      <c r="C173">
        <f>IF($Q173="","",VLOOKUP($Q173,'Dept Head vs YTD acct'!$A$5:$M$257,4,FALSE))</f>
        <v>0</v>
      </c>
      <c r="D173">
        <f>IF($Q173="","",VLOOKUP($Q173,'Dept Head vs YTD acct'!$A$5:$M$257,5,FALSE))</f>
        <v>0</v>
      </c>
      <c r="E173">
        <f>IF($Q173="","",VLOOKUP($Q173,'Dept Head vs YTD acct'!$A$5:$M$257,6,FALSE))</f>
        <v>0</v>
      </c>
      <c r="F173">
        <f>IF($Q173="","",VLOOKUP($Q173,'Dept Head vs YTD acct'!$A$5:$M$257,7,FALSE))</f>
        <v>0</v>
      </c>
      <c r="G173" t="str">
        <f>IF($Q173="","",VLOOKUP($Q173,'Dept Head vs YTD acct'!$A$5:$Q$257,COUNTA('Dept Head vs YTD acct'!$A$4:H$4),FALSE))</f>
        <v>4489</v>
      </c>
      <c r="H173" t="str">
        <f>IF($Q173="","",VLOOKUP($Q173,'Dept Head vs YTD acct'!$A$5:$Q$257,COUNTA('Dept Head vs YTD acct'!$A$4:I$4),FALSE))</f>
        <v>OTHER HEALTH</v>
      </c>
      <c r="I173" s="9">
        <f>IF($Q173="","",VLOOKUP($Q173,'Dept Head vs YTD acct'!$A$5:$Q$257,COUNTA('Dept Head vs YTD acct'!$A$4:J$4),FALSE))</f>
        <v>0</v>
      </c>
      <c r="J173" s="9">
        <f>IF($Q173="","",VLOOKUP($Q173,'Dept Head vs YTD acct'!$A$5:$Q$257,COUNTA('Dept Head vs YTD acct'!$A$4:K$4),FALSE))</f>
        <v>0</v>
      </c>
      <c r="K173" s="9">
        <f>IF($Q173="","",VLOOKUP($Q173,'Dept Head vs YTD acct'!$A$5:$Q$257,COUNTA('Dept Head vs YTD acct'!$A$4:L$4),FALSE))</f>
        <v>0</v>
      </c>
      <c r="L173" s="9">
        <f>IF($Q173="","",VLOOKUP($Q173,'Dept Head vs YTD acct'!$A$5:$Q$257,COUNTA('Dept Head vs YTD acct'!$A$4:M$4),FALSE))</f>
        <v>0</v>
      </c>
      <c r="M173" s="9">
        <f>IF($Q173="","",VLOOKUP($Q173,'Dept Head vs YTD acct'!$A$5:$Q$257,COUNTA('Dept Head vs YTD acct'!$A$4:N$4),FALSE))</f>
        <v>0</v>
      </c>
      <c r="N173" s="9">
        <f>IF($Q173="","",VLOOKUP($Q173,'Dept Head vs YTD acct'!$A$5:$Q$257,COUNTA('Dept Head vs YTD acct'!$A$4:O$4),FALSE))</f>
        <v>-7299.36</v>
      </c>
      <c r="O173" s="9">
        <f>IF($Q173="","",VLOOKUP($Q173,'Dept Head vs YTD acct'!$A$5:$Q$257,COUNTA('Dept Head vs YTD acct'!$A$4:P$4),FALSE))</f>
        <v>0</v>
      </c>
      <c r="P173" s="9">
        <f t="shared" si="2"/>
        <v>-7299.36</v>
      </c>
      <c r="Q173">
        <f>IF((MAX($Q$4:Q172)+1)&gt;Data!$C$1,"",MAX($Q$4:Q172)+1)</f>
        <v>169</v>
      </c>
    </row>
    <row r="174" spans="1:17" x14ac:dyDescent="0.2">
      <c r="A174" t="str">
        <f>IF($Q174="","",VLOOKUP($Q174,'Dept Head vs YTD acct'!$A$5:$Q$257,COUNTA('Dept Head vs YTD acct'!$A$4:B$4),FALSE))</f>
        <v>A</v>
      </c>
      <c r="B174">
        <f>IF($Q174="","",VLOOKUP($Q174,'Dept Head vs YTD acct'!$A$5:$M$257,3,FALSE))</f>
        <v>0</v>
      </c>
      <c r="C174">
        <f>IF($Q174="","",VLOOKUP($Q174,'Dept Head vs YTD acct'!$A$5:$M$257,4,FALSE))</f>
        <v>0</v>
      </c>
      <c r="D174">
        <f>IF($Q174="","",VLOOKUP($Q174,'Dept Head vs YTD acct'!$A$5:$M$257,5,FALSE))</f>
        <v>0</v>
      </c>
      <c r="E174">
        <f>IF($Q174="","",VLOOKUP($Q174,'Dept Head vs YTD acct'!$A$5:$M$257,6,FALSE))</f>
        <v>0</v>
      </c>
      <c r="F174">
        <f>IF($Q174="","",VLOOKUP($Q174,'Dept Head vs YTD acct'!$A$5:$M$257,7,FALSE))</f>
        <v>0</v>
      </c>
      <c r="G174" t="str">
        <f>IF($Q174="","",VLOOKUP($Q174,'Dept Head vs YTD acct'!$A$5:$Q$257,COUNTA('Dept Head vs YTD acct'!$A$4:H$4),FALSE))</f>
        <v>1261</v>
      </c>
      <c r="H174" t="str">
        <f>IF($Q174="","",VLOOKUP($Q174,'Dept Head vs YTD acct'!$A$5:$Q$257,COUNTA('Dept Head vs YTD acct'!$A$4:I$4),FALSE))</f>
        <v>DRUG TEST FEES-PERSONNEL REV</v>
      </c>
      <c r="I174" s="9">
        <f>IF($Q174="","",VLOOKUP($Q174,'Dept Head vs YTD acct'!$A$5:$Q$257,COUNTA('Dept Head vs YTD acct'!$A$4:J$4),FALSE))</f>
        <v>-2171</v>
      </c>
      <c r="J174" s="9">
        <f>IF($Q174="","",VLOOKUP($Q174,'Dept Head vs YTD acct'!$A$5:$Q$257,COUNTA('Dept Head vs YTD acct'!$A$4:K$4),FALSE))</f>
        <v>-1422</v>
      </c>
      <c r="K174" s="9">
        <f>IF($Q174="","",VLOOKUP($Q174,'Dept Head vs YTD acct'!$A$5:$Q$257,COUNTA('Dept Head vs YTD acct'!$A$4:L$4),FALSE))</f>
        <v>-1842</v>
      </c>
      <c r="L174" s="9">
        <f>IF($Q174="","",VLOOKUP($Q174,'Dept Head vs YTD acct'!$A$5:$Q$257,COUNTA('Dept Head vs YTD acct'!$A$4:M$4),FALSE))</f>
        <v>-729</v>
      </c>
      <c r="M174" s="9">
        <f>IF($Q174="","",VLOOKUP($Q174,'Dept Head vs YTD acct'!$A$5:$Q$257,COUNTA('Dept Head vs YTD acct'!$A$4:N$4),FALSE))</f>
        <v>-2250</v>
      </c>
      <c r="N174" s="9">
        <f>IF($Q174="","",VLOOKUP($Q174,'Dept Head vs YTD acct'!$A$5:$Q$257,COUNTA('Dept Head vs YTD acct'!$A$4:O$4),FALSE))</f>
        <v>1365</v>
      </c>
      <c r="O174" s="9">
        <f>IF($Q174="","",VLOOKUP($Q174,'Dept Head vs YTD acct'!$A$5:$Q$257,COUNTA('Dept Head vs YTD acct'!$A$4:P$4),FALSE))</f>
        <v>-740</v>
      </c>
      <c r="P174" s="9">
        <f t="shared" si="2"/>
        <v>-7789</v>
      </c>
      <c r="Q174">
        <f>IF((MAX($Q$4:Q173)+1)&gt;Data!$C$1,"",MAX($Q$4:Q173)+1)</f>
        <v>170</v>
      </c>
    </row>
    <row r="175" spans="1:17" x14ac:dyDescent="0.2">
      <c r="A175" t="str">
        <f>IF($Q175="","",VLOOKUP($Q175,'Dept Head vs YTD acct'!$A$5:$Q$257,COUNTA('Dept Head vs YTD acct'!$A$4:B$4),FALSE))</f>
        <v>A</v>
      </c>
      <c r="B175">
        <f>IF($Q175="","",VLOOKUP($Q175,'Dept Head vs YTD acct'!$A$5:$M$257,3,FALSE))</f>
        <v>0</v>
      </c>
      <c r="C175">
        <f>IF($Q175="","",VLOOKUP($Q175,'Dept Head vs YTD acct'!$A$5:$M$257,4,FALSE))</f>
        <v>0</v>
      </c>
      <c r="D175">
        <f>IF($Q175="","",VLOOKUP($Q175,'Dept Head vs YTD acct'!$A$5:$M$257,5,FALSE))</f>
        <v>0</v>
      </c>
      <c r="E175">
        <f>IF($Q175="","",VLOOKUP($Q175,'Dept Head vs YTD acct'!$A$5:$M$257,6,FALSE))</f>
        <v>0</v>
      </c>
      <c r="F175">
        <f>IF($Q175="","",VLOOKUP($Q175,'Dept Head vs YTD acct'!$A$5:$M$257,7,FALSE))</f>
        <v>0</v>
      </c>
      <c r="G175" t="str">
        <f>IF($Q175="","",VLOOKUP($Q175,'Dept Head vs YTD acct'!$A$5:$Q$257,COUNTA('Dept Head vs YTD acct'!$A$4:H$4),FALSE))</f>
        <v>1587</v>
      </c>
      <c r="H175" t="str">
        <f>IF($Q175="","",VLOOKUP($Q175,'Dept Head vs YTD acct'!$A$5:$Q$257,COUNTA('Dept Head vs YTD acct'!$A$4:I$4),FALSE))</f>
        <v>JAIL KITCHEN USAGE FEE</v>
      </c>
      <c r="I175" s="9">
        <f>IF($Q175="","",VLOOKUP($Q175,'Dept Head vs YTD acct'!$A$5:$Q$257,COUNTA('Dept Head vs YTD acct'!$A$4:J$4),FALSE))</f>
        <v>0</v>
      </c>
      <c r="J175" s="9">
        <f>IF($Q175="","",VLOOKUP($Q175,'Dept Head vs YTD acct'!$A$5:$Q$257,COUNTA('Dept Head vs YTD acct'!$A$4:K$4),FALSE))</f>
        <v>0</v>
      </c>
      <c r="K175" s="9">
        <f>IF($Q175="","",VLOOKUP($Q175,'Dept Head vs YTD acct'!$A$5:$Q$257,COUNTA('Dept Head vs YTD acct'!$A$4:L$4),FALSE))</f>
        <v>0</v>
      </c>
      <c r="L175" s="9">
        <f>IF($Q175="","",VLOOKUP($Q175,'Dept Head vs YTD acct'!$A$5:$Q$257,COUNTA('Dept Head vs YTD acct'!$A$4:M$4),FALSE))</f>
        <v>0</v>
      </c>
      <c r="M175" s="9">
        <f>IF($Q175="","",VLOOKUP($Q175,'Dept Head vs YTD acct'!$A$5:$Q$257,COUNTA('Dept Head vs YTD acct'!$A$4:N$4),FALSE))</f>
        <v>0</v>
      </c>
      <c r="N175" s="9">
        <f>IF($Q175="","",VLOOKUP($Q175,'Dept Head vs YTD acct'!$A$5:$Q$257,COUNTA('Dept Head vs YTD acct'!$A$4:O$4),FALSE))</f>
        <v>0</v>
      </c>
      <c r="O175" s="9">
        <f>IF($Q175="","",VLOOKUP($Q175,'Dept Head vs YTD acct'!$A$5:$Q$257,COUNTA('Dept Head vs YTD acct'!$A$4:P$4),FALSE))</f>
        <v>-8932.48</v>
      </c>
      <c r="P175" s="9">
        <f t="shared" si="2"/>
        <v>-8932.48</v>
      </c>
      <c r="Q175">
        <f>IF((MAX($Q$4:Q174)+1)&gt;Data!$C$1,"",MAX($Q$4:Q174)+1)</f>
        <v>171</v>
      </c>
    </row>
    <row r="176" spans="1:17" x14ac:dyDescent="0.2">
      <c r="A176" t="str">
        <f>IF($Q176="","",VLOOKUP($Q176,'Dept Head vs YTD acct'!$A$5:$Q$257,COUNTA('Dept Head vs YTD acct'!$A$4:B$4),FALSE))</f>
        <v>A</v>
      </c>
      <c r="B176">
        <f>IF($Q176="","",VLOOKUP($Q176,'Dept Head vs YTD acct'!$A$5:$M$257,3,FALSE))</f>
        <v>0</v>
      </c>
      <c r="C176">
        <f>IF($Q176="","",VLOOKUP($Q176,'Dept Head vs YTD acct'!$A$5:$M$257,4,FALSE))</f>
        <v>0</v>
      </c>
      <c r="D176">
        <f>IF($Q176="","",VLOOKUP($Q176,'Dept Head vs YTD acct'!$A$5:$M$257,5,FALSE))</f>
        <v>0</v>
      </c>
      <c r="E176">
        <f>IF($Q176="","",VLOOKUP($Q176,'Dept Head vs YTD acct'!$A$5:$M$257,6,FALSE))</f>
        <v>0</v>
      </c>
      <c r="F176">
        <f>IF($Q176="","",VLOOKUP($Q176,'Dept Head vs YTD acct'!$A$5:$M$257,7,FALSE))</f>
        <v>0</v>
      </c>
      <c r="G176" t="str">
        <f>IF($Q176="","",VLOOKUP($Q176,'Dept Head vs YTD acct'!$A$5:$Q$257,COUNTA('Dept Head vs YTD acct'!$A$4:H$4),FALSE))</f>
        <v>3983</v>
      </c>
      <c r="H176" t="str">
        <f>IF($Q176="","",VLOOKUP($Q176,'Dept Head vs YTD acct'!$A$5:$Q$257,COUNTA('Dept Head vs YTD acct'!$A$4:I$4),FALSE))</f>
        <v>ECONOMIC DEV PLAN GRANT</v>
      </c>
      <c r="I176" s="9">
        <f>IF($Q176="","",VLOOKUP($Q176,'Dept Head vs YTD acct'!$A$5:$Q$257,COUNTA('Dept Head vs YTD acct'!$A$4:J$4),FALSE))</f>
        <v>0</v>
      </c>
      <c r="J176" s="9">
        <f>IF($Q176="","",VLOOKUP($Q176,'Dept Head vs YTD acct'!$A$5:$Q$257,COUNTA('Dept Head vs YTD acct'!$A$4:K$4),FALSE))</f>
        <v>0</v>
      </c>
      <c r="K176" s="9">
        <f>IF($Q176="","",VLOOKUP($Q176,'Dept Head vs YTD acct'!$A$5:$Q$257,COUNTA('Dept Head vs YTD acct'!$A$4:L$4),FALSE))</f>
        <v>0</v>
      </c>
      <c r="L176" s="9">
        <f>IF($Q176="","",VLOOKUP($Q176,'Dept Head vs YTD acct'!$A$5:$Q$257,COUNTA('Dept Head vs YTD acct'!$A$4:M$4),FALSE))</f>
        <v>37500</v>
      </c>
      <c r="M176" s="9">
        <f>IF($Q176="","",VLOOKUP($Q176,'Dept Head vs YTD acct'!$A$5:$Q$257,COUNTA('Dept Head vs YTD acct'!$A$4:N$4),FALSE))</f>
        <v>0</v>
      </c>
      <c r="N176" s="9">
        <f>IF($Q176="","",VLOOKUP($Q176,'Dept Head vs YTD acct'!$A$5:$Q$257,COUNTA('Dept Head vs YTD acct'!$A$4:O$4),FALSE))</f>
        <v>-48145</v>
      </c>
      <c r="O176" s="9">
        <f>IF($Q176="","",VLOOKUP($Q176,'Dept Head vs YTD acct'!$A$5:$Q$257,COUNTA('Dept Head vs YTD acct'!$A$4:P$4),FALSE))</f>
        <v>0</v>
      </c>
      <c r="P176" s="9">
        <f t="shared" si="2"/>
        <v>-10645</v>
      </c>
      <c r="Q176">
        <f>IF((MAX($Q$4:Q175)+1)&gt;Data!$C$1,"",MAX($Q$4:Q175)+1)</f>
        <v>172</v>
      </c>
    </row>
    <row r="177" spans="1:17" x14ac:dyDescent="0.2">
      <c r="A177" t="str">
        <f>IF($Q177="","",VLOOKUP($Q177,'Dept Head vs YTD acct'!$A$5:$Q$257,COUNTA('Dept Head vs YTD acct'!$A$4:B$4),FALSE))</f>
        <v>A</v>
      </c>
      <c r="B177">
        <f>IF($Q177="","",VLOOKUP($Q177,'Dept Head vs YTD acct'!$A$5:$M$257,3,FALSE))</f>
        <v>0</v>
      </c>
      <c r="C177">
        <f>IF($Q177="","",VLOOKUP($Q177,'Dept Head vs YTD acct'!$A$5:$M$257,4,FALSE))</f>
        <v>0</v>
      </c>
      <c r="D177">
        <f>IF($Q177="","",VLOOKUP($Q177,'Dept Head vs YTD acct'!$A$5:$M$257,5,FALSE))</f>
        <v>0</v>
      </c>
      <c r="E177">
        <f>IF($Q177="","",VLOOKUP($Q177,'Dept Head vs YTD acct'!$A$5:$M$257,6,FALSE))</f>
        <v>0</v>
      </c>
      <c r="F177">
        <f>IF($Q177="","",VLOOKUP($Q177,'Dept Head vs YTD acct'!$A$5:$M$257,7,FALSE))</f>
        <v>0</v>
      </c>
      <c r="G177" t="str">
        <f>IF($Q177="","",VLOOKUP($Q177,'Dept Head vs YTD acct'!$A$5:$Q$257,COUNTA('Dept Head vs YTD acct'!$A$4:H$4),FALSE))</f>
        <v>1811</v>
      </c>
      <c r="H177" t="str">
        <f>IF($Q177="","",VLOOKUP($Q177,'Dept Head vs YTD acct'!$A$5:$Q$257,COUNTA('Dept Head vs YTD acct'!$A$4:I$4),FALSE))</f>
        <v>CHILD SUPPORT COLLECTIONS</v>
      </c>
      <c r="I177" s="9">
        <f>IF($Q177="","",VLOOKUP($Q177,'Dept Head vs YTD acct'!$A$5:$Q$257,COUNTA('Dept Head vs YTD acct'!$A$4:J$4),FALSE))</f>
        <v>-4652.8100000000013</v>
      </c>
      <c r="J177" s="9">
        <f>IF($Q177="","",VLOOKUP($Q177,'Dept Head vs YTD acct'!$A$5:$Q$257,COUNTA('Dept Head vs YTD acct'!$A$4:K$4),FALSE))</f>
        <v>-4162.18</v>
      </c>
      <c r="K177" s="9">
        <f>IF($Q177="","",VLOOKUP($Q177,'Dept Head vs YTD acct'!$A$5:$Q$257,COUNTA('Dept Head vs YTD acct'!$A$4:L$4),FALSE))</f>
        <v>1111.9900000000016</v>
      </c>
      <c r="L177" s="9">
        <f>IF($Q177="","",VLOOKUP($Q177,'Dept Head vs YTD acct'!$A$5:$Q$257,COUNTA('Dept Head vs YTD acct'!$A$4:M$4),FALSE))</f>
        <v>11433.84</v>
      </c>
      <c r="M177" s="9">
        <f>IF($Q177="","",VLOOKUP($Q177,'Dept Head vs YTD acct'!$A$5:$Q$257,COUNTA('Dept Head vs YTD acct'!$A$4:N$4),FALSE))</f>
        <v>6430.83</v>
      </c>
      <c r="N177" s="9">
        <f>IF($Q177="","",VLOOKUP($Q177,'Dept Head vs YTD acct'!$A$5:$Q$257,COUNTA('Dept Head vs YTD acct'!$A$4:O$4),FALSE))</f>
        <v>-14475.369999999999</v>
      </c>
      <c r="O177" s="9">
        <f>IF($Q177="","",VLOOKUP($Q177,'Dept Head vs YTD acct'!$A$5:$Q$257,COUNTA('Dept Head vs YTD acct'!$A$4:P$4),FALSE))</f>
        <v>-7189.27</v>
      </c>
      <c r="P177" s="9">
        <f t="shared" si="2"/>
        <v>-11502.97</v>
      </c>
      <c r="Q177">
        <f>IF((MAX($Q$4:Q176)+1)&gt;Data!$C$1,"",MAX($Q$4:Q176)+1)</f>
        <v>173</v>
      </c>
    </row>
    <row r="178" spans="1:17" x14ac:dyDescent="0.2">
      <c r="A178" t="str">
        <f>IF($Q178="","",VLOOKUP($Q178,'Dept Head vs YTD acct'!$A$5:$Q$257,COUNTA('Dept Head vs YTD acct'!$A$4:B$4),FALSE))</f>
        <v>A</v>
      </c>
      <c r="B178">
        <f>IF($Q178="","",VLOOKUP($Q178,'Dept Head vs YTD acct'!$A$5:$M$257,3,FALSE))</f>
        <v>0</v>
      </c>
      <c r="C178">
        <f>IF($Q178="","",VLOOKUP($Q178,'Dept Head vs YTD acct'!$A$5:$M$257,4,FALSE))</f>
        <v>0</v>
      </c>
      <c r="D178">
        <f>IF($Q178="","",VLOOKUP($Q178,'Dept Head vs YTD acct'!$A$5:$M$257,5,FALSE))</f>
        <v>0</v>
      </c>
      <c r="E178">
        <f>IF($Q178="","",VLOOKUP($Q178,'Dept Head vs YTD acct'!$A$5:$M$257,6,FALSE))</f>
        <v>0</v>
      </c>
      <c r="F178">
        <f>IF($Q178="","",VLOOKUP($Q178,'Dept Head vs YTD acct'!$A$5:$M$257,7,FALSE))</f>
        <v>0</v>
      </c>
      <c r="G178" t="str">
        <f>IF($Q178="","",VLOOKUP($Q178,'Dept Head vs YTD acct'!$A$5:$Q$257,COUNTA('Dept Head vs YTD acct'!$A$4:H$4),FALSE))</f>
        <v>2545</v>
      </c>
      <c r="H178" t="str">
        <f>IF($Q178="","",VLOOKUP($Q178,'Dept Head vs YTD acct'!$A$5:$Q$257,COUNTA('Dept Head vs YTD acct'!$A$4:I$4),FALSE))</f>
        <v>LICENSES / PISTOL &amp; REVOLVER</v>
      </c>
      <c r="I178" s="9">
        <f>IF($Q178="","",VLOOKUP($Q178,'Dept Head vs YTD acct'!$A$5:$Q$257,COUNTA('Dept Head vs YTD acct'!$A$4:J$4),FALSE))</f>
        <v>-1578</v>
      </c>
      <c r="J178" s="9">
        <f>IF($Q178="","",VLOOKUP($Q178,'Dept Head vs YTD acct'!$A$5:$Q$257,COUNTA('Dept Head vs YTD acct'!$A$4:K$4),FALSE))</f>
        <v>-3021</v>
      </c>
      <c r="K178" s="9">
        <f>IF($Q178="","",VLOOKUP($Q178,'Dept Head vs YTD acct'!$A$5:$Q$257,COUNTA('Dept Head vs YTD acct'!$A$4:L$4),FALSE))</f>
        <v>-1929</v>
      </c>
      <c r="L178" s="9">
        <f>IF($Q178="","",VLOOKUP($Q178,'Dept Head vs YTD acct'!$A$5:$Q$257,COUNTA('Dept Head vs YTD acct'!$A$4:M$4),FALSE))</f>
        <v>-2323</v>
      </c>
      <c r="M178" s="9">
        <f>IF($Q178="","",VLOOKUP($Q178,'Dept Head vs YTD acct'!$A$5:$Q$257,COUNTA('Dept Head vs YTD acct'!$A$4:N$4),FALSE))</f>
        <v>-1227</v>
      </c>
      <c r="N178" s="9">
        <f>IF($Q178="","",VLOOKUP($Q178,'Dept Head vs YTD acct'!$A$5:$Q$257,COUNTA('Dept Head vs YTD acct'!$A$4:O$4),FALSE))</f>
        <v>-257</v>
      </c>
      <c r="O178" s="9">
        <f>IF($Q178="","",VLOOKUP($Q178,'Dept Head vs YTD acct'!$A$5:$Q$257,COUNTA('Dept Head vs YTD acct'!$A$4:P$4),FALSE))</f>
        <v>-1290</v>
      </c>
      <c r="P178" s="9">
        <f t="shared" si="2"/>
        <v>-11625</v>
      </c>
      <c r="Q178">
        <f>IF((MAX($Q$4:Q177)+1)&gt;Data!$C$1,"",MAX($Q$4:Q177)+1)</f>
        <v>174</v>
      </c>
    </row>
    <row r="179" spans="1:17" x14ac:dyDescent="0.2">
      <c r="A179" t="str">
        <f>IF($Q179="","",VLOOKUP($Q179,'Dept Head vs YTD acct'!$A$5:$Q$257,COUNTA('Dept Head vs YTD acct'!$A$4:B$4),FALSE))</f>
        <v>A</v>
      </c>
      <c r="B179">
        <f>IF($Q179="","",VLOOKUP($Q179,'Dept Head vs YTD acct'!$A$5:$M$257,3,FALSE))</f>
        <v>0</v>
      </c>
      <c r="C179">
        <f>IF($Q179="","",VLOOKUP($Q179,'Dept Head vs YTD acct'!$A$5:$M$257,4,FALSE))</f>
        <v>0</v>
      </c>
      <c r="D179">
        <f>IF($Q179="","",VLOOKUP($Q179,'Dept Head vs YTD acct'!$A$5:$M$257,5,FALSE))</f>
        <v>0</v>
      </c>
      <c r="E179">
        <f>IF($Q179="","",VLOOKUP($Q179,'Dept Head vs YTD acct'!$A$5:$M$257,6,FALSE))</f>
        <v>0</v>
      </c>
      <c r="F179">
        <f>IF($Q179="","",VLOOKUP($Q179,'Dept Head vs YTD acct'!$A$5:$M$257,7,FALSE))</f>
        <v>0</v>
      </c>
      <c r="G179" t="str">
        <f>IF($Q179="","",VLOOKUP($Q179,'Dept Head vs YTD acct'!$A$5:$Q$257,COUNTA('Dept Head vs YTD acct'!$A$4:H$4),FALSE))</f>
        <v>2660</v>
      </c>
      <c r="H179" t="str">
        <f>IF($Q179="","",VLOOKUP($Q179,'Dept Head vs YTD acct'!$A$5:$Q$257,COUNTA('Dept Head vs YTD acct'!$A$4:I$4),FALSE))</f>
        <v>SALES OF REAL PROPERTY</v>
      </c>
      <c r="I179" s="9">
        <f>IF($Q179="","",VLOOKUP($Q179,'Dept Head vs YTD acct'!$A$5:$Q$257,COUNTA('Dept Head vs YTD acct'!$A$4:J$4),FALSE))</f>
        <v>0</v>
      </c>
      <c r="J179" s="9">
        <f>IF($Q179="","",VLOOKUP($Q179,'Dept Head vs YTD acct'!$A$5:$Q$257,COUNTA('Dept Head vs YTD acct'!$A$4:K$4),FALSE))</f>
        <v>0</v>
      </c>
      <c r="K179" s="9">
        <f>IF($Q179="","",VLOOKUP($Q179,'Dept Head vs YTD acct'!$A$5:$Q$257,COUNTA('Dept Head vs YTD acct'!$A$4:L$4),FALSE))</f>
        <v>-400</v>
      </c>
      <c r="L179" s="9">
        <f>IF($Q179="","",VLOOKUP($Q179,'Dept Head vs YTD acct'!$A$5:$Q$257,COUNTA('Dept Head vs YTD acct'!$A$4:M$4),FALSE))</f>
        <v>-11647</v>
      </c>
      <c r="M179" s="9">
        <f>IF($Q179="","",VLOOKUP($Q179,'Dept Head vs YTD acct'!$A$5:$Q$257,COUNTA('Dept Head vs YTD acct'!$A$4:N$4),FALSE))</f>
        <v>0</v>
      </c>
      <c r="N179" s="9">
        <f>IF($Q179="","",VLOOKUP($Q179,'Dept Head vs YTD acct'!$A$5:$Q$257,COUNTA('Dept Head vs YTD acct'!$A$4:O$4),FALSE))</f>
        <v>0</v>
      </c>
      <c r="O179" s="9">
        <f>IF($Q179="","",VLOOKUP($Q179,'Dept Head vs YTD acct'!$A$5:$Q$257,COUNTA('Dept Head vs YTD acct'!$A$4:P$4),FALSE))</f>
        <v>0</v>
      </c>
      <c r="P179" s="9">
        <f t="shared" si="2"/>
        <v>-12047</v>
      </c>
      <c r="Q179">
        <f>IF((MAX($Q$4:Q178)+1)&gt;Data!$C$1,"",MAX($Q$4:Q178)+1)</f>
        <v>175</v>
      </c>
    </row>
    <row r="180" spans="1:17" x14ac:dyDescent="0.2">
      <c r="A180" t="str">
        <f>IF($Q180="","",VLOOKUP($Q180,'Dept Head vs YTD acct'!$A$5:$Q$257,COUNTA('Dept Head vs YTD acct'!$A$4:B$4),FALSE))</f>
        <v>A</v>
      </c>
      <c r="B180">
        <f>IF($Q180="","",VLOOKUP($Q180,'Dept Head vs YTD acct'!$A$5:$M$257,3,FALSE))</f>
        <v>0</v>
      </c>
      <c r="C180">
        <f>IF($Q180="","",VLOOKUP($Q180,'Dept Head vs YTD acct'!$A$5:$M$257,4,FALSE))</f>
        <v>0</v>
      </c>
      <c r="D180">
        <f>IF($Q180="","",VLOOKUP($Q180,'Dept Head vs YTD acct'!$A$5:$M$257,5,FALSE))</f>
        <v>0</v>
      </c>
      <c r="E180">
        <f>IF($Q180="","",VLOOKUP($Q180,'Dept Head vs YTD acct'!$A$5:$M$257,6,FALSE))</f>
        <v>0</v>
      </c>
      <c r="F180">
        <f>IF($Q180="","",VLOOKUP($Q180,'Dept Head vs YTD acct'!$A$5:$M$257,7,FALSE))</f>
        <v>0</v>
      </c>
      <c r="G180" t="str">
        <f>IF($Q180="","",VLOOKUP($Q180,'Dept Head vs YTD acct'!$A$5:$Q$257,COUNTA('Dept Head vs YTD acct'!$A$4:H$4),FALSE))</f>
        <v>2264</v>
      </c>
      <c r="H180" t="str">
        <f>IF($Q180="","",VLOOKUP($Q180,'Dept Head vs YTD acct'!$A$5:$Q$257,COUNTA('Dept Head vs YTD acct'!$A$4:I$4),FALSE))</f>
        <v>JAIL FACILITIES</v>
      </c>
      <c r="I180" s="9">
        <f>IF($Q180="","",VLOOKUP($Q180,'Dept Head vs YTD acct'!$A$5:$Q$257,COUNTA('Dept Head vs YTD acct'!$A$4:J$4),FALSE))</f>
        <v>0</v>
      </c>
      <c r="J180" s="9">
        <f>IF($Q180="","",VLOOKUP($Q180,'Dept Head vs YTD acct'!$A$5:$Q$257,COUNTA('Dept Head vs YTD acct'!$A$4:K$4),FALSE))</f>
        <v>0</v>
      </c>
      <c r="K180" s="9">
        <f>IF($Q180="","",VLOOKUP($Q180,'Dept Head vs YTD acct'!$A$5:$Q$257,COUNTA('Dept Head vs YTD acct'!$A$4:L$4),FALSE))</f>
        <v>0</v>
      </c>
      <c r="L180" s="9">
        <f>IF($Q180="","",VLOOKUP($Q180,'Dept Head vs YTD acct'!$A$5:$Q$257,COUNTA('Dept Head vs YTD acct'!$A$4:M$4),FALSE))</f>
        <v>0</v>
      </c>
      <c r="M180" s="9">
        <f>IF($Q180="","",VLOOKUP($Q180,'Dept Head vs YTD acct'!$A$5:$Q$257,COUNTA('Dept Head vs YTD acct'!$A$4:N$4),FALSE))</f>
        <v>0</v>
      </c>
      <c r="N180" s="9">
        <f>IF($Q180="","",VLOOKUP($Q180,'Dept Head vs YTD acct'!$A$5:$Q$257,COUNTA('Dept Head vs YTD acct'!$A$4:O$4),FALSE))</f>
        <v>-12100</v>
      </c>
      <c r="O180" s="9">
        <f>IF($Q180="","",VLOOKUP($Q180,'Dept Head vs YTD acct'!$A$5:$Q$257,COUNTA('Dept Head vs YTD acct'!$A$4:P$4),FALSE))</f>
        <v>0</v>
      </c>
      <c r="P180" s="9">
        <f t="shared" si="2"/>
        <v>-12100</v>
      </c>
      <c r="Q180">
        <f>IF((MAX($Q$4:Q179)+1)&gt;Data!$C$1,"",MAX($Q$4:Q179)+1)</f>
        <v>176</v>
      </c>
    </row>
    <row r="181" spans="1:17" x14ac:dyDescent="0.2">
      <c r="A181" t="str">
        <f>IF($Q181="","",VLOOKUP($Q181,'Dept Head vs YTD acct'!$A$5:$Q$257,COUNTA('Dept Head vs YTD acct'!$A$4:B$4),FALSE))</f>
        <v>A</v>
      </c>
      <c r="B181">
        <f>IF($Q181="","",VLOOKUP($Q181,'Dept Head vs YTD acct'!$A$5:$M$257,3,FALSE))</f>
        <v>0</v>
      </c>
      <c r="C181">
        <f>IF($Q181="","",VLOOKUP($Q181,'Dept Head vs YTD acct'!$A$5:$M$257,4,FALSE))</f>
        <v>0</v>
      </c>
      <c r="D181">
        <f>IF($Q181="","",VLOOKUP($Q181,'Dept Head vs YTD acct'!$A$5:$M$257,5,FALSE))</f>
        <v>0</v>
      </c>
      <c r="E181">
        <f>IF($Q181="","",VLOOKUP($Q181,'Dept Head vs YTD acct'!$A$5:$M$257,6,FALSE))</f>
        <v>0</v>
      </c>
      <c r="F181">
        <f>IF($Q181="","",VLOOKUP($Q181,'Dept Head vs YTD acct'!$A$5:$M$257,7,FALSE))</f>
        <v>0</v>
      </c>
      <c r="G181" t="str">
        <f>IF($Q181="","",VLOOKUP($Q181,'Dept Head vs YTD acct'!$A$5:$Q$257,COUNTA('Dept Head vs YTD acct'!$A$4:H$4),FALSE))</f>
        <v>2705</v>
      </c>
      <c r="H181" t="str">
        <f>IF($Q181="","",VLOOKUP($Q181,'Dept Head vs YTD acct'!$A$5:$Q$257,COUNTA('Dept Head vs YTD acct'!$A$4:I$4),FALSE))</f>
        <v>DONATIONS TO "STOP DWI" PROG</v>
      </c>
      <c r="I181" s="9">
        <f>IF($Q181="","",VLOOKUP($Q181,'Dept Head vs YTD acct'!$A$5:$Q$257,COUNTA('Dept Head vs YTD acct'!$A$4:J$4),FALSE))</f>
        <v>0</v>
      </c>
      <c r="J181" s="9">
        <f>IF($Q181="","",VLOOKUP($Q181,'Dept Head vs YTD acct'!$A$5:$Q$257,COUNTA('Dept Head vs YTD acct'!$A$4:K$4),FALSE))</f>
        <v>-3500</v>
      </c>
      <c r="K181" s="9">
        <f>IF($Q181="","",VLOOKUP($Q181,'Dept Head vs YTD acct'!$A$5:$Q$257,COUNTA('Dept Head vs YTD acct'!$A$4:L$4),FALSE))</f>
        <v>-1800</v>
      </c>
      <c r="L181" s="9">
        <f>IF($Q181="","",VLOOKUP($Q181,'Dept Head vs YTD acct'!$A$5:$Q$257,COUNTA('Dept Head vs YTD acct'!$A$4:M$4),FALSE))</f>
        <v>-2150</v>
      </c>
      <c r="M181" s="9">
        <f>IF($Q181="","",VLOOKUP($Q181,'Dept Head vs YTD acct'!$A$5:$Q$257,COUNTA('Dept Head vs YTD acct'!$A$4:N$4),FALSE))</f>
        <v>-2500</v>
      </c>
      <c r="N181" s="9">
        <f>IF($Q181="","",VLOOKUP($Q181,'Dept Head vs YTD acct'!$A$5:$Q$257,COUNTA('Dept Head vs YTD acct'!$A$4:O$4),FALSE))</f>
        <v>-4000</v>
      </c>
      <c r="O181" s="9">
        <f>IF($Q181="","",VLOOKUP($Q181,'Dept Head vs YTD acct'!$A$5:$Q$257,COUNTA('Dept Head vs YTD acct'!$A$4:P$4),FALSE))</f>
        <v>1500</v>
      </c>
      <c r="P181" s="9">
        <f t="shared" si="2"/>
        <v>-12450</v>
      </c>
      <c r="Q181">
        <f>IF((MAX($Q$4:Q180)+1)&gt;Data!$C$1,"",MAX($Q$4:Q180)+1)</f>
        <v>177</v>
      </c>
    </row>
    <row r="182" spans="1:17" x14ac:dyDescent="0.2">
      <c r="A182" t="str">
        <f>IF($Q182="","",VLOOKUP($Q182,'Dept Head vs YTD acct'!$A$5:$Q$257,COUNTA('Dept Head vs YTD acct'!$A$4:B$4),FALSE))</f>
        <v>A</v>
      </c>
      <c r="B182">
        <f>IF($Q182="","",VLOOKUP($Q182,'Dept Head vs YTD acct'!$A$5:$M$257,3,FALSE))</f>
        <v>0</v>
      </c>
      <c r="C182">
        <f>IF($Q182="","",VLOOKUP($Q182,'Dept Head vs YTD acct'!$A$5:$M$257,4,FALSE))</f>
        <v>0</v>
      </c>
      <c r="D182">
        <f>IF($Q182="","",VLOOKUP($Q182,'Dept Head vs YTD acct'!$A$5:$M$257,5,FALSE))</f>
        <v>0</v>
      </c>
      <c r="E182">
        <f>IF($Q182="","",VLOOKUP($Q182,'Dept Head vs YTD acct'!$A$5:$M$257,6,FALSE))</f>
        <v>0</v>
      </c>
      <c r="F182">
        <f>IF($Q182="","",VLOOKUP($Q182,'Dept Head vs YTD acct'!$A$5:$M$257,7,FALSE))</f>
        <v>0</v>
      </c>
      <c r="G182" t="str">
        <f>IF($Q182="","",VLOOKUP($Q182,'Dept Head vs YTD acct'!$A$5:$Q$257,COUNTA('Dept Head vs YTD acct'!$A$4:H$4),FALSE))</f>
        <v>1819</v>
      </c>
      <c r="H182" t="str">
        <f>IF($Q182="","",VLOOKUP($Q182,'Dept Head vs YTD acct'!$A$5:$Q$257,COUNTA('Dept Head vs YTD acct'!$A$4:I$4),FALSE))</f>
        <v>REPAYMENTS OF CHILD CARE</v>
      </c>
      <c r="I182" s="9">
        <f>IF($Q182="","",VLOOKUP($Q182,'Dept Head vs YTD acct'!$A$5:$Q$257,COUNTA('Dept Head vs YTD acct'!$A$4:J$4),FALSE))</f>
        <v>11290.36</v>
      </c>
      <c r="J182" s="9">
        <f>IF($Q182="","",VLOOKUP($Q182,'Dept Head vs YTD acct'!$A$5:$Q$257,COUNTA('Dept Head vs YTD acct'!$A$4:K$4),FALSE))</f>
        <v>-2353.6499999999996</v>
      </c>
      <c r="K182" s="9">
        <f>IF($Q182="","",VLOOKUP($Q182,'Dept Head vs YTD acct'!$A$5:$Q$257,COUNTA('Dept Head vs YTD acct'!$A$4:L$4),FALSE))</f>
        <v>-42345.77</v>
      </c>
      <c r="L182" s="9">
        <f>IF($Q182="","",VLOOKUP($Q182,'Dept Head vs YTD acct'!$A$5:$Q$257,COUNTA('Dept Head vs YTD acct'!$A$4:M$4),FALSE))</f>
        <v>9855.4399999999987</v>
      </c>
      <c r="M182" s="9">
        <f>IF($Q182="","",VLOOKUP($Q182,'Dept Head vs YTD acct'!$A$5:$Q$257,COUNTA('Dept Head vs YTD acct'!$A$4:N$4),FALSE))</f>
        <v>17388.010000000002</v>
      </c>
      <c r="N182" s="9">
        <f>IF($Q182="","",VLOOKUP($Q182,'Dept Head vs YTD acct'!$A$5:$Q$257,COUNTA('Dept Head vs YTD acct'!$A$4:O$4),FALSE))</f>
        <v>-17165.599999999999</v>
      </c>
      <c r="O182" s="9">
        <f>IF($Q182="","",VLOOKUP($Q182,'Dept Head vs YTD acct'!$A$5:$Q$257,COUNTA('Dept Head vs YTD acct'!$A$4:P$4),FALSE))</f>
        <v>9042</v>
      </c>
      <c r="P182" s="9">
        <f t="shared" si="2"/>
        <v>-14289.209999999995</v>
      </c>
      <c r="Q182">
        <f>IF((MAX($Q$4:Q181)+1)&gt;Data!$C$1,"",MAX($Q$4:Q181)+1)</f>
        <v>178</v>
      </c>
    </row>
    <row r="183" spans="1:17" x14ac:dyDescent="0.2">
      <c r="A183" t="str">
        <f>IF($Q183="","",VLOOKUP($Q183,'Dept Head vs YTD acct'!$A$5:$Q$257,COUNTA('Dept Head vs YTD acct'!$A$4:B$4),FALSE))</f>
        <v>A</v>
      </c>
      <c r="B183">
        <f>IF($Q183="","",VLOOKUP($Q183,'Dept Head vs YTD acct'!$A$5:$M$257,3,FALSE))</f>
        <v>0</v>
      </c>
      <c r="C183">
        <f>IF($Q183="","",VLOOKUP($Q183,'Dept Head vs YTD acct'!$A$5:$M$257,4,FALSE))</f>
        <v>0</v>
      </c>
      <c r="D183">
        <f>IF($Q183="","",VLOOKUP($Q183,'Dept Head vs YTD acct'!$A$5:$M$257,5,FALSE))</f>
        <v>0</v>
      </c>
      <c r="E183">
        <f>IF($Q183="","",VLOOKUP($Q183,'Dept Head vs YTD acct'!$A$5:$M$257,6,FALSE))</f>
        <v>0</v>
      </c>
      <c r="F183">
        <f>IF($Q183="","",VLOOKUP($Q183,'Dept Head vs YTD acct'!$A$5:$M$257,7,FALSE))</f>
        <v>0</v>
      </c>
      <c r="G183" t="str">
        <f>IF($Q183="","",VLOOKUP($Q183,'Dept Head vs YTD acct'!$A$5:$Q$257,COUNTA('Dept Head vs YTD acct'!$A$4:H$4),FALSE))</f>
        <v>4089</v>
      </c>
      <c r="H183" t="str">
        <f>IF($Q183="","",VLOOKUP($Q183,'Dept Head vs YTD acct'!$A$5:$Q$257,COUNTA('Dept Head vs YTD acct'!$A$4:I$4),FALSE))</f>
        <v>UNCLASSIFIED FEDERAL AID</v>
      </c>
      <c r="I183" s="9">
        <f>IF($Q183="","",VLOOKUP($Q183,'Dept Head vs YTD acct'!$A$5:$Q$257,COUNTA('Dept Head vs YTD acct'!$A$4:J$4),FALSE))</f>
        <v>-1129</v>
      </c>
      <c r="J183" s="9">
        <f>IF($Q183="","",VLOOKUP($Q183,'Dept Head vs YTD acct'!$A$5:$Q$257,COUNTA('Dept Head vs YTD acct'!$A$4:K$4),FALSE))</f>
        <v>1454.31</v>
      </c>
      <c r="K183" s="9">
        <f>IF($Q183="","",VLOOKUP($Q183,'Dept Head vs YTD acct'!$A$5:$Q$257,COUNTA('Dept Head vs YTD acct'!$A$4:L$4),FALSE))</f>
        <v>3230</v>
      </c>
      <c r="L183" s="9">
        <f>IF($Q183="","",VLOOKUP($Q183,'Dept Head vs YTD acct'!$A$5:$Q$257,COUNTA('Dept Head vs YTD acct'!$A$4:M$4),FALSE))</f>
        <v>0</v>
      </c>
      <c r="M183" s="9">
        <f>IF($Q183="","",VLOOKUP($Q183,'Dept Head vs YTD acct'!$A$5:$Q$257,COUNTA('Dept Head vs YTD acct'!$A$4:N$4),FALSE))</f>
        <v>0</v>
      </c>
      <c r="N183" s="9">
        <f>IF($Q183="","",VLOOKUP($Q183,'Dept Head vs YTD acct'!$A$5:$Q$257,COUNTA('Dept Head vs YTD acct'!$A$4:O$4),FALSE))</f>
        <v>0</v>
      </c>
      <c r="O183" s="9">
        <f>IF($Q183="","",VLOOKUP($Q183,'Dept Head vs YTD acct'!$A$5:$Q$257,COUNTA('Dept Head vs YTD acct'!$A$4:P$4),FALSE))</f>
        <v>-18022.45</v>
      </c>
      <c r="P183" s="9">
        <f t="shared" si="2"/>
        <v>-14467.140000000001</v>
      </c>
      <c r="Q183">
        <f>IF((MAX($Q$4:Q182)+1)&gt;Data!$C$1,"",MAX($Q$4:Q182)+1)</f>
        <v>179</v>
      </c>
    </row>
    <row r="184" spans="1:17" x14ac:dyDescent="0.2">
      <c r="A184" t="str">
        <f>IF($Q184="","",VLOOKUP($Q184,'Dept Head vs YTD acct'!$A$5:$Q$257,COUNTA('Dept Head vs YTD acct'!$A$4:B$4),FALSE))</f>
        <v>A</v>
      </c>
      <c r="B184">
        <f>IF($Q184="","",VLOOKUP($Q184,'Dept Head vs YTD acct'!$A$5:$M$257,3,FALSE))</f>
        <v>0</v>
      </c>
      <c r="C184">
        <f>IF($Q184="","",VLOOKUP($Q184,'Dept Head vs YTD acct'!$A$5:$M$257,4,FALSE))</f>
        <v>0</v>
      </c>
      <c r="D184">
        <f>IF($Q184="","",VLOOKUP($Q184,'Dept Head vs YTD acct'!$A$5:$M$257,5,FALSE))</f>
        <v>0</v>
      </c>
      <c r="E184">
        <f>IF($Q184="","",VLOOKUP($Q184,'Dept Head vs YTD acct'!$A$5:$M$257,6,FALSE))</f>
        <v>0</v>
      </c>
      <c r="F184">
        <f>IF($Q184="","",VLOOKUP($Q184,'Dept Head vs YTD acct'!$A$5:$M$257,7,FALSE))</f>
        <v>0</v>
      </c>
      <c r="G184" t="str">
        <f>IF($Q184="","",VLOOKUP($Q184,'Dept Head vs YTD acct'!$A$5:$Q$257,COUNTA('Dept Head vs YTD acct'!$A$4:H$4),FALSE))</f>
        <v>2410</v>
      </c>
      <c r="H184" t="str">
        <f>IF($Q184="","",VLOOKUP($Q184,'Dept Head vs YTD acct'!$A$5:$Q$257,COUNTA('Dept Head vs YTD acct'!$A$4:I$4),FALSE))</f>
        <v>RENTAL OF REAL PROPERTY</v>
      </c>
      <c r="I184" s="9">
        <f>IF($Q184="","",VLOOKUP($Q184,'Dept Head vs YTD acct'!$A$5:$Q$257,COUNTA('Dept Head vs YTD acct'!$A$4:J$4),FALSE))</f>
        <v>-2350.9100000000035</v>
      </c>
      <c r="J184" s="9">
        <f>IF($Q184="","",VLOOKUP($Q184,'Dept Head vs YTD acct'!$A$5:$Q$257,COUNTA('Dept Head vs YTD acct'!$A$4:K$4),FALSE))</f>
        <v>-1215</v>
      </c>
      <c r="K184" s="9">
        <f>IF($Q184="","",VLOOKUP($Q184,'Dept Head vs YTD acct'!$A$5:$Q$257,COUNTA('Dept Head vs YTD acct'!$A$4:L$4),FALSE))</f>
        <v>-138.91000000000349</v>
      </c>
      <c r="L184" s="9">
        <f>IF($Q184="","",VLOOKUP($Q184,'Dept Head vs YTD acct'!$A$5:$Q$257,COUNTA('Dept Head vs YTD acct'!$A$4:M$4),FALSE))</f>
        <v>-768.13999999999942</v>
      </c>
      <c r="M184" s="9">
        <f>IF($Q184="","",VLOOKUP($Q184,'Dept Head vs YTD acct'!$A$5:$Q$257,COUNTA('Dept Head vs YTD acct'!$A$4:N$4),FALSE))</f>
        <v>-2268.1399999999994</v>
      </c>
      <c r="N184" s="9">
        <f>IF($Q184="","",VLOOKUP($Q184,'Dept Head vs YTD acct'!$A$5:$Q$257,COUNTA('Dept Head vs YTD acct'!$A$4:O$4),FALSE))</f>
        <v>-3226.2799999999988</v>
      </c>
      <c r="O184" s="9">
        <f>IF($Q184="","",VLOOKUP($Q184,'Dept Head vs YTD acct'!$A$5:$Q$257,COUNTA('Dept Head vs YTD acct'!$A$4:P$4),FALSE))</f>
        <v>-6100.6999999999971</v>
      </c>
      <c r="P184" s="9">
        <f t="shared" si="2"/>
        <v>-16068.080000000002</v>
      </c>
      <c r="Q184">
        <f>IF((MAX($Q$4:Q183)+1)&gt;Data!$C$1,"",MAX($Q$4:Q183)+1)</f>
        <v>180</v>
      </c>
    </row>
    <row r="185" spans="1:17" x14ac:dyDescent="0.2">
      <c r="A185" t="str">
        <f>IF($Q185="","",VLOOKUP($Q185,'Dept Head vs YTD acct'!$A$5:$Q$257,COUNTA('Dept Head vs YTD acct'!$A$4:B$4),FALSE))</f>
        <v>A</v>
      </c>
      <c r="B185">
        <f>IF($Q185="","",VLOOKUP($Q185,'Dept Head vs YTD acct'!$A$5:$M$257,3,FALSE))</f>
        <v>0</v>
      </c>
      <c r="C185">
        <f>IF($Q185="","",VLOOKUP($Q185,'Dept Head vs YTD acct'!$A$5:$M$257,4,FALSE))</f>
        <v>0</v>
      </c>
      <c r="D185">
        <f>IF($Q185="","",VLOOKUP($Q185,'Dept Head vs YTD acct'!$A$5:$M$257,5,FALSE))</f>
        <v>0</v>
      </c>
      <c r="E185">
        <f>IF($Q185="","",VLOOKUP($Q185,'Dept Head vs YTD acct'!$A$5:$M$257,6,FALSE))</f>
        <v>0</v>
      </c>
      <c r="F185">
        <f>IF($Q185="","",VLOOKUP($Q185,'Dept Head vs YTD acct'!$A$5:$M$257,7,FALSE))</f>
        <v>0</v>
      </c>
      <c r="G185" t="str">
        <f>IF($Q185="","",VLOOKUP($Q185,'Dept Head vs YTD acct'!$A$5:$Q$257,COUNTA('Dept Head vs YTD acct'!$A$4:H$4),FALSE))</f>
        <v>1589</v>
      </c>
      <c r="H185" t="str">
        <f>IF($Q185="","",VLOOKUP($Q185,'Dept Head vs YTD acct'!$A$5:$Q$257,COUNTA('Dept Head vs YTD acct'!$A$4:I$4),FALSE))</f>
        <v>FEES FOR PROBATION SERVICES</v>
      </c>
      <c r="I185" s="9">
        <f>IF($Q185="","",VLOOKUP($Q185,'Dept Head vs YTD acct'!$A$5:$Q$257,COUNTA('Dept Head vs YTD acct'!$A$4:J$4),FALSE))</f>
        <v>375</v>
      </c>
      <c r="J185" s="9">
        <f>IF($Q185="","",VLOOKUP($Q185,'Dept Head vs YTD acct'!$A$5:$Q$257,COUNTA('Dept Head vs YTD acct'!$A$4:K$4),FALSE))</f>
        <v>-2315</v>
      </c>
      <c r="K185" s="9">
        <f>IF($Q185="","",VLOOKUP($Q185,'Dept Head vs YTD acct'!$A$5:$Q$257,COUNTA('Dept Head vs YTD acct'!$A$4:L$4),FALSE))</f>
        <v>-3062</v>
      </c>
      <c r="L185" s="9">
        <f>IF($Q185="","",VLOOKUP($Q185,'Dept Head vs YTD acct'!$A$5:$Q$257,COUNTA('Dept Head vs YTD acct'!$A$4:M$4),FALSE))</f>
        <v>-2904.5</v>
      </c>
      <c r="M185" s="9">
        <f>IF($Q185="","",VLOOKUP($Q185,'Dept Head vs YTD acct'!$A$5:$Q$257,COUNTA('Dept Head vs YTD acct'!$A$4:N$4),FALSE))</f>
        <v>-10959</v>
      </c>
      <c r="N185" s="9">
        <f>IF($Q185="","",VLOOKUP($Q185,'Dept Head vs YTD acct'!$A$5:$Q$257,COUNTA('Dept Head vs YTD acct'!$A$4:O$4),FALSE))</f>
        <v>-551</v>
      </c>
      <c r="O185" s="9">
        <f>IF($Q185="","",VLOOKUP($Q185,'Dept Head vs YTD acct'!$A$5:$Q$257,COUNTA('Dept Head vs YTD acct'!$A$4:P$4),FALSE))</f>
        <v>583</v>
      </c>
      <c r="P185" s="9">
        <f t="shared" si="2"/>
        <v>-18833.5</v>
      </c>
      <c r="Q185">
        <f>IF((MAX($Q$4:Q184)+1)&gt;Data!$C$1,"",MAX($Q$4:Q184)+1)</f>
        <v>181</v>
      </c>
    </row>
    <row r="186" spans="1:17" x14ac:dyDescent="0.2">
      <c r="A186" t="str">
        <f>IF($Q186="","",VLOOKUP($Q186,'Dept Head vs YTD acct'!$A$5:$Q$257,COUNTA('Dept Head vs YTD acct'!$A$4:B$4),FALSE))</f>
        <v>A</v>
      </c>
      <c r="B186">
        <f>IF($Q186="","",VLOOKUP($Q186,'Dept Head vs YTD acct'!$A$5:$M$257,3,FALSE))</f>
        <v>0</v>
      </c>
      <c r="C186">
        <f>IF($Q186="","",VLOOKUP($Q186,'Dept Head vs YTD acct'!$A$5:$M$257,4,FALSE))</f>
        <v>0</v>
      </c>
      <c r="D186">
        <f>IF($Q186="","",VLOOKUP($Q186,'Dept Head vs YTD acct'!$A$5:$M$257,5,FALSE))</f>
        <v>0</v>
      </c>
      <c r="E186">
        <f>IF($Q186="","",VLOOKUP($Q186,'Dept Head vs YTD acct'!$A$5:$M$257,6,FALSE))</f>
        <v>0</v>
      </c>
      <c r="F186">
        <f>IF($Q186="","",VLOOKUP($Q186,'Dept Head vs YTD acct'!$A$5:$M$257,7,FALSE))</f>
        <v>0</v>
      </c>
      <c r="G186" t="str">
        <f>IF($Q186="","",VLOOKUP($Q186,'Dept Head vs YTD acct'!$A$5:$Q$257,COUNTA('Dept Head vs YTD acct'!$A$4:H$4),FALSE))</f>
        <v>2210</v>
      </c>
      <c r="H186" t="str">
        <f>IF($Q186="","",VLOOKUP($Q186,'Dept Head vs YTD acct'!$A$5:$Q$257,COUNTA('Dept Head vs YTD acct'!$A$4:I$4),FALSE))</f>
        <v>TAX &amp; ASSESSMENT SERVICES</v>
      </c>
      <c r="I186" s="9">
        <f>IF($Q186="","",VLOOKUP($Q186,'Dept Head vs YTD acct'!$A$5:$Q$257,COUNTA('Dept Head vs YTD acct'!$A$4:J$4),FALSE))</f>
        <v>-3743.0400000000009</v>
      </c>
      <c r="J186" s="9">
        <f>IF($Q186="","",VLOOKUP($Q186,'Dept Head vs YTD acct'!$A$5:$Q$257,COUNTA('Dept Head vs YTD acct'!$A$4:K$4),FALSE))</f>
        <v>-3323.2200000000012</v>
      </c>
      <c r="K186" s="9">
        <f>IF($Q186="","",VLOOKUP($Q186,'Dept Head vs YTD acct'!$A$5:$Q$257,COUNTA('Dept Head vs YTD acct'!$A$4:L$4),FALSE))</f>
        <v>-1652.0800000000017</v>
      </c>
      <c r="L186" s="9">
        <f>IF($Q186="","",VLOOKUP($Q186,'Dept Head vs YTD acct'!$A$5:$Q$257,COUNTA('Dept Head vs YTD acct'!$A$4:M$4),FALSE))</f>
        <v>-1435.9099999999999</v>
      </c>
      <c r="M186" s="9">
        <f>IF($Q186="","",VLOOKUP($Q186,'Dept Head vs YTD acct'!$A$5:$Q$257,COUNTA('Dept Head vs YTD acct'!$A$4:N$4),FALSE))</f>
        <v>-4969.8300000000017</v>
      </c>
      <c r="N186" s="9">
        <f>IF($Q186="","",VLOOKUP($Q186,'Dept Head vs YTD acct'!$A$5:$Q$257,COUNTA('Dept Head vs YTD acct'!$A$4:O$4),FALSE))</f>
        <v>-753.59999999999854</v>
      </c>
      <c r="O186" s="9">
        <f>IF($Q186="","",VLOOKUP($Q186,'Dept Head vs YTD acct'!$A$5:$Q$257,COUNTA('Dept Head vs YTD acct'!$A$4:P$4),FALSE))</f>
        <v>-3262.9000000000015</v>
      </c>
      <c r="P186" s="9">
        <f t="shared" si="2"/>
        <v>-19140.580000000005</v>
      </c>
      <c r="Q186">
        <f>IF((MAX($Q$4:Q185)+1)&gt;Data!$C$1,"",MAX($Q$4:Q185)+1)</f>
        <v>182</v>
      </c>
    </row>
    <row r="187" spans="1:17" x14ac:dyDescent="0.2">
      <c r="A187" t="str">
        <f>IF($Q187="","",VLOOKUP($Q187,'Dept Head vs YTD acct'!$A$5:$Q$257,COUNTA('Dept Head vs YTD acct'!$A$4:B$4),FALSE))</f>
        <v>A</v>
      </c>
      <c r="B187">
        <f>IF($Q187="","",VLOOKUP($Q187,'Dept Head vs YTD acct'!$A$5:$M$257,3,FALSE))</f>
        <v>0</v>
      </c>
      <c r="C187">
        <f>IF($Q187="","",VLOOKUP($Q187,'Dept Head vs YTD acct'!$A$5:$M$257,4,FALSE))</f>
        <v>0</v>
      </c>
      <c r="D187">
        <f>IF($Q187="","",VLOOKUP($Q187,'Dept Head vs YTD acct'!$A$5:$M$257,5,FALSE))</f>
        <v>0</v>
      </c>
      <c r="E187">
        <f>IF($Q187="","",VLOOKUP($Q187,'Dept Head vs YTD acct'!$A$5:$M$257,6,FALSE))</f>
        <v>0</v>
      </c>
      <c r="F187">
        <f>IF($Q187="","",VLOOKUP($Q187,'Dept Head vs YTD acct'!$A$5:$M$257,7,FALSE))</f>
        <v>0</v>
      </c>
      <c r="G187" t="str">
        <f>IF($Q187="","",VLOOKUP($Q187,'Dept Head vs YTD acct'!$A$5:$Q$257,COUNTA('Dept Head vs YTD acct'!$A$4:H$4),FALSE))</f>
        <v>3310</v>
      </c>
      <c r="H187" t="str">
        <f>IF($Q187="","",VLOOKUP($Q187,'Dept Head vs YTD acct'!$A$5:$Q$257,COUNTA('Dept Head vs YTD acct'!$A$4:I$4),FALSE))</f>
        <v>PROBATION SERVICES</v>
      </c>
      <c r="I187" s="9">
        <f>IF($Q187="","",VLOOKUP($Q187,'Dept Head vs YTD acct'!$A$5:$Q$257,COUNTA('Dept Head vs YTD acct'!$A$4:J$4),FALSE))</f>
        <v>0</v>
      </c>
      <c r="J187" s="9">
        <f>IF($Q187="","",VLOOKUP($Q187,'Dept Head vs YTD acct'!$A$5:$Q$257,COUNTA('Dept Head vs YTD acct'!$A$4:K$4),FALSE))</f>
        <v>0</v>
      </c>
      <c r="K187" s="9">
        <f>IF($Q187="","",VLOOKUP($Q187,'Dept Head vs YTD acct'!$A$5:$Q$257,COUNTA('Dept Head vs YTD acct'!$A$4:L$4),FALSE))</f>
        <v>-325</v>
      </c>
      <c r="L187" s="9">
        <f>IF($Q187="","",VLOOKUP($Q187,'Dept Head vs YTD acct'!$A$5:$Q$257,COUNTA('Dept Head vs YTD acct'!$A$4:M$4),FALSE))</f>
        <v>0</v>
      </c>
      <c r="M187" s="9">
        <f>IF($Q187="","",VLOOKUP($Q187,'Dept Head vs YTD acct'!$A$5:$Q$257,COUNTA('Dept Head vs YTD acct'!$A$4:N$4),FALSE))</f>
        <v>0</v>
      </c>
      <c r="N187" s="9">
        <f>IF($Q187="","",VLOOKUP($Q187,'Dept Head vs YTD acct'!$A$5:$Q$257,COUNTA('Dept Head vs YTD acct'!$A$4:O$4),FALSE))</f>
        <v>0</v>
      </c>
      <c r="O187" s="9">
        <f>IF($Q187="","",VLOOKUP($Q187,'Dept Head vs YTD acct'!$A$5:$Q$257,COUNTA('Dept Head vs YTD acct'!$A$4:P$4),FALSE))</f>
        <v>-22182</v>
      </c>
      <c r="P187" s="9">
        <f t="shared" si="2"/>
        <v>-22507</v>
      </c>
      <c r="Q187">
        <f>IF((MAX($Q$4:Q186)+1)&gt;Data!$C$1,"",MAX($Q$4:Q186)+1)</f>
        <v>183</v>
      </c>
    </row>
    <row r="188" spans="1:17" x14ac:dyDescent="0.2">
      <c r="A188" t="str">
        <f>IF($Q188="","",VLOOKUP($Q188,'Dept Head vs YTD acct'!$A$5:$Q$257,COUNTA('Dept Head vs YTD acct'!$A$4:B$4),FALSE))</f>
        <v>A</v>
      </c>
      <c r="B188">
        <f>IF($Q188="","",VLOOKUP($Q188,'Dept Head vs YTD acct'!$A$5:$M$257,3,FALSE))</f>
        <v>0</v>
      </c>
      <c r="C188">
        <f>IF($Q188="","",VLOOKUP($Q188,'Dept Head vs YTD acct'!$A$5:$M$257,4,FALSE))</f>
        <v>0</v>
      </c>
      <c r="D188">
        <f>IF($Q188="","",VLOOKUP($Q188,'Dept Head vs YTD acct'!$A$5:$M$257,5,FALSE))</f>
        <v>0</v>
      </c>
      <c r="E188">
        <f>IF($Q188="","",VLOOKUP($Q188,'Dept Head vs YTD acct'!$A$5:$M$257,6,FALSE))</f>
        <v>0</v>
      </c>
      <c r="F188">
        <f>IF($Q188="","",VLOOKUP($Q188,'Dept Head vs YTD acct'!$A$5:$M$257,7,FALSE))</f>
        <v>0</v>
      </c>
      <c r="G188" t="str">
        <f>IF($Q188="","",VLOOKUP($Q188,'Dept Head vs YTD acct'!$A$5:$Q$257,COUNTA('Dept Head vs YTD acct'!$A$4:H$4),FALSE))</f>
        <v>3312</v>
      </c>
      <c r="H188" t="str">
        <f>IF($Q188="","",VLOOKUP($Q188,'Dept Head vs YTD acct'!$A$5:$Q$257,COUNTA('Dept Head vs YTD acct'!$A$4:I$4),FALSE))</f>
        <v>PAROLE/DOCS - BOARDING</v>
      </c>
      <c r="I188" s="9">
        <f>IF($Q188="","",VLOOKUP($Q188,'Dept Head vs YTD acct'!$A$5:$Q$257,COUNTA('Dept Head vs YTD acct'!$A$4:J$4),FALSE))</f>
        <v>0</v>
      </c>
      <c r="J188" s="9">
        <f>IF($Q188="","",VLOOKUP($Q188,'Dept Head vs YTD acct'!$A$5:$Q$257,COUNTA('Dept Head vs YTD acct'!$A$4:K$4),FALSE))</f>
        <v>0</v>
      </c>
      <c r="K188" s="9">
        <f>IF($Q188="","",VLOOKUP($Q188,'Dept Head vs YTD acct'!$A$5:$Q$257,COUNTA('Dept Head vs YTD acct'!$A$4:L$4),FALSE))</f>
        <v>0</v>
      </c>
      <c r="L188" s="9">
        <f>IF($Q188="","",VLOOKUP($Q188,'Dept Head vs YTD acct'!$A$5:$Q$257,COUNTA('Dept Head vs YTD acct'!$A$4:M$4),FALSE))</f>
        <v>0</v>
      </c>
      <c r="M188" s="9">
        <f>IF($Q188="","",VLOOKUP($Q188,'Dept Head vs YTD acct'!$A$5:$Q$257,COUNTA('Dept Head vs YTD acct'!$A$4:N$4),FALSE))</f>
        <v>0</v>
      </c>
      <c r="N188" s="9">
        <f>IF($Q188="","",VLOOKUP($Q188,'Dept Head vs YTD acct'!$A$5:$Q$257,COUNTA('Dept Head vs YTD acct'!$A$4:O$4),FALSE))</f>
        <v>0</v>
      </c>
      <c r="O188" s="9">
        <f>IF($Q188="","",VLOOKUP($Q188,'Dept Head vs YTD acct'!$A$5:$Q$257,COUNTA('Dept Head vs YTD acct'!$A$4:P$4),FALSE))</f>
        <v>-23000</v>
      </c>
      <c r="P188" s="9">
        <f t="shared" si="2"/>
        <v>-23000</v>
      </c>
      <c r="Q188">
        <f>IF((MAX($Q$4:Q187)+1)&gt;Data!$C$1,"",MAX($Q$4:Q187)+1)</f>
        <v>184</v>
      </c>
    </row>
    <row r="189" spans="1:17" x14ac:dyDescent="0.2">
      <c r="A189" t="str">
        <f>IF($Q189="","",VLOOKUP($Q189,'Dept Head vs YTD acct'!$A$5:$Q$257,COUNTA('Dept Head vs YTD acct'!$A$4:B$4),FALSE))</f>
        <v>A</v>
      </c>
      <c r="B189">
        <f>IF($Q189="","",VLOOKUP($Q189,'Dept Head vs YTD acct'!$A$5:$M$257,3,FALSE))</f>
        <v>0</v>
      </c>
      <c r="C189">
        <f>IF($Q189="","",VLOOKUP($Q189,'Dept Head vs YTD acct'!$A$5:$M$257,4,FALSE))</f>
        <v>0</v>
      </c>
      <c r="D189">
        <f>IF($Q189="","",VLOOKUP($Q189,'Dept Head vs YTD acct'!$A$5:$M$257,5,FALSE))</f>
        <v>0</v>
      </c>
      <c r="E189">
        <f>IF($Q189="","",VLOOKUP($Q189,'Dept Head vs YTD acct'!$A$5:$M$257,6,FALSE))</f>
        <v>0</v>
      </c>
      <c r="F189">
        <f>IF($Q189="","",VLOOKUP($Q189,'Dept Head vs YTD acct'!$A$5:$M$257,7,FALSE))</f>
        <v>0</v>
      </c>
      <c r="G189" t="str">
        <f>IF($Q189="","",VLOOKUP($Q189,'Dept Head vs YTD acct'!$A$5:$Q$257,COUNTA('Dept Head vs YTD acct'!$A$4:H$4),FALSE))</f>
        <v>3715</v>
      </c>
      <c r="H189" t="str">
        <f>IF($Q189="","",VLOOKUP($Q189,'Dept Head vs YTD acct'!$A$5:$Q$257,COUNTA('Dept Head vs YTD acct'!$A$4:I$4),FALSE))</f>
        <v>TOURISM STATE MATCH</v>
      </c>
      <c r="I189" s="9">
        <f>IF($Q189="","",VLOOKUP($Q189,'Dept Head vs YTD acct'!$A$5:$Q$257,COUNTA('Dept Head vs YTD acct'!$A$4:J$4),FALSE))</f>
        <v>0</v>
      </c>
      <c r="J189" s="9">
        <f>IF($Q189="","",VLOOKUP($Q189,'Dept Head vs YTD acct'!$A$5:$Q$257,COUNTA('Dept Head vs YTD acct'!$A$4:K$4),FALSE))</f>
        <v>0</v>
      </c>
      <c r="K189" s="9">
        <f>IF($Q189="","",VLOOKUP($Q189,'Dept Head vs YTD acct'!$A$5:$Q$257,COUNTA('Dept Head vs YTD acct'!$A$4:L$4),FALSE))</f>
        <v>0</v>
      </c>
      <c r="L189" s="9">
        <f>IF($Q189="","",VLOOKUP($Q189,'Dept Head vs YTD acct'!$A$5:$Q$257,COUNTA('Dept Head vs YTD acct'!$A$4:M$4),FALSE))</f>
        <v>0</v>
      </c>
      <c r="M189" s="9">
        <f>IF($Q189="","",VLOOKUP($Q189,'Dept Head vs YTD acct'!$A$5:$Q$257,COUNTA('Dept Head vs YTD acct'!$A$4:N$4),FALSE))</f>
        <v>0</v>
      </c>
      <c r="N189" s="9">
        <f>IF($Q189="","",VLOOKUP($Q189,'Dept Head vs YTD acct'!$A$5:$Q$257,COUNTA('Dept Head vs YTD acct'!$A$4:O$4),FALSE))</f>
        <v>-23397.23</v>
      </c>
      <c r="O189" s="9">
        <f>IF($Q189="","",VLOOKUP($Q189,'Dept Head vs YTD acct'!$A$5:$Q$257,COUNTA('Dept Head vs YTD acct'!$A$4:P$4),FALSE))</f>
        <v>0</v>
      </c>
      <c r="P189" s="9">
        <f t="shared" si="2"/>
        <v>-23397.23</v>
      </c>
      <c r="Q189">
        <f>IF((MAX($Q$4:Q188)+1)&gt;Data!$C$1,"",MAX($Q$4:Q188)+1)</f>
        <v>185</v>
      </c>
    </row>
    <row r="190" spans="1:17" x14ac:dyDescent="0.2">
      <c r="A190" t="str">
        <f>IF($Q190="","",VLOOKUP($Q190,'Dept Head vs YTD acct'!$A$5:$Q$257,COUNTA('Dept Head vs YTD acct'!$A$4:B$4),FALSE))</f>
        <v>A</v>
      </c>
      <c r="B190">
        <f>IF($Q190="","",VLOOKUP($Q190,'Dept Head vs YTD acct'!$A$5:$M$257,3,FALSE))</f>
        <v>0</v>
      </c>
      <c r="C190">
        <f>IF($Q190="","",VLOOKUP($Q190,'Dept Head vs YTD acct'!$A$5:$M$257,4,FALSE))</f>
        <v>0</v>
      </c>
      <c r="D190">
        <f>IF($Q190="","",VLOOKUP($Q190,'Dept Head vs YTD acct'!$A$5:$M$257,5,FALSE))</f>
        <v>0</v>
      </c>
      <c r="E190">
        <f>IF($Q190="","",VLOOKUP($Q190,'Dept Head vs YTD acct'!$A$5:$M$257,6,FALSE))</f>
        <v>0</v>
      </c>
      <c r="F190">
        <f>IF($Q190="","",VLOOKUP($Q190,'Dept Head vs YTD acct'!$A$5:$M$257,7,FALSE))</f>
        <v>0</v>
      </c>
      <c r="G190" t="str">
        <f>IF($Q190="","",VLOOKUP($Q190,'Dept Head vs YTD acct'!$A$5:$Q$257,COUNTA('Dept Head vs YTD acct'!$A$4:H$4),FALSE))</f>
        <v>2215</v>
      </c>
      <c r="H190" t="str">
        <f>IF($Q190="","",VLOOKUP($Q190,'Dept Head vs YTD acct'!$A$5:$Q$257,COUNTA('Dept Head vs YTD acct'!$A$4:I$4),FALSE))</f>
        <v>ELECTIONS REVENUE</v>
      </c>
      <c r="I190" s="9">
        <f>IF($Q190="","",VLOOKUP($Q190,'Dept Head vs YTD acct'!$A$5:$Q$257,COUNTA('Dept Head vs YTD acct'!$A$4:J$4),FALSE))</f>
        <v>79.75</v>
      </c>
      <c r="J190" s="9">
        <f>IF($Q190="","",VLOOKUP($Q190,'Dept Head vs YTD acct'!$A$5:$Q$257,COUNTA('Dept Head vs YTD acct'!$A$4:K$4),FALSE))</f>
        <v>-5988.25</v>
      </c>
      <c r="K190" s="9">
        <f>IF($Q190="","",VLOOKUP($Q190,'Dept Head vs YTD acct'!$A$5:$Q$257,COUNTA('Dept Head vs YTD acct'!$A$4:L$4),FALSE))</f>
        <v>-6683.1</v>
      </c>
      <c r="L190" s="9">
        <f>IF($Q190="","",VLOOKUP($Q190,'Dept Head vs YTD acct'!$A$5:$Q$257,COUNTA('Dept Head vs YTD acct'!$A$4:M$4),FALSE))</f>
        <v>-2108.5</v>
      </c>
      <c r="M190" s="9">
        <f>IF($Q190="","",VLOOKUP($Q190,'Dept Head vs YTD acct'!$A$5:$Q$257,COUNTA('Dept Head vs YTD acct'!$A$4:N$4),FALSE))</f>
        <v>-94.550000000000182</v>
      </c>
      <c r="N190" s="9">
        <f>IF($Q190="","",VLOOKUP($Q190,'Dept Head vs YTD acct'!$A$5:$Q$257,COUNTA('Dept Head vs YTD acct'!$A$4:O$4),FALSE))</f>
        <v>-9383.65</v>
      </c>
      <c r="O190" s="9">
        <f>IF($Q190="","",VLOOKUP($Q190,'Dept Head vs YTD acct'!$A$5:$Q$257,COUNTA('Dept Head vs YTD acct'!$A$4:P$4),FALSE))</f>
        <v>269.25</v>
      </c>
      <c r="P190" s="9">
        <f t="shared" si="2"/>
        <v>-23909.050000000003</v>
      </c>
      <c r="Q190">
        <f>IF((MAX($Q$4:Q189)+1)&gt;Data!$C$1,"",MAX($Q$4:Q189)+1)</f>
        <v>186</v>
      </c>
    </row>
    <row r="191" spans="1:17" x14ac:dyDescent="0.2">
      <c r="A191" t="str">
        <f>IF($Q191="","",VLOOKUP($Q191,'Dept Head vs YTD acct'!$A$5:$Q$257,COUNTA('Dept Head vs YTD acct'!$A$4:B$4),FALSE))</f>
        <v>A</v>
      </c>
      <c r="B191">
        <f>IF($Q191="","",VLOOKUP($Q191,'Dept Head vs YTD acct'!$A$5:$M$257,3,FALSE))</f>
        <v>0</v>
      </c>
      <c r="C191">
        <f>IF($Q191="","",VLOOKUP($Q191,'Dept Head vs YTD acct'!$A$5:$M$257,4,FALSE))</f>
        <v>0</v>
      </c>
      <c r="D191">
        <f>IF($Q191="","",VLOOKUP($Q191,'Dept Head vs YTD acct'!$A$5:$M$257,5,FALSE))</f>
        <v>0</v>
      </c>
      <c r="E191">
        <f>IF($Q191="","",VLOOKUP($Q191,'Dept Head vs YTD acct'!$A$5:$M$257,6,FALSE))</f>
        <v>0</v>
      </c>
      <c r="F191">
        <f>IF($Q191="","",VLOOKUP($Q191,'Dept Head vs YTD acct'!$A$5:$M$257,7,FALSE))</f>
        <v>0</v>
      </c>
      <c r="G191" t="str">
        <f>IF($Q191="","",VLOOKUP($Q191,'Dept Head vs YTD acct'!$A$5:$Q$257,COUNTA('Dept Head vs YTD acct'!$A$4:H$4),FALSE))</f>
        <v>3394</v>
      </c>
      <c r="H191" t="str">
        <f>IF($Q191="","",VLOOKUP($Q191,'Dept Head vs YTD acct'!$A$5:$Q$257,COUNTA('Dept Head vs YTD acct'!$A$4:I$4),FALSE))</f>
        <v>SHERIFF DCJS GRANTS</v>
      </c>
      <c r="I191" s="9">
        <f>IF($Q191="","",VLOOKUP($Q191,'Dept Head vs YTD acct'!$A$5:$Q$257,COUNTA('Dept Head vs YTD acct'!$A$4:J$4),FALSE))</f>
        <v>0</v>
      </c>
      <c r="J191" s="9">
        <f>IF($Q191="","",VLOOKUP($Q191,'Dept Head vs YTD acct'!$A$5:$Q$257,COUNTA('Dept Head vs YTD acct'!$A$4:K$4),FALSE))</f>
        <v>0</v>
      </c>
      <c r="K191" s="9">
        <f>IF($Q191="","",VLOOKUP($Q191,'Dept Head vs YTD acct'!$A$5:$Q$257,COUNTA('Dept Head vs YTD acct'!$A$4:L$4),FALSE))</f>
        <v>0</v>
      </c>
      <c r="L191" s="9">
        <f>IF($Q191="","",VLOOKUP($Q191,'Dept Head vs YTD acct'!$A$5:$Q$257,COUNTA('Dept Head vs YTD acct'!$A$4:M$4),FALSE))</f>
        <v>0</v>
      </c>
      <c r="M191" s="9">
        <f>IF($Q191="","",VLOOKUP($Q191,'Dept Head vs YTD acct'!$A$5:$Q$257,COUNTA('Dept Head vs YTD acct'!$A$4:N$4),FALSE))</f>
        <v>-25000</v>
      </c>
      <c r="N191" s="9">
        <f>IF($Q191="","",VLOOKUP($Q191,'Dept Head vs YTD acct'!$A$5:$Q$257,COUNTA('Dept Head vs YTD acct'!$A$4:O$4),FALSE))</f>
        <v>0</v>
      </c>
      <c r="O191" s="9">
        <f>IF($Q191="","",VLOOKUP($Q191,'Dept Head vs YTD acct'!$A$5:$Q$257,COUNTA('Dept Head vs YTD acct'!$A$4:P$4),FALSE))</f>
        <v>0</v>
      </c>
      <c r="P191" s="9">
        <f t="shared" si="2"/>
        <v>-25000</v>
      </c>
      <c r="Q191">
        <f>IF((MAX($Q$4:Q190)+1)&gt;Data!$C$1,"",MAX($Q$4:Q190)+1)</f>
        <v>187</v>
      </c>
    </row>
    <row r="192" spans="1:17" x14ac:dyDescent="0.2">
      <c r="A192" t="str">
        <f>IF($Q192="","",VLOOKUP($Q192,'Dept Head vs YTD acct'!$A$5:$Q$257,COUNTA('Dept Head vs YTD acct'!$A$4:B$4),FALSE))</f>
        <v>A</v>
      </c>
      <c r="B192">
        <f>IF($Q192="","",VLOOKUP($Q192,'Dept Head vs YTD acct'!$A$5:$M$257,3,FALSE))</f>
        <v>0</v>
      </c>
      <c r="C192">
        <f>IF($Q192="","",VLOOKUP($Q192,'Dept Head vs YTD acct'!$A$5:$M$257,4,FALSE))</f>
        <v>0</v>
      </c>
      <c r="D192">
        <f>IF($Q192="","",VLOOKUP($Q192,'Dept Head vs YTD acct'!$A$5:$M$257,5,FALSE))</f>
        <v>0</v>
      </c>
      <c r="E192">
        <f>IF($Q192="","",VLOOKUP($Q192,'Dept Head vs YTD acct'!$A$5:$M$257,6,FALSE))</f>
        <v>0</v>
      </c>
      <c r="F192">
        <f>IF($Q192="","",VLOOKUP($Q192,'Dept Head vs YTD acct'!$A$5:$M$257,7,FALSE))</f>
        <v>0</v>
      </c>
      <c r="G192" t="str">
        <f>IF($Q192="","",VLOOKUP($Q192,'Dept Head vs YTD acct'!$A$5:$Q$257,COUNTA('Dept Head vs YTD acct'!$A$4:H$4),FALSE))</f>
        <v>1525</v>
      </c>
      <c r="H192" t="str">
        <f>IF($Q192="","",VLOOKUP($Q192,'Dept Head vs YTD acct'!$A$5:$Q$257,COUNTA('Dept Head vs YTD acct'!$A$4:I$4),FALSE))</f>
        <v>MISC. JAIL REVENUE</v>
      </c>
      <c r="I192" s="9">
        <f>IF($Q192="","",VLOOKUP($Q192,'Dept Head vs YTD acct'!$A$5:$Q$257,COUNTA('Dept Head vs YTD acct'!$A$4:J$4),FALSE))</f>
        <v>0</v>
      </c>
      <c r="J192" s="9">
        <f>IF($Q192="","",VLOOKUP($Q192,'Dept Head vs YTD acct'!$A$5:$Q$257,COUNTA('Dept Head vs YTD acct'!$A$4:K$4),FALSE))</f>
        <v>0</v>
      </c>
      <c r="K192" s="9">
        <f>IF($Q192="","",VLOOKUP($Q192,'Dept Head vs YTD acct'!$A$5:$Q$257,COUNTA('Dept Head vs YTD acct'!$A$4:L$4),FALSE))</f>
        <v>0</v>
      </c>
      <c r="L192" s="9">
        <f>IF($Q192="","",VLOOKUP($Q192,'Dept Head vs YTD acct'!$A$5:$Q$257,COUNTA('Dept Head vs YTD acct'!$A$4:M$4),FALSE))</f>
        <v>0</v>
      </c>
      <c r="M192" s="9">
        <f>IF($Q192="","",VLOOKUP($Q192,'Dept Head vs YTD acct'!$A$5:$Q$257,COUNTA('Dept Head vs YTD acct'!$A$4:N$4),FALSE))</f>
        <v>0</v>
      </c>
      <c r="N192" s="9">
        <f>IF($Q192="","",VLOOKUP($Q192,'Dept Head vs YTD acct'!$A$5:$Q$257,COUNTA('Dept Head vs YTD acct'!$A$4:O$4),FALSE))</f>
        <v>-9469.9500000000007</v>
      </c>
      <c r="O192" s="9">
        <f>IF($Q192="","",VLOOKUP($Q192,'Dept Head vs YTD acct'!$A$5:$Q$257,COUNTA('Dept Head vs YTD acct'!$A$4:P$4),FALSE))</f>
        <v>-17048.32</v>
      </c>
      <c r="P192" s="9">
        <f t="shared" si="2"/>
        <v>-26518.27</v>
      </c>
      <c r="Q192">
        <f>IF((MAX($Q$4:Q191)+1)&gt;Data!$C$1,"",MAX($Q$4:Q191)+1)</f>
        <v>188</v>
      </c>
    </row>
    <row r="193" spans="1:17" x14ac:dyDescent="0.2">
      <c r="A193" t="str">
        <f>IF($Q193="","",VLOOKUP($Q193,'Dept Head vs YTD acct'!$A$5:$Q$257,COUNTA('Dept Head vs YTD acct'!$A$4:B$4),FALSE))</f>
        <v>A</v>
      </c>
      <c r="B193">
        <f>IF($Q193="","",VLOOKUP($Q193,'Dept Head vs YTD acct'!$A$5:$M$257,3,FALSE))</f>
        <v>0</v>
      </c>
      <c r="C193">
        <f>IF($Q193="","",VLOOKUP($Q193,'Dept Head vs YTD acct'!$A$5:$M$257,4,FALSE))</f>
        <v>0</v>
      </c>
      <c r="D193">
        <f>IF($Q193="","",VLOOKUP($Q193,'Dept Head vs YTD acct'!$A$5:$M$257,5,FALSE))</f>
        <v>0</v>
      </c>
      <c r="E193">
        <f>IF($Q193="","",VLOOKUP($Q193,'Dept Head vs YTD acct'!$A$5:$M$257,6,FALSE))</f>
        <v>0</v>
      </c>
      <c r="F193">
        <f>IF($Q193="","",VLOOKUP($Q193,'Dept Head vs YTD acct'!$A$5:$M$257,7,FALSE))</f>
        <v>0</v>
      </c>
      <c r="G193" t="str">
        <f>IF($Q193="","",VLOOKUP($Q193,'Dept Head vs YTD acct'!$A$5:$Q$257,COUNTA('Dept Head vs YTD acct'!$A$4:H$4),FALSE))</f>
        <v>3982</v>
      </c>
      <c r="H193" t="str">
        <f>IF($Q193="","",VLOOKUP($Q193,'Dept Head vs YTD acct'!$A$5:$Q$257,COUNTA('Dept Head vs YTD acct'!$A$4:I$4),FALSE))</f>
        <v>MISC. PLANNING GRANTS</v>
      </c>
      <c r="I193" s="9">
        <f>IF($Q193="","",VLOOKUP($Q193,'Dept Head vs YTD acct'!$A$5:$Q$257,COUNTA('Dept Head vs YTD acct'!$A$4:J$4),FALSE))</f>
        <v>0</v>
      </c>
      <c r="J193" s="9">
        <f>IF($Q193="","",VLOOKUP($Q193,'Dept Head vs YTD acct'!$A$5:$Q$257,COUNTA('Dept Head vs YTD acct'!$A$4:K$4),FALSE))</f>
        <v>0</v>
      </c>
      <c r="K193" s="9">
        <f>IF($Q193="","",VLOOKUP($Q193,'Dept Head vs YTD acct'!$A$5:$Q$257,COUNTA('Dept Head vs YTD acct'!$A$4:L$4),FALSE))</f>
        <v>0</v>
      </c>
      <c r="L193" s="9">
        <f>IF($Q193="","",VLOOKUP($Q193,'Dept Head vs YTD acct'!$A$5:$Q$257,COUNTA('Dept Head vs YTD acct'!$A$4:M$4),FALSE))</f>
        <v>0</v>
      </c>
      <c r="M193" s="9">
        <f>IF($Q193="","",VLOOKUP($Q193,'Dept Head vs YTD acct'!$A$5:$Q$257,COUNTA('Dept Head vs YTD acct'!$A$4:N$4),FALSE))</f>
        <v>0</v>
      </c>
      <c r="N193" s="9">
        <f>IF($Q193="","",VLOOKUP($Q193,'Dept Head vs YTD acct'!$A$5:$Q$257,COUNTA('Dept Head vs YTD acct'!$A$4:O$4),FALSE))</f>
        <v>-19402.75</v>
      </c>
      <c r="O193" s="9">
        <f>IF($Q193="","",VLOOKUP($Q193,'Dept Head vs YTD acct'!$A$5:$Q$257,COUNTA('Dept Head vs YTD acct'!$A$4:P$4),FALSE))</f>
        <v>-8100</v>
      </c>
      <c r="P193" s="9">
        <f t="shared" si="2"/>
        <v>-27502.75</v>
      </c>
      <c r="Q193">
        <f>IF((MAX($Q$4:Q192)+1)&gt;Data!$C$1,"",MAX($Q$4:Q192)+1)</f>
        <v>189</v>
      </c>
    </row>
    <row r="194" spans="1:17" x14ac:dyDescent="0.2">
      <c r="A194" t="str">
        <f>IF($Q194="","",VLOOKUP($Q194,'Dept Head vs YTD acct'!$A$5:$Q$257,COUNTA('Dept Head vs YTD acct'!$A$4:B$4),FALSE))</f>
        <v>A</v>
      </c>
      <c r="B194">
        <f>IF($Q194="","",VLOOKUP($Q194,'Dept Head vs YTD acct'!$A$5:$M$257,3,FALSE))</f>
        <v>0</v>
      </c>
      <c r="C194">
        <f>IF($Q194="","",VLOOKUP($Q194,'Dept Head vs YTD acct'!$A$5:$M$257,4,FALSE))</f>
        <v>0</v>
      </c>
      <c r="D194">
        <f>IF($Q194="","",VLOOKUP($Q194,'Dept Head vs YTD acct'!$A$5:$M$257,5,FALSE))</f>
        <v>0</v>
      </c>
      <c r="E194">
        <f>IF($Q194="","",VLOOKUP($Q194,'Dept Head vs YTD acct'!$A$5:$M$257,6,FALSE))</f>
        <v>0</v>
      </c>
      <c r="F194">
        <f>IF($Q194="","",VLOOKUP($Q194,'Dept Head vs YTD acct'!$A$5:$M$257,7,FALSE))</f>
        <v>0</v>
      </c>
      <c r="G194" t="str">
        <f>IF($Q194="","",VLOOKUP($Q194,'Dept Head vs YTD acct'!$A$5:$Q$257,COUNTA('Dept Head vs YTD acct'!$A$4:H$4),FALSE))</f>
        <v>2626</v>
      </c>
      <c r="H194" t="str">
        <f>IF($Q194="","",VLOOKUP($Q194,'Dept Head vs YTD acct'!$A$5:$Q$257,COUNTA('Dept Head vs YTD acct'!$A$4:I$4),FALSE))</f>
        <v>SEIZED ASSETS</v>
      </c>
      <c r="I194" s="9">
        <f>IF($Q194="","",VLOOKUP($Q194,'Dept Head vs YTD acct'!$A$5:$Q$257,COUNTA('Dept Head vs YTD acct'!$A$4:J$4),FALSE))</f>
        <v>0</v>
      </c>
      <c r="J194" s="9">
        <f>IF($Q194="","",VLOOKUP($Q194,'Dept Head vs YTD acct'!$A$5:$Q$257,COUNTA('Dept Head vs YTD acct'!$A$4:K$4),FALSE))</f>
        <v>-18028.77</v>
      </c>
      <c r="K194" s="9">
        <f>IF($Q194="","",VLOOKUP($Q194,'Dept Head vs YTD acct'!$A$5:$Q$257,COUNTA('Dept Head vs YTD acct'!$A$4:L$4),FALSE))</f>
        <v>0</v>
      </c>
      <c r="L194" s="9">
        <f>IF($Q194="","",VLOOKUP($Q194,'Dept Head vs YTD acct'!$A$5:$Q$257,COUNTA('Dept Head vs YTD acct'!$A$4:M$4),FALSE))</f>
        <v>0</v>
      </c>
      <c r="M194" s="9">
        <f>IF($Q194="","",VLOOKUP($Q194,'Dept Head vs YTD acct'!$A$5:$Q$257,COUNTA('Dept Head vs YTD acct'!$A$4:N$4),FALSE))</f>
        <v>-7518.5</v>
      </c>
      <c r="N194" s="9">
        <f>IF($Q194="","",VLOOKUP($Q194,'Dept Head vs YTD acct'!$A$5:$Q$257,COUNTA('Dept Head vs YTD acct'!$A$4:O$4),FALSE))</f>
        <v>-4958</v>
      </c>
      <c r="O194" s="9">
        <f>IF($Q194="","",VLOOKUP($Q194,'Dept Head vs YTD acct'!$A$5:$Q$257,COUNTA('Dept Head vs YTD acct'!$A$4:P$4),FALSE))</f>
        <v>0</v>
      </c>
      <c r="P194" s="9">
        <f t="shared" si="2"/>
        <v>-30505.27</v>
      </c>
      <c r="Q194">
        <f>IF((MAX($Q$4:Q193)+1)&gt;Data!$C$1,"",MAX($Q$4:Q193)+1)</f>
        <v>190</v>
      </c>
    </row>
    <row r="195" spans="1:17" x14ac:dyDescent="0.2">
      <c r="A195" t="str">
        <f>IF($Q195="","",VLOOKUP($Q195,'Dept Head vs YTD acct'!$A$5:$Q$257,COUNTA('Dept Head vs YTD acct'!$A$4:B$4),FALSE))</f>
        <v>A</v>
      </c>
      <c r="B195">
        <f>IF($Q195="","",VLOOKUP($Q195,'Dept Head vs YTD acct'!$A$5:$M$257,3,FALSE))</f>
        <v>0</v>
      </c>
      <c r="C195">
        <f>IF($Q195="","",VLOOKUP($Q195,'Dept Head vs YTD acct'!$A$5:$M$257,4,FALSE))</f>
        <v>0</v>
      </c>
      <c r="D195">
        <f>IF($Q195="","",VLOOKUP($Q195,'Dept Head vs YTD acct'!$A$5:$M$257,5,FALSE))</f>
        <v>0</v>
      </c>
      <c r="E195">
        <f>IF($Q195="","",VLOOKUP($Q195,'Dept Head vs YTD acct'!$A$5:$M$257,6,FALSE))</f>
        <v>0</v>
      </c>
      <c r="F195">
        <f>IF($Q195="","",VLOOKUP($Q195,'Dept Head vs YTD acct'!$A$5:$M$257,7,FALSE))</f>
        <v>0</v>
      </c>
      <c r="G195" t="str">
        <f>IF($Q195="","",VLOOKUP($Q195,'Dept Head vs YTD acct'!$A$5:$Q$257,COUNTA('Dept Head vs YTD acct'!$A$4:H$4),FALSE))</f>
        <v>4451</v>
      </c>
      <c r="H195" t="str">
        <f>IF($Q195="","",VLOOKUP($Q195,'Dept Head vs YTD acct'!$A$5:$Q$257,COUNTA('Dept Head vs YTD acct'!$A$4:I$4),FALSE))</f>
        <v>EARLY INTERVENTION FEDERAL</v>
      </c>
      <c r="I195" s="9">
        <f>IF($Q195="","",VLOOKUP($Q195,'Dept Head vs YTD acct'!$A$5:$Q$257,COUNTA('Dept Head vs YTD acct'!$A$4:J$4),FALSE))</f>
        <v>-3762</v>
      </c>
      <c r="J195" s="9">
        <f>IF($Q195="","",VLOOKUP($Q195,'Dept Head vs YTD acct'!$A$5:$Q$257,COUNTA('Dept Head vs YTD acct'!$A$4:K$4),FALSE))</f>
        <v>-11297.75</v>
      </c>
      <c r="K195" s="9">
        <f>IF($Q195="","",VLOOKUP($Q195,'Dept Head vs YTD acct'!$A$5:$Q$257,COUNTA('Dept Head vs YTD acct'!$A$4:L$4),FALSE))</f>
        <v>-9558</v>
      </c>
      <c r="L195" s="9">
        <f>IF($Q195="","",VLOOKUP($Q195,'Dept Head vs YTD acct'!$A$5:$Q$257,COUNTA('Dept Head vs YTD acct'!$A$4:M$4),FALSE))</f>
        <v>574</v>
      </c>
      <c r="M195" s="9">
        <f>IF($Q195="","",VLOOKUP($Q195,'Dept Head vs YTD acct'!$A$5:$Q$257,COUNTA('Dept Head vs YTD acct'!$A$4:N$4),FALSE))</f>
        <v>2665</v>
      </c>
      <c r="N195" s="9">
        <f>IF($Q195="","",VLOOKUP($Q195,'Dept Head vs YTD acct'!$A$5:$Q$257,COUNTA('Dept Head vs YTD acct'!$A$4:O$4),FALSE))</f>
        <v>-1096</v>
      </c>
      <c r="O195" s="9">
        <f>IF($Q195="","",VLOOKUP($Q195,'Dept Head vs YTD acct'!$A$5:$Q$257,COUNTA('Dept Head vs YTD acct'!$A$4:P$4),FALSE))</f>
        <v>-10051</v>
      </c>
      <c r="P195" s="9">
        <f t="shared" si="2"/>
        <v>-32525.75</v>
      </c>
      <c r="Q195">
        <f>IF((MAX($Q$4:Q194)+1)&gt;Data!$C$1,"",MAX($Q$4:Q194)+1)</f>
        <v>191</v>
      </c>
    </row>
    <row r="196" spans="1:17" x14ac:dyDescent="0.2">
      <c r="A196" t="str">
        <f>IF($Q196="","",VLOOKUP($Q196,'Dept Head vs YTD acct'!$A$5:$Q$257,COUNTA('Dept Head vs YTD acct'!$A$4:B$4),FALSE))</f>
        <v>A</v>
      </c>
      <c r="B196">
        <f>IF($Q196="","",VLOOKUP($Q196,'Dept Head vs YTD acct'!$A$5:$M$257,3,FALSE))</f>
        <v>0</v>
      </c>
      <c r="C196">
        <f>IF($Q196="","",VLOOKUP($Q196,'Dept Head vs YTD acct'!$A$5:$M$257,4,FALSE))</f>
        <v>0</v>
      </c>
      <c r="D196">
        <f>IF($Q196="","",VLOOKUP($Q196,'Dept Head vs YTD acct'!$A$5:$M$257,5,FALSE))</f>
        <v>0</v>
      </c>
      <c r="E196">
        <f>IF($Q196="","",VLOOKUP($Q196,'Dept Head vs YTD acct'!$A$5:$M$257,6,FALSE))</f>
        <v>0</v>
      </c>
      <c r="F196">
        <f>IF($Q196="","",VLOOKUP($Q196,'Dept Head vs YTD acct'!$A$5:$M$257,7,FALSE))</f>
        <v>0</v>
      </c>
      <c r="G196" t="str">
        <f>IF($Q196="","",VLOOKUP($Q196,'Dept Head vs YTD acct'!$A$5:$Q$257,COUNTA('Dept Head vs YTD acct'!$A$4:H$4),FALSE))</f>
        <v>2706</v>
      </c>
      <c r="H196" t="str">
        <f>IF($Q196="","",VLOOKUP($Q196,'Dept Head vs YTD acct'!$A$5:$Q$257,COUNTA('Dept Head vs YTD acct'!$A$4:I$4),FALSE))</f>
        <v>OFA / GIFTS AND DONATIONS</v>
      </c>
      <c r="I196" s="9">
        <f>IF($Q196="","",VLOOKUP($Q196,'Dept Head vs YTD acct'!$A$5:$Q$257,COUNTA('Dept Head vs YTD acct'!$A$4:J$4),FALSE))</f>
        <v>-1000</v>
      </c>
      <c r="J196" s="9">
        <f>IF($Q196="","",VLOOKUP($Q196,'Dept Head vs YTD acct'!$A$5:$Q$257,COUNTA('Dept Head vs YTD acct'!$A$4:K$4),FALSE))</f>
        <v>0</v>
      </c>
      <c r="K196" s="9">
        <f>IF($Q196="","",VLOOKUP($Q196,'Dept Head vs YTD acct'!$A$5:$Q$257,COUNTA('Dept Head vs YTD acct'!$A$4:L$4),FALSE))</f>
        <v>-1000</v>
      </c>
      <c r="L196" s="9">
        <f>IF($Q196="","",VLOOKUP($Q196,'Dept Head vs YTD acct'!$A$5:$Q$257,COUNTA('Dept Head vs YTD acct'!$A$4:M$4),FALSE))</f>
        <v>-5428.66</v>
      </c>
      <c r="M196" s="9">
        <f>IF($Q196="","",VLOOKUP($Q196,'Dept Head vs YTD acct'!$A$5:$Q$257,COUNTA('Dept Head vs YTD acct'!$A$4:N$4),FALSE))</f>
        <v>-2100</v>
      </c>
      <c r="N196" s="9">
        <f>IF($Q196="","",VLOOKUP($Q196,'Dept Head vs YTD acct'!$A$5:$Q$257,COUNTA('Dept Head vs YTD acct'!$A$4:O$4),FALSE))</f>
        <v>-2750</v>
      </c>
      <c r="O196" s="9">
        <f>IF($Q196="","",VLOOKUP($Q196,'Dept Head vs YTD acct'!$A$5:$Q$257,COUNTA('Dept Head vs YTD acct'!$A$4:P$4),FALSE))</f>
        <v>-20306.939999999999</v>
      </c>
      <c r="P196" s="9">
        <f t="shared" si="2"/>
        <v>-32585.599999999999</v>
      </c>
      <c r="Q196">
        <f>IF((MAX($Q$4:Q195)+1)&gt;Data!$C$1,"",MAX($Q$4:Q195)+1)</f>
        <v>192</v>
      </c>
    </row>
    <row r="197" spans="1:17" x14ac:dyDescent="0.2">
      <c r="A197" t="str">
        <f>IF($Q197="","",VLOOKUP($Q197,'Dept Head vs YTD acct'!$A$5:$Q$257,COUNTA('Dept Head vs YTD acct'!$A$4:B$4),FALSE))</f>
        <v>A</v>
      </c>
      <c r="B197">
        <f>IF($Q197="","",VLOOKUP($Q197,'Dept Head vs YTD acct'!$A$5:$M$257,3,FALSE))</f>
        <v>0</v>
      </c>
      <c r="C197">
        <f>IF($Q197="","",VLOOKUP($Q197,'Dept Head vs YTD acct'!$A$5:$M$257,4,FALSE))</f>
        <v>0</v>
      </c>
      <c r="D197">
        <f>IF($Q197="","",VLOOKUP($Q197,'Dept Head vs YTD acct'!$A$5:$M$257,5,FALSE))</f>
        <v>0</v>
      </c>
      <c r="E197">
        <f>IF($Q197="","",VLOOKUP($Q197,'Dept Head vs YTD acct'!$A$5:$M$257,6,FALSE))</f>
        <v>0</v>
      </c>
      <c r="F197">
        <f>IF($Q197="","",VLOOKUP($Q197,'Dept Head vs YTD acct'!$A$5:$M$257,7,FALSE))</f>
        <v>0</v>
      </c>
      <c r="G197" t="str">
        <f>IF($Q197="","",VLOOKUP($Q197,'Dept Head vs YTD acct'!$A$5:$Q$257,COUNTA('Dept Head vs YTD acct'!$A$4:H$4),FALSE))</f>
        <v>3089</v>
      </c>
      <c r="H197" t="str">
        <f>IF($Q197="","",VLOOKUP($Q197,'Dept Head vs YTD acct'!$A$5:$Q$257,COUNTA('Dept Head vs YTD acct'!$A$4:I$4),FALSE))</f>
        <v>UNCLASSIFIED STATE AID-GEN</v>
      </c>
      <c r="I197" s="9">
        <f>IF($Q197="","",VLOOKUP($Q197,'Dept Head vs YTD acct'!$A$5:$Q$257,COUNTA('Dept Head vs YTD acct'!$A$4:J$4),FALSE))</f>
        <v>3254</v>
      </c>
      <c r="J197" s="9">
        <f>IF($Q197="","",VLOOKUP($Q197,'Dept Head vs YTD acct'!$A$5:$Q$257,COUNTA('Dept Head vs YTD acct'!$A$4:K$4),FALSE))</f>
        <v>0</v>
      </c>
      <c r="K197" s="9">
        <f>IF($Q197="","",VLOOKUP($Q197,'Dept Head vs YTD acct'!$A$5:$Q$257,COUNTA('Dept Head vs YTD acct'!$A$4:L$4),FALSE))</f>
        <v>-297.51</v>
      </c>
      <c r="L197" s="9">
        <f>IF($Q197="","",VLOOKUP($Q197,'Dept Head vs YTD acct'!$A$5:$Q$257,COUNTA('Dept Head vs YTD acct'!$A$4:M$4),FALSE))</f>
        <v>0</v>
      </c>
      <c r="M197" s="9">
        <f>IF($Q197="","",VLOOKUP($Q197,'Dept Head vs YTD acct'!$A$5:$Q$257,COUNTA('Dept Head vs YTD acct'!$A$4:N$4),FALSE))</f>
        <v>-21968.95</v>
      </c>
      <c r="N197" s="9">
        <f>IF($Q197="","",VLOOKUP($Q197,'Dept Head vs YTD acct'!$A$5:$Q$257,COUNTA('Dept Head vs YTD acct'!$A$4:O$4),FALSE))</f>
        <v>-22002.960000000006</v>
      </c>
      <c r="O197" s="9">
        <f>IF($Q197="","",VLOOKUP($Q197,'Dept Head vs YTD acct'!$A$5:$Q$257,COUNTA('Dept Head vs YTD acct'!$A$4:P$4),FALSE))</f>
        <v>647.61999999999534</v>
      </c>
      <c r="P197" s="9">
        <f t="shared" si="2"/>
        <v>-40367.80000000001</v>
      </c>
      <c r="Q197">
        <f>IF((MAX($Q$4:Q196)+1)&gt;Data!$C$1,"",MAX($Q$4:Q196)+1)</f>
        <v>193</v>
      </c>
    </row>
    <row r="198" spans="1:17" x14ac:dyDescent="0.2">
      <c r="A198" t="str">
        <f>IF($Q198="","",VLOOKUP($Q198,'Dept Head vs YTD acct'!$A$5:$Q$257,COUNTA('Dept Head vs YTD acct'!$A$4:B$4),FALSE))</f>
        <v>A</v>
      </c>
      <c r="B198">
        <f>IF($Q198="","",VLOOKUP($Q198,'Dept Head vs YTD acct'!$A$5:$M$257,3,FALSE))</f>
        <v>0</v>
      </c>
      <c r="C198">
        <f>IF($Q198="","",VLOOKUP($Q198,'Dept Head vs YTD acct'!$A$5:$M$257,4,FALSE))</f>
        <v>0</v>
      </c>
      <c r="D198">
        <f>IF($Q198="","",VLOOKUP($Q198,'Dept Head vs YTD acct'!$A$5:$M$257,5,FALSE))</f>
        <v>0</v>
      </c>
      <c r="E198">
        <f>IF($Q198="","",VLOOKUP($Q198,'Dept Head vs YTD acct'!$A$5:$M$257,6,FALSE))</f>
        <v>0</v>
      </c>
      <c r="F198">
        <f>IF($Q198="","",VLOOKUP($Q198,'Dept Head vs YTD acct'!$A$5:$M$257,7,FALSE))</f>
        <v>0</v>
      </c>
      <c r="G198" t="str">
        <f>IF($Q198="","",VLOOKUP($Q198,'Dept Head vs YTD acct'!$A$5:$Q$257,COUNTA('Dept Head vs YTD acct'!$A$4:H$4),FALSE))</f>
        <v>4305</v>
      </c>
      <c r="H198" t="str">
        <f>IF($Q198="","",VLOOKUP($Q198,'Dept Head vs YTD acct'!$A$5:$Q$257,COUNTA('Dept Head vs YTD acct'!$A$4:I$4),FALSE))</f>
        <v>EMERGENCY MANAGEMENT AID</v>
      </c>
      <c r="I198" s="9">
        <f>IF($Q198="","",VLOOKUP($Q198,'Dept Head vs YTD acct'!$A$5:$Q$257,COUNTA('Dept Head vs YTD acct'!$A$4:J$4),FALSE))</f>
        <v>-34681</v>
      </c>
      <c r="J198" s="9">
        <f>IF($Q198="","",VLOOKUP($Q198,'Dept Head vs YTD acct'!$A$5:$Q$257,COUNTA('Dept Head vs YTD acct'!$A$4:K$4),FALSE))</f>
        <v>55</v>
      </c>
      <c r="K198" s="9">
        <f>IF($Q198="","",VLOOKUP($Q198,'Dept Head vs YTD acct'!$A$5:$Q$257,COUNTA('Dept Head vs YTD acct'!$A$4:L$4),FALSE))</f>
        <v>17322</v>
      </c>
      <c r="L198" s="9">
        <f>IF($Q198="","",VLOOKUP($Q198,'Dept Head vs YTD acct'!$A$5:$Q$257,COUNTA('Dept Head vs YTD acct'!$A$4:M$4),FALSE))</f>
        <v>-17027</v>
      </c>
      <c r="M198" s="9">
        <f>IF($Q198="","",VLOOKUP($Q198,'Dept Head vs YTD acct'!$A$5:$Q$257,COUNTA('Dept Head vs YTD acct'!$A$4:N$4),FALSE))</f>
        <v>17322</v>
      </c>
      <c r="N198" s="9">
        <f>IF($Q198="","",VLOOKUP($Q198,'Dept Head vs YTD acct'!$A$5:$Q$257,COUNTA('Dept Head vs YTD acct'!$A$4:O$4),FALSE))</f>
        <v>-26693</v>
      </c>
      <c r="O198" s="9">
        <f>IF($Q198="","",VLOOKUP($Q198,'Dept Head vs YTD acct'!$A$5:$Q$257,COUNTA('Dept Head vs YTD acct'!$A$4:P$4),FALSE))</f>
        <v>100</v>
      </c>
      <c r="P198" s="9">
        <f t="shared" ref="P198:P257" si="3">SUM(I198:O198)</f>
        <v>-43602</v>
      </c>
      <c r="Q198">
        <f>IF((MAX($Q$4:Q197)+1)&gt;Data!$C$1,"",MAX($Q$4:Q197)+1)</f>
        <v>194</v>
      </c>
    </row>
    <row r="199" spans="1:17" x14ac:dyDescent="0.2">
      <c r="A199" t="str">
        <f>IF($Q199="","",VLOOKUP($Q199,'Dept Head vs YTD acct'!$A$5:$Q$257,COUNTA('Dept Head vs YTD acct'!$A$4:B$4),FALSE))</f>
        <v>A</v>
      </c>
      <c r="B199">
        <f>IF($Q199="","",VLOOKUP($Q199,'Dept Head vs YTD acct'!$A$5:$M$257,3,FALSE))</f>
        <v>0</v>
      </c>
      <c r="C199">
        <f>IF($Q199="","",VLOOKUP($Q199,'Dept Head vs YTD acct'!$A$5:$M$257,4,FALSE))</f>
        <v>0</v>
      </c>
      <c r="D199">
        <f>IF($Q199="","",VLOOKUP($Q199,'Dept Head vs YTD acct'!$A$5:$M$257,5,FALSE))</f>
        <v>0</v>
      </c>
      <c r="E199">
        <f>IF($Q199="","",VLOOKUP($Q199,'Dept Head vs YTD acct'!$A$5:$M$257,6,FALSE))</f>
        <v>0</v>
      </c>
      <c r="F199">
        <f>IF($Q199="","",VLOOKUP($Q199,'Dept Head vs YTD acct'!$A$5:$M$257,7,FALSE))</f>
        <v>0</v>
      </c>
      <c r="G199" t="str">
        <f>IF($Q199="","",VLOOKUP($Q199,'Dept Head vs YTD acct'!$A$5:$Q$257,COUNTA('Dept Head vs YTD acct'!$A$4:H$4),FALSE))</f>
        <v>2770</v>
      </c>
      <c r="H199" t="str">
        <f>IF($Q199="","",VLOOKUP($Q199,'Dept Head vs YTD acct'!$A$5:$Q$257,COUNTA('Dept Head vs YTD acct'!$A$4:I$4),FALSE))</f>
        <v>UNCLASSIFIED REVENUE</v>
      </c>
      <c r="I199" s="9">
        <f>IF($Q199="","",VLOOKUP($Q199,'Dept Head vs YTD acct'!$A$5:$Q$257,COUNTA('Dept Head vs YTD acct'!$A$4:J$4),FALSE))</f>
        <v>-2451.1399999999994</v>
      </c>
      <c r="J199" s="9">
        <f>IF($Q199="","",VLOOKUP($Q199,'Dept Head vs YTD acct'!$A$5:$Q$257,COUNTA('Dept Head vs YTD acct'!$A$4:K$4),FALSE))</f>
        <v>1563.0299999999988</v>
      </c>
      <c r="K199" s="9">
        <f>IF($Q199="","",VLOOKUP($Q199,'Dept Head vs YTD acct'!$A$5:$Q$257,COUNTA('Dept Head vs YTD acct'!$A$4:L$4),FALSE))</f>
        <v>1551.17</v>
      </c>
      <c r="L199" s="9">
        <f>IF($Q199="","",VLOOKUP($Q199,'Dept Head vs YTD acct'!$A$5:$Q$257,COUNTA('Dept Head vs YTD acct'!$A$4:M$4),FALSE))</f>
        <v>-3123.01</v>
      </c>
      <c r="M199" s="9">
        <f>IF($Q199="","",VLOOKUP($Q199,'Dept Head vs YTD acct'!$A$5:$Q$257,COUNTA('Dept Head vs YTD acct'!$A$4:N$4),FALSE))</f>
        <v>1954.2800000000002</v>
      </c>
      <c r="N199" s="9">
        <f>IF($Q199="","",VLOOKUP($Q199,'Dept Head vs YTD acct'!$A$5:$Q$257,COUNTA('Dept Head vs YTD acct'!$A$4:O$4),FALSE))</f>
        <v>10097.89</v>
      </c>
      <c r="O199" s="9">
        <f>IF($Q199="","",VLOOKUP($Q199,'Dept Head vs YTD acct'!$A$5:$Q$257,COUNTA('Dept Head vs YTD acct'!$A$4:P$4),FALSE))</f>
        <v>-53269.7</v>
      </c>
      <c r="P199" s="9">
        <f t="shared" si="3"/>
        <v>-43677.479999999996</v>
      </c>
      <c r="Q199">
        <f>IF((MAX($Q$4:Q198)+1)&gt;Data!$C$1,"",MAX($Q$4:Q198)+1)</f>
        <v>195</v>
      </c>
    </row>
    <row r="200" spans="1:17" x14ac:dyDescent="0.2">
      <c r="A200" t="str">
        <f>IF($Q200="","",VLOOKUP($Q200,'Dept Head vs YTD acct'!$A$5:$Q$257,COUNTA('Dept Head vs YTD acct'!$A$4:B$4),FALSE))</f>
        <v>A</v>
      </c>
      <c r="B200">
        <f>IF($Q200="","",VLOOKUP($Q200,'Dept Head vs YTD acct'!$A$5:$M$257,3,FALSE))</f>
        <v>0</v>
      </c>
      <c r="C200">
        <f>IF($Q200="","",VLOOKUP($Q200,'Dept Head vs YTD acct'!$A$5:$M$257,4,FALSE))</f>
        <v>0</v>
      </c>
      <c r="D200">
        <f>IF($Q200="","",VLOOKUP($Q200,'Dept Head vs YTD acct'!$A$5:$M$257,5,FALSE))</f>
        <v>0</v>
      </c>
      <c r="E200">
        <f>IF($Q200="","",VLOOKUP($Q200,'Dept Head vs YTD acct'!$A$5:$M$257,6,FALSE))</f>
        <v>0</v>
      </c>
      <c r="F200">
        <f>IF($Q200="","",VLOOKUP($Q200,'Dept Head vs YTD acct'!$A$5:$M$257,7,FALSE))</f>
        <v>0</v>
      </c>
      <c r="G200" t="str">
        <f>IF($Q200="","",VLOOKUP($Q200,'Dept Head vs YTD acct'!$A$5:$Q$257,COUNTA('Dept Head vs YTD acct'!$A$4:H$4),FALSE))</f>
        <v>1613</v>
      </c>
      <c r="H200" t="str">
        <f>IF($Q200="","",VLOOKUP($Q200,'Dept Head vs YTD acct'!$A$5:$Q$257,COUNTA('Dept Head vs YTD acct'!$A$4:I$4),FALSE))</f>
        <v>MEDICAID - AGE 3-5 YEARS</v>
      </c>
      <c r="I200" s="9">
        <f>IF($Q200="","",VLOOKUP($Q200,'Dept Head vs YTD acct'!$A$5:$Q$257,COUNTA('Dept Head vs YTD acct'!$A$4:J$4),FALSE))</f>
        <v>64751.640000000014</v>
      </c>
      <c r="J200" s="9">
        <f>IF($Q200="","",VLOOKUP($Q200,'Dept Head vs YTD acct'!$A$5:$Q$257,COUNTA('Dept Head vs YTD acct'!$A$4:K$4),FALSE))</f>
        <v>-51546.040000000008</v>
      </c>
      <c r="K200" s="9">
        <f>IF($Q200="","",VLOOKUP($Q200,'Dept Head vs YTD acct'!$A$5:$Q$257,COUNTA('Dept Head vs YTD acct'!$A$4:L$4),FALSE))</f>
        <v>-21097.690000000002</v>
      </c>
      <c r="L200" s="9">
        <f>IF($Q200="","",VLOOKUP($Q200,'Dept Head vs YTD acct'!$A$5:$Q$257,COUNTA('Dept Head vs YTD acct'!$A$4:M$4),FALSE))</f>
        <v>-114506.65999999997</v>
      </c>
      <c r="M200" s="9">
        <f>IF($Q200="","",VLOOKUP($Q200,'Dept Head vs YTD acct'!$A$5:$Q$257,COUNTA('Dept Head vs YTD acct'!$A$4:N$4),FALSE))</f>
        <v>-20006.200000000012</v>
      </c>
      <c r="N200" s="9">
        <f>IF($Q200="","",VLOOKUP($Q200,'Dept Head vs YTD acct'!$A$5:$Q$257,COUNTA('Dept Head vs YTD acct'!$A$4:O$4),FALSE))</f>
        <v>59226.990000000005</v>
      </c>
      <c r="O200" s="9">
        <f>IF($Q200="","",VLOOKUP($Q200,'Dept Head vs YTD acct'!$A$5:$Q$257,COUNTA('Dept Head vs YTD acct'!$A$4:P$4),FALSE))</f>
        <v>38856.600000000006</v>
      </c>
      <c r="P200" s="9">
        <f t="shared" si="3"/>
        <v>-44321.359999999971</v>
      </c>
      <c r="Q200">
        <f>IF((MAX($Q$4:Q199)+1)&gt;Data!$C$1,"",MAX($Q$4:Q199)+1)</f>
        <v>196</v>
      </c>
    </row>
    <row r="201" spans="1:17" x14ac:dyDescent="0.2">
      <c r="A201" t="str">
        <f>IF($Q201="","",VLOOKUP($Q201,'Dept Head vs YTD acct'!$A$5:$Q$257,COUNTA('Dept Head vs YTD acct'!$A$4:B$4),FALSE))</f>
        <v>A</v>
      </c>
      <c r="B201">
        <f>IF($Q201="","",VLOOKUP($Q201,'Dept Head vs YTD acct'!$A$5:$M$257,3,FALSE))</f>
        <v>0</v>
      </c>
      <c r="C201">
        <f>IF($Q201="","",VLOOKUP($Q201,'Dept Head vs YTD acct'!$A$5:$M$257,4,FALSE))</f>
        <v>0</v>
      </c>
      <c r="D201">
        <f>IF($Q201="","",VLOOKUP($Q201,'Dept Head vs YTD acct'!$A$5:$M$257,5,FALSE))</f>
        <v>0</v>
      </c>
      <c r="E201">
        <f>IF($Q201="","",VLOOKUP($Q201,'Dept Head vs YTD acct'!$A$5:$M$257,6,FALSE))</f>
        <v>0</v>
      </c>
      <c r="F201">
        <f>IF($Q201="","",VLOOKUP($Q201,'Dept Head vs YTD acct'!$A$5:$M$257,7,FALSE))</f>
        <v>0</v>
      </c>
      <c r="G201" t="str">
        <f>IF($Q201="","",VLOOKUP($Q201,'Dept Head vs YTD acct'!$A$5:$Q$257,COUNTA('Dept Head vs YTD acct'!$A$4:H$4),FALSE))</f>
        <v>3093</v>
      </c>
      <c r="H201" t="str">
        <f>IF($Q201="","",VLOOKUP($Q201,'Dept Head vs YTD acct'!$A$5:$Q$257,COUNTA('Dept Head vs YTD acct'!$A$4:I$4),FALSE))</f>
        <v>LOCAL GOVT REC IMPROVEMENT</v>
      </c>
      <c r="I201" s="9">
        <f>IF($Q201="","",VLOOKUP($Q201,'Dept Head vs YTD acct'!$A$5:$Q$257,COUNTA('Dept Head vs YTD acct'!$A$4:J$4),FALSE))</f>
        <v>0</v>
      </c>
      <c r="J201" s="9">
        <f>IF($Q201="","",VLOOKUP($Q201,'Dept Head vs YTD acct'!$A$5:$Q$257,COUNTA('Dept Head vs YTD acct'!$A$4:K$4),FALSE))</f>
        <v>0</v>
      </c>
      <c r="K201" s="9">
        <f>IF($Q201="","",VLOOKUP($Q201,'Dept Head vs YTD acct'!$A$5:$Q$257,COUNTA('Dept Head vs YTD acct'!$A$4:L$4),FALSE))</f>
        <v>-24560.31</v>
      </c>
      <c r="L201" s="9">
        <f>IF($Q201="","",VLOOKUP($Q201,'Dept Head vs YTD acct'!$A$5:$Q$257,COUNTA('Dept Head vs YTD acct'!$A$4:M$4),FALSE))</f>
        <v>-22885.69</v>
      </c>
      <c r="M201" s="9">
        <f>IF($Q201="","",VLOOKUP($Q201,'Dept Head vs YTD acct'!$A$5:$Q$257,COUNTA('Dept Head vs YTD acct'!$A$4:N$4),FALSE))</f>
        <v>0</v>
      </c>
      <c r="N201" s="9">
        <f>IF($Q201="","",VLOOKUP($Q201,'Dept Head vs YTD acct'!$A$5:$Q$257,COUNTA('Dept Head vs YTD acct'!$A$4:O$4),FALSE))</f>
        <v>0</v>
      </c>
      <c r="O201" s="9">
        <f>IF($Q201="","",VLOOKUP($Q201,'Dept Head vs YTD acct'!$A$5:$Q$257,COUNTA('Dept Head vs YTD acct'!$A$4:P$4),FALSE))</f>
        <v>0</v>
      </c>
      <c r="P201" s="9">
        <f t="shared" si="3"/>
        <v>-47446</v>
      </c>
      <c r="Q201">
        <f>IF((MAX($Q$4:Q200)+1)&gt;Data!$C$1,"",MAX($Q$4:Q200)+1)</f>
        <v>197</v>
      </c>
    </row>
    <row r="202" spans="1:17" x14ac:dyDescent="0.2">
      <c r="A202" t="str">
        <f>IF($Q202="","",VLOOKUP($Q202,'Dept Head vs YTD acct'!$A$5:$Q$257,COUNTA('Dept Head vs YTD acct'!$A$4:B$4),FALSE))</f>
        <v>A</v>
      </c>
      <c r="B202">
        <f>IF($Q202="","",VLOOKUP($Q202,'Dept Head vs YTD acct'!$A$5:$M$257,3,FALSE))</f>
        <v>0</v>
      </c>
      <c r="C202">
        <f>IF($Q202="","",VLOOKUP($Q202,'Dept Head vs YTD acct'!$A$5:$M$257,4,FALSE))</f>
        <v>0</v>
      </c>
      <c r="D202">
        <f>IF($Q202="","",VLOOKUP($Q202,'Dept Head vs YTD acct'!$A$5:$M$257,5,FALSE))</f>
        <v>0</v>
      </c>
      <c r="E202">
        <f>IF($Q202="","",VLOOKUP($Q202,'Dept Head vs YTD acct'!$A$5:$M$257,6,FALSE))</f>
        <v>0</v>
      </c>
      <c r="F202">
        <f>IF($Q202="","",VLOOKUP($Q202,'Dept Head vs YTD acct'!$A$5:$M$257,7,FALSE))</f>
        <v>0</v>
      </c>
      <c r="G202" t="str">
        <f>IF($Q202="","",VLOOKUP($Q202,'Dept Head vs YTD acct'!$A$5:$Q$257,COUNTA('Dept Head vs YTD acct'!$A$4:H$4),FALSE))</f>
        <v>4090</v>
      </c>
      <c r="H202" t="str">
        <f>IF($Q202="","",VLOOKUP($Q202,'Dept Head vs YTD acct'!$A$5:$Q$257,COUNTA('Dept Head vs YTD acct'!$A$4:I$4),FALSE))</f>
        <v>DHSES I.T. CYBER GRANT</v>
      </c>
      <c r="I202" s="9">
        <f>IF($Q202="","",VLOOKUP($Q202,'Dept Head vs YTD acct'!$A$5:$Q$257,COUNTA('Dept Head vs YTD acct'!$A$4:J$4),FALSE))</f>
        <v>0</v>
      </c>
      <c r="J202" s="9">
        <f>IF($Q202="","",VLOOKUP($Q202,'Dept Head vs YTD acct'!$A$5:$Q$257,COUNTA('Dept Head vs YTD acct'!$A$4:K$4),FALSE))</f>
        <v>0</v>
      </c>
      <c r="K202" s="9">
        <f>IF($Q202="","",VLOOKUP($Q202,'Dept Head vs YTD acct'!$A$5:$Q$257,COUNTA('Dept Head vs YTD acct'!$A$4:L$4),FALSE))</f>
        <v>0</v>
      </c>
      <c r="L202" s="9">
        <f>IF($Q202="","",VLOOKUP($Q202,'Dept Head vs YTD acct'!$A$5:$Q$257,COUNTA('Dept Head vs YTD acct'!$A$4:M$4),FALSE))</f>
        <v>0</v>
      </c>
      <c r="M202" s="9">
        <f>IF($Q202="","",VLOOKUP($Q202,'Dept Head vs YTD acct'!$A$5:$Q$257,COUNTA('Dept Head vs YTD acct'!$A$4:N$4),FALSE))</f>
        <v>0</v>
      </c>
      <c r="N202" s="9">
        <f>IF($Q202="","",VLOOKUP($Q202,'Dept Head vs YTD acct'!$A$5:$Q$257,COUNTA('Dept Head vs YTD acct'!$A$4:O$4),FALSE))</f>
        <v>-7125.54</v>
      </c>
      <c r="O202" s="9">
        <f>IF($Q202="","",VLOOKUP($Q202,'Dept Head vs YTD acct'!$A$5:$Q$257,COUNTA('Dept Head vs YTD acct'!$A$4:P$4),FALSE))</f>
        <v>-42374.45</v>
      </c>
      <c r="P202" s="9">
        <f t="shared" si="3"/>
        <v>-49499.99</v>
      </c>
      <c r="Q202">
        <f>IF((MAX($Q$4:Q201)+1)&gt;Data!$C$1,"",MAX($Q$4:Q201)+1)</f>
        <v>198</v>
      </c>
    </row>
    <row r="203" spans="1:17" x14ac:dyDescent="0.2">
      <c r="A203" t="str">
        <f>IF($Q203="","",VLOOKUP($Q203,'Dept Head vs YTD acct'!$A$5:$Q$257,COUNTA('Dept Head vs YTD acct'!$A$4:B$4),FALSE))</f>
        <v>A</v>
      </c>
      <c r="B203">
        <f>IF($Q203="","",VLOOKUP($Q203,'Dept Head vs YTD acct'!$A$5:$M$257,3,FALSE))</f>
        <v>0</v>
      </c>
      <c r="C203">
        <f>IF($Q203="","",VLOOKUP($Q203,'Dept Head vs YTD acct'!$A$5:$M$257,4,FALSE))</f>
        <v>0</v>
      </c>
      <c r="D203">
        <f>IF($Q203="","",VLOOKUP($Q203,'Dept Head vs YTD acct'!$A$5:$M$257,5,FALSE))</f>
        <v>0</v>
      </c>
      <c r="E203">
        <f>IF($Q203="","",VLOOKUP($Q203,'Dept Head vs YTD acct'!$A$5:$M$257,6,FALSE))</f>
        <v>0</v>
      </c>
      <c r="F203">
        <f>IF($Q203="","",VLOOKUP($Q203,'Dept Head vs YTD acct'!$A$5:$M$257,7,FALSE))</f>
        <v>0</v>
      </c>
      <c r="G203" t="str">
        <f>IF($Q203="","",VLOOKUP($Q203,'Dept Head vs YTD acct'!$A$5:$Q$257,COUNTA('Dept Head vs YTD acct'!$A$4:H$4),FALSE))</f>
        <v>2655</v>
      </c>
      <c r="H203" t="str">
        <f>IF($Q203="","",VLOOKUP($Q203,'Dept Head vs YTD acct'!$A$5:$Q$257,COUNTA('Dept Head vs YTD acct'!$A$4:I$4),FALSE))</f>
        <v>MINOR SALES</v>
      </c>
      <c r="I203" s="9">
        <f>IF($Q203="","",VLOOKUP($Q203,'Dept Head vs YTD acct'!$A$5:$Q$257,COUNTA('Dept Head vs YTD acct'!$A$4:J$4),FALSE))</f>
        <v>-8217.5</v>
      </c>
      <c r="J203" s="9">
        <f>IF($Q203="","",VLOOKUP($Q203,'Dept Head vs YTD acct'!$A$5:$Q$257,COUNTA('Dept Head vs YTD acct'!$A$4:K$4),FALSE))</f>
        <v>-21896.5</v>
      </c>
      <c r="K203" s="9">
        <f>IF($Q203="","",VLOOKUP($Q203,'Dept Head vs YTD acct'!$A$5:$Q$257,COUNTA('Dept Head vs YTD acct'!$A$4:L$4),FALSE))</f>
        <v>-1039.3699999999999</v>
      </c>
      <c r="L203" s="9">
        <f>IF($Q203="","",VLOOKUP($Q203,'Dept Head vs YTD acct'!$A$5:$Q$257,COUNTA('Dept Head vs YTD acct'!$A$4:M$4),FALSE))</f>
        <v>-2208.75</v>
      </c>
      <c r="M203" s="9">
        <f>IF($Q203="","",VLOOKUP($Q203,'Dept Head vs YTD acct'!$A$5:$Q$257,COUNTA('Dept Head vs YTD acct'!$A$4:N$4),FALSE))</f>
        <v>-9086.25</v>
      </c>
      <c r="N203" s="9">
        <f>IF($Q203="","",VLOOKUP($Q203,'Dept Head vs YTD acct'!$A$5:$Q$257,COUNTA('Dept Head vs YTD acct'!$A$4:O$4),FALSE))</f>
        <v>-8953.75</v>
      </c>
      <c r="O203" s="9">
        <f>IF($Q203="","",VLOOKUP($Q203,'Dept Head vs YTD acct'!$A$5:$Q$257,COUNTA('Dept Head vs YTD acct'!$A$4:P$4),FALSE))</f>
        <v>-3230</v>
      </c>
      <c r="P203" s="9">
        <f t="shared" si="3"/>
        <v>-54632.119999999995</v>
      </c>
      <c r="Q203">
        <f>IF((MAX($Q$4:Q202)+1)&gt;Data!$C$1,"",MAX($Q$4:Q202)+1)</f>
        <v>199</v>
      </c>
    </row>
    <row r="204" spans="1:17" x14ac:dyDescent="0.2">
      <c r="A204" t="str">
        <f>IF($Q204="","",VLOOKUP($Q204,'Dept Head vs YTD acct'!$A$5:$Q$257,COUNTA('Dept Head vs YTD acct'!$A$4:B$4),FALSE))</f>
        <v>A</v>
      </c>
      <c r="B204">
        <f>IF($Q204="","",VLOOKUP($Q204,'Dept Head vs YTD acct'!$A$5:$M$257,3,FALSE))</f>
        <v>0</v>
      </c>
      <c r="C204">
        <f>IF($Q204="","",VLOOKUP($Q204,'Dept Head vs YTD acct'!$A$5:$M$257,4,FALSE))</f>
        <v>0</v>
      </c>
      <c r="D204">
        <f>IF($Q204="","",VLOOKUP($Q204,'Dept Head vs YTD acct'!$A$5:$M$257,5,FALSE))</f>
        <v>0</v>
      </c>
      <c r="E204">
        <f>IF($Q204="","",VLOOKUP($Q204,'Dept Head vs YTD acct'!$A$5:$M$257,6,FALSE))</f>
        <v>0</v>
      </c>
      <c r="F204">
        <f>IF($Q204="","",VLOOKUP($Q204,'Dept Head vs YTD acct'!$A$5:$M$257,7,FALSE))</f>
        <v>0</v>
      </c>
      <c r="G204" t="str">
        <f>IF($Q204="","",VLOOKUP($Q204,'Dept Head vs YTD acct'!$A$5:$Q$257,COUNTA('Dept Head vs YTD acct'!$A$4:H$4),FALSE))</f>
        <v>3410</v>
      </c>
      <c r="H204" t="str">
        <f>IF($Q204="","",VLOOKUP($Q204,'Dept Head vs YTD acct'!$A$5:$Q$257,COUNTA('Dept Head vs YTD acct'!$A$4:I$4),FALSE))</f>
        <v>IMMUNIZATION</v>
      </c>
      <c r="I204" s="9">
        <f>IF($Q204="","",VLOOKUP($Q204,'Dept Head vs YTD acct'!$A$5:$Q$257,COUNTA('Dept Head vs YTD acct'!$A$4:J$4),FALSE))</f>
        <v>3622.7999999999993</v>
      </c>
      <c r="J204" s="9">
        <f>IF($Q204="","",VLOOKUP($Q204,'Dept Head vs YTD acct'!$A$5:$Q$257,COUNTA('Dept Head vs YTD acct'!$A$4:K$4),FALSE))</f>
        <v>1491.7599999999984</v>
      </c>
      <c r="K204" s="9">
        <f>IF($Q204="","",VLOOKUP($Q204,'Dept Head vs YTD acct'!$A$5:$Q$257,COUNTA('Dept Head vs YTD acct'!$A$4:L$4),FALSE))</f>
        <v>-6504.0800000000017</v>
      </c>
      <c r="L204" s="9">
        <f>IF($Q204="","",VLOOKUP($Q204,'Dept Head vs YTD acct'!$A$5:$Q$257,COUNTA('Dept Head vs YTD acct'!$A$4:M$4),FALSE))</f>
        <v>-25.080000000001746</v>
      </c>
      <c r="M204" s="9">
        <f>IF($Q204="","",VLOOKUP($Q204,'Dept Head vs YTD acct'!$A$5:$Q$257,COUNTA('Dept Head vs YTD acct'!$A$4:N$4),FALSE))</f>
        <v>-1635.0099999999984</v>
      </c>
      <c r="N204" s="9">
        <f>IF($Q204="","",VLOOKUP($Q204,'Dept Head vs YTD acct'!$A$5:$Q$257,COUNTA('Dept Head vs YTD acct'!$A$4:O$4),FALSE))</f>
        <v>-16544.54</v>
      </c>
      <c r="O204" s="9">
        <f>IF($Q204="","",VLOOKUP($Q204,'Dept Head vs YTD acct'!$A$5:$Q$257,COUNTA('Dept Head vs YTD acct'!$A$4:P$4),FALSE))</f>
        <v>-35946.619999999995</v>
      </c>
      <c r="P204" s="9">
        <f t="shared" si="3"/>
        <v>-55540.770000000004</v>
      </c>
      <c r="Q204">
        <f>IF((MAX($Q$4:Q203)+1)&gt;Data!$C$1,"",MAX($Q$4:Q203)+1)</f>
        <v>200</v>
      </c>
    </row>
    <row r="205" spans="1:17" x14ac:dyDescent="0.2">
      <c r="A205" t="str">
        <f>IF($Q205="","",VLOOKUP($Q205,'Dept Head vs YTD acct'!$A$5:$Q$257,COUNTA('Dept Head vs YTD acct'!$A$4:B$4),FALSE))</f>
        <v>A</v>
      </c>
      <c r="B205">
        <f>IF($Q205="","",VLOOKUP($Q205,'Dept Head vs YTD acct'!$A$5:$M$257,3,FALSE))</f>
        <v>0</v>
      </c>
      <c r="C205">
        <f>IF($Q205="","",VLOOKUP($Q205,'Dept Head vs YTD acct'!$A$5:$M$257,4,FALSE))</f>
        <v>0</v>
      </c>
      <c r="D205">
        <f>IF($Q205="","",VLOOKUP($Q205,'Dept Head vs YTD acct'!$A$5:$M$257,5,FALSE))</f>
        <v>0</v>
      </c>
      <c r="E205">
        <f>IF($Q205="","",VLOOKUP($Q205,'Dept Head vs YTD acct'!$A$5:$M$257,6,FALSE))</f>
        <v>0</v>
      </c>
      <c r="F205">
        <f>IF($Q205="","",VLOOKUP($Q205,'Dept Head vs YTD acct'!$A$5:$M$257,7,FALSE))</f>
        <v>0</v>
      </c>
      <c r="G205" t="str">
        <f>IF($Q205="","",VLOOKUP($Q205,'Dept Head vs YTD acct'!$A$5:$Q$257,COUNTA('Dept Head vs YTD acct'!$A$4:H$4),FALSE))</f>
        <v>3810</v>
      </c>
      <c r="H205" t="str">
        <f>IF($Q205="","",VLOOKUP($Q205,'Dept Head vs YTD acct'!$A$5:$Q$257,COUNTA('Dept Head vs YTD acct'!$A$4:I$4),FALSE))</f>
        <v>YOUTH PROGRAMS</v>
      </c>
      <c r="I205" s="9">
        <f>IF($Q205="","",VLOOKUP($Q205,'Dept Head vs YTD acct'!$A$5:$Q$257,COUNTA('Dept Head vs YTD acct'!$A$4:J$4),FALSE))</f>
        <v>0</v>
      </c>
      <c r="J205" s="9">
        <f>IF($Q205="","",VLOOKUP($Q205,'Dept Head vs YTD acct'!$A$5:$Q$257,COUNTA('Dept Head vs YTD acct'!$A$4:K$4),FALSE))</f>
        <v>-808</v>
      </c>
      <c r="K205" s="9">
        <f>IF($Q205="","",VLOOKUP($Q205,'Dept Head vs YTD acct'!$A$5:$Q$257,COUNTA('Dept Head vs YTD acct'!$A$4:L$4),FALSE))</f>
        <v>385</v>
      </c>
      <c r="L205" s="9">
        <f>IF($Q205="","",VLOOKUP($Q205,'Dept Head vs YTD acct'!$A$5:$Q$257,COUNTA('Dept Head vs YTD acct'!$A$4:M$4),FALSE))</f>
        <v>-2</v>
      </c>
      <c r="M205" s="9">
        <f>IF($Q205="","",VLOOKUP($Q205,'Dept Head vs YTD acct'!$A$5:$Q$257,COUNTA('Dept Head vs YTD acct'!$A$4:N$4),FALSE))</f>
        <v>-30002</v>
      </c>
      <c r="N205" s="9">
        <f>IF($Q205="","",VLOOKUP($Q205,'Dept Head vs YTD acct'!$A$5:$Q$257,COUNTA('Dept Head vs YTD acct'!$A$4:O$4),FALSE))</f>
        <v>-11230.489999999998</v>
      </c>
      <c r="O205" s="9">
        <f>IF($Q205="","",VLOOKUP($Q205,'Dept Head vs YTD acct'!$A$5:$Q$257,COUNTA('Dept Head vs YTD acct'!$A$4:P$4),FALSE))</f>
        <v>-18055.46</v>
      </c>
      <c r="P205" s="9">
        <f t="shared" si="3"/>
        <v>-59712.95</v>
      </c>
      <c r="Q205">
        <f>IF((MAX($Q$4:Q204)+1)&gt;Data!$C$1,"",MAX($Q$4:Q204)+1)</f>
        <v>201</v>
      </c>
    </row>
    <row r="206" spans="1:17" x14ac:dyDescent="0.2">
      <c r="A206" t="str">
        <f>IF($Q206="","",VLOOKUP($Q206,'Dept Head vs YTD acct'!$A$5:$Q$257,COUNTA('Dept Head vs YTD acct'!$A$4:B$4),FALSE))</f>
        <v>A</v>
      </c>
      <c r="B206">
        <f>IF($Q206="","",VLOOKUP($Q206,'Dept Head vs YTD acct'!$A$5:$M$257,3,FALSE))</f>
        <v>0</v>
      </c>
      <c r="C206">
        <f>IF($Q206="","",VLOOKUP($Q206,'Dept Head vs YTD acct'!$A$5:$M$257,4,FALSE))</f>
        <v>0</v>
      </c>
      <c r="D206">
        <f>IF($Q206="","",VLOOKUP($Q206,'Dept Head vs YTD acct'!$A$5:$M$257,5,FALSE))</f>
        <v>0</v>
      </c>
      <c r="E206">
        <f>IF($Q206="","",VLOOKUP($Q206,'Dept Head vs YTD acct'!$A$5:$M$257,6,FALSE))</f>
        <v>0</v>
      </c>
      <c r="F206">
        <f>IF($Q206="","",VLOOKUP($Q206,'Dept Head vs YTD acct'!$A$5:$M$257,7,FALSE))</f>
        <v>0</v>
      </c>
      <c r="G206" t="str">
        <f>IF($Q206="","",VLOOKUP($Q206,'Dept Head vs YTD acct'!$A$5:$Q$257,COUNTA('Dept Head vs YTD acct'!$A$4:H$4),FALSE))</f>
        <v>2230</v>
      </c>
      <c r="H206" t="str">
        <f>IF($Q206="","",VLOOKUP($Q206,'Dept Head vs YTD acct'!$A$5:$Q$257,COUNTA('Dept Head vs YTD acct'!$A$4:I$4),FALSE))</f>
        <v>GENERAL SERVICE/OTHER GOVTS.</v>
      </c>
      <c r="I206" s="9">
        <f>IF($Q206="","",VLOOKUP($Q206,'Dept Head vs YTD acct'!$A$5:$Q$257,COUNTA('Dept Head vs YTD acct'!$A$4:J$4),FALSE))</f>
        <v>-7061.27</v>
      </c>
      <c r="J206" s="9">
        <f>IF($Q206="","",VLOOKUP($Q206,'Dept Head vs YTD acct'!$A$5:$Q$257,COUNTA('Dept Head vs YTD acct'!$A$4:K$4),FALSE))</f>
        <v>-2913.2700000000004</v>
      </c>
      <c r="K206" s="9">
        <f>IF($Q206="","",VLOOKUP($Q206,'Dept Head vs YTD acct'!$A$5:$Q$257,COUNTA('Dept Head vs YTD acct'!$A$4:L$4),FALSE))</f>
        <v>-4071.13</v>
      </c>
      <c r="L206" s="9">
        <f>IF($Q206="","",VLOOKUP($Q206,'Dept Head vs YTD acct'!$A$5:$Q$257,COUNTA('Dept Head vs YTD acct'!$A$4:M$4),FALSE))</f>
        <v>-12145.87</v>
      </c>
      <c r="M206" s="9">
        <f>IF($Q206="","",VLOOKUP($Q206,'Dept Head vs YTD acct'!$A$5:$Q$257,COUNTA('Dept Head vs YTD acct'!$A$4:N$4),FALSE))</f>
        <v>-10198.51</v>
      </c>
      <c r="N206" s="9">
        <f>IF($Q206="","",VLOOKUP($Q206,'Dept Head vs YTD acct'!$A$5:$Q$257,COUNTA('Dept Head vs YTD acct'!$A$4:O$4),FALSE))</f>
        <v>-12409.53</v>
      </c>
      <c r="O206" s="9">
        <f>IF($Q206="","",VLOOKUP($Q206,'Dept Head vs YTD acct'!$A$5:$Q$257,COUNTA('Dept Head vs YTD acct'!$A$4:P$4),FALSE))</f>
        <v>-14410.470000000001</v>
      </c>
      <c r="P206" s="9">
        <f t="shared" si="3"/>
        <v>-63210.05</v>
      </c>
      <c r="Q206">
        <f>IF((MAX($Q$4:Q205)+1)&gt;Data!$C$1,"",MAX($Q$4:Q205)+1)</f>
        <v>202</v>
      </c>
    </row>
    <row r="207" spans="1:17" x14ac:dyDescent="0.2">
      <c r="A207" t="str">
        <f>IF($Q207="","",VLOOKUP($Q207,'Dept Head vs YTD acct'!$A$5:$Q$257,COUNTA('Dept Head vs YTD acct'!$A$4:B$4),FALSE))</f>
        <v>A</v>
      </c>
      <c r="B207">
        <f>IF($Q207="","",VLOOKUP($Q207,'Dept Head vs YTD acct'!$A$5:$M$257,3,FALSE))</f>
        <v>0</v>
      </c>
      <c r="C207">
        <f>IF($Q207="","",VLOOKUP($Q207,'Dept Head vs YTD acct'!$A$5:$M$257,4,FALSE))</f>
        <v>0</v>
      </c>
      <c r="D207">
        <f>IF($Q207="","",VLOOKUP($Q207,'Dept Head vs YTD acct'!$A$5:$M$257,5,FALSE))</f>
        <v>0</v>
      </c>
      <c r="E207">
        <f>IF($Q207="","",VLOOKUP($Q207,'Dept Head vs YTD acct'!$A$5:$M$257,6,FALSE))</f>
        <v>0</v>
      </c>
      <c r="F207">
        <f>IF($Q207="","",VLOOKUP($Q207,'Dept Head vs YTD acct'!$A$5:$M$257,7,FALSE))</f>
        <v>0</v>
      </c>
      <c r="G207" t="str">
        <f>IF($Q207="","",VLOOKUP($Q207,'Dept Head vs YTD acct'!$A$5:$Q$257,COUNTA('Dept Head vs YTD acct'!$A$4:H$4),FALSE))</f>
        <v>1640</v>
      </c>
      <c r="H207" t="str">
        <f>IF($Q207="","",VLOOKUP($Q207,'Dept Head vs YTD acct'!$A$5:$Q$257,COUNTA('Dept Head vs YTD acct'!$A$4:I$4),FALSE))</f>
        <v>EMS FEES</v>
      </c>
      <c r="I207" s="9">
        <f>IF($Q207="","",VLOOKUP($Q207,'Dept Head vs YTD acct'!$A$5:$Q$257,COUNTA('Dept Head vs YTD acct'!$A$4:J$4),FALSE))</f>
        <v>12166.990000000005</v>
      </c>
      <c r="J207" s="9">
        <f>IF($Q207="","",VLOOKUP($Q207,'Dept Head vs YTD acct'!$A$5:$Q$257,COUNTA('Dept Head vs YTD acct'!$A$4:K$4),FALSE))</f>
        <v>17315.28</v>
      </c>
      <c r="K207" s="9">
        <f>IF($Q207="","",VLOOKUP($Q207,'Dept Head vs YTD acct'!$A$5:$Q$257,COUNTA('Dept Head vs YTD acct'!$A$4:L$4),FALSE))</f>
        <v>52491.360000000001</v>
      </c>
      <c r="L207" s="9">
        <f>IF($Q207="","",VLOOKUP($Q207,'Dept Head vs YTD acct'!$A$5:$Q$257,COUNTA('Dept Head vs YTD acct'!$A$4:M$4),FALSE))</f>
        <v>-5986.8500000000058</v>
      </c>
      <c r="M207" s="9">
        <f>IF($Q207="","",VLOOKUP($Q207,'Dept Head vs YTD acct'!$A$5:$Q$257,COUNTA('Dept Head vs YTD acct'!$A$4:N$4),FALSE))</f>
        <v>-14301.079999999987</v>
      </c>
      <c r="N207" s="9">
        <f>IF($Q207="","",VLOOKUP($Q207,'Dept Head vs YTD acct'!$A$5:$Q$257,COUNTA('Dept Head vs YTD acct'!$A$4:O$4),FALSE))</f>
        <v>-57210.25</v>
      </c>
      <c r="O207" s="9">
        <f>IF($Q207="","",VLOOKUP($Q207,'Dept Head vs YTD acct'!$A$5:$Q$257,COUNTA('Dept Head vs YTD acct'!$A$4:P$4),FALSE))</f>
        <v>-71346.31</v>
      </c>
      <c r="P207" s="9">
        <f t="shared" si="3"/>
        <v>-66870.859999999986</v>
      </c>
      <c r="Q207">
        <f>IF((MAX($Q$4:Q206)+1)&gt;Data!$C$1,"",MAX($Q$4:Q206)+1)</f>
        <v>203</v>
      </c>
    </row>
    <row r="208" spans="1:17" x14ac:dyDescent="0.2">
      <c r="A208" t="str">
        <f>IF($Q208="","",VLOOKUP($Q208,'Dept Head vs YTD acct'!$A$5:$Q$257,COUNTA('Dept Head vs YTD acct'!$A$4:B$4),FALSE))</f>
        <v>A</v>
      </c>
      <c r="B208">
        <f>IF($Q208="","",VLOOKUP($Q208,'Dept Head vs YTD acct'!$A$5:$M$257,3,FALSE))</f>
        <v>0</v>
      </c>
      <c r="C208">
        <f>IF($Q208="","",VLOOKUP($Q208,'Dept Head vs YTD acct'!$A$5:$M$257,4,FALSE))</f>
        <v>0</v>
      </c>
      <c r="D208">
        <f>IF($Q208="","",VLOOKUP($Q208,'Dept Head vs YTD acct'!$A$5:$M$257,5,FALSE))</f>
        <v>0</v>
      </c>
      <c r="E208">
        <f>IF($Q208="","",VLOOKUP($Q208,'Dept Head vs YTD acct'!$A$5:$M$257,6,FALSE))</f>
        <v>0</v>
      </c>
      <c r="F208">
        <f>IF($Q208="","",VLOOKUP($Q208,'Dept Head vs YTD acct'!$A$5:$M$257,7,FALSE))</f>
        <v>0</v>
      </c>
      <c r="G208" t="str">
        <f>IF($Q208="","",VLOOKUP($Q208,'Dept Head vs YTD acct'!$A$5:$Q$257,COUNTA('Dept Head vs YTD acct'!$A$4:H$4),FALSE))</f>
        <v>1255</v>
      </c>
      <c r="H208" t="str">
        <f>IF($Q208="","",VLOOKUP($Q208,'Dept Head vs YTD acct'!$A$5:$Q$257,COUNTA('Dept Head vs YTD acct'!$A$4:I$4),FALSE))</f>
        <v>CLERK FEES</v>
      </c>
      <c r="I208" s="9">
        <f>IF($Q208="","",VLOOKUP($Q208,'Dept Head vs YTD acct'!$A$5:$Q$257,COUNTA('Dept Head vs YTD acct'!$A$4:J$4),FALSE))</f>
        <v>-19638.020000000019</v>
      </c>
      <c r="J208" s="9">
        <f>IF($Q208="","",VLOOKUP($Q208,'Dept Head vs YTD acct'!$A$5:$Q$257,COUNTA('Dept Head vs YTD acct'!$A$4:K$4),FALSE))</f>
        <v>-26129.320000000007</v>
      </c>
      <c r="K208" s="9">
        <f>IF($Q208="","",VLOOKUP($Q208,'Dept Head vs YTD acct'!$A$5:$Q$257,COUNTA('Dept Head vs YTD acct'!$A$4:L$4),FALSE))</f>
        <v>-13585.049999999988</v>
      </c>
      <c r="L208" s="9">
        <f>IF($Q208="","",VLOOKUP($Q208,'Dept Head vs YTD acct'!$A$5:$Q$257,COUNTA('Dept Head vs YTD acct'!$A$4:M$4),FALSE))</f>
        <v>-14106.840000000026</v>
      </c>
      <c r="M208" s="9">
        <f>IF($Q208="","",VLOOKUP($Q208,'Dept Head vs YTD acct'!$A$5:$Q$257,COUNTA('Dept Head vs YTD acct'!$A$4:N$4),FALSE))</f>
        <v>14262.950000000012</v>
      </c>
      <c r="N208" s="9">
        <f>IF($Q208="","",VLOOKUP($Q208,'Dept Head vs YTD acct'!$A$5:$Q$257,COUNTA('Dept Head vs YTD acct'!$A$4:O$4),FALSE))</f>
        <v>16202.210000000021</v>
      </c>
      <c r="O208" s="9">
        <f>IF($Q208="","",VLOOKUP($Q208,'Dept Head vs YTD acct'!$A$5:$Q$257,COUNTA('Dept Head vs YTD acct'!$A$4:P$4),FALSE))</f>
        <v>-25817.75</v>
      </c>
      <c r="P208" s="9">
        <f t="shared" si="3"/>
        <v>-68811.820000000007</v>
      </c>
      <c r="Q208">
        <f>IF((MAX($Q$4:Q207)+1)&gt;Data!$C$1,"",MAX($Q$4:Q207)+1)</f>
        <v>204</v>
      </c>
    </row>
    <row r="209" spans="1:17" x14ac:dyDescent="0.2">
      <c r="A209" t="str">
        <f>IF($Q209="","",VLOOKUP($Q209,'Dept Head vs YTD acct'!$A$5:$Q$257,COUNTA('Dept Head vs YTD acct'!$A$4:B$4),FALSE))</f>
        <v>A</v>
      </c>
      <c r="B209">
        <f>IF($Q209="","",VLOOKUP($Q209,'Dept Head vs YTD acct'!$A$5:$M$257,3,FALSE))</f>
        <v>0</v>
      </c>
      <c r="C209">
        <f>IF($Q209="","",VLOOKUP($Q209,'Dept Head vs YTD acct'!$A$5:$M$257,4,FALSE))</f>
        <v>0</v>
      </c>
      <c r="D209">
        <f>IF($Q209="","",VLOOKUP($Q209,'Dept Head vs YTD acct'!$A$5:$M$257,5,FALSE))</f>
        <v>0</v>
      </c>
      <c r="E209">
        <f>IF($Q209="","",VLOOKUP($Q209,'Dept Head vs YTD acct'!$A$5:$M$257,6,FALSE))</f>
        <v>0</v>
      </c>
      <c r="F209">
        <f>IF($Q209="","",VLOOKUP($Q209,'Dept Head vs YTD acct'!$A$5:$M$257,7,FALSE))</f>
        <v>0</v>
      </c>
      <c r="G209" t="str">
        <f>IF($Q209="","",VLOOKUP($Q209,'Dept Head vs YTD acct'!$A$5:$Q$257,COUNTA('Dept Head vs YTD acct'!$A$4:H$4),FALSE))</f>
        <v>1801</v>
      </c>
      <c r="H209" t="str">
        <f>IF($Q209="","",VLOOKUP($Q209,'Dept Head vs YTD acct'!$A$5:$Q$257,COUNTA('Dept Head vs YTD acct'!$A$4:I$4),FALSE))</f>
        <v>REPAYMENTS OF MED. ASSIST.</v>
      </c>
      <c r="I209" s="9">
        <f>IF($Q209="","",VLOOKUP($Q209,'Dept Head vs YTD acct'!$A$5:$Q$257,COUNTA('Dept Head vs YTD acct'!$A$4:J$4),FALSE))</f>
        <v>25253.09</v>
      </c>
      <c r="J209" s="9">
        <f>IF($Q209="","",VLOOKUP($Q209,'Dept Head vs YTD acct'!$A$5:$Q$257,COUNTA('Dept Head vs YTD acct'!$A$4:K$4),FALSE))</f>
        <v>-162613.10999999999</v>
      </c>
      <c r="K209" s="9">
        <f>IF($Q209="","",VLOOKUP($Q209,'Dept Head vs YTD acct'!$A$5:$Q$257,COUNTA('Dept Head vs YTD acct'!$A$4:L$4),FALSE))</f>
        <v>159705.4</v>
      </c>
      <c r="L209" s="9">
        <f>IF($Q209="","",VLOOKUP($Q209,'Dept Head vs YTD acct'!$A$5:$Q$257,COUNTA('Dept Head vs YTD acct'!$A$4:M$4),FALSE))</f>
        <v>38387.9</v>
      </c>
      <c r="M209" s="9">
        <f>IF($Q209="","",VLOOKUP($Q209,'Dept Head vs YTD acct'!$A$5:$Q$257,COUNTA('Dept Head vs YTD acct'!$A$4:N$4),FALSE))</f>
        <v>-39524.83</v>
      </c>
      <c r="N209" s="9">
        <f>IF($Q209="","",VLOOKUP($Q209,'Dept Head vs YTD acct'!$A$5:$Q$257,COUNTA('Dept Head vs YTD acct'!$A$4:O$4),FALSE))</f>
        <v>-40547.86</v>
      </c>
      <c r="O209" s="9">
        <f>IF($Q209="","",VLOOKUP($Q209,'Dept Head vs YTD acct'!$A$5:$Q$257,COUNTA('Dept Head vs YTD acct'!$A$4:P$4),FALSE))</f>
        <v>-53927.05</v>
      </c>
      <c r="P209" s="9">
        <f t="shared" si="3"/>
        <v>-73266.459999999992</v>
      </c>
      <c r="Q209">
        <f>IF((MAX($Q$4:Q208)+1)&gt;Data!$C$1,"",MAX($Q$4:Q208)+1)</f>
        <v>205</v>
      </c>
    </row>
    <row r="210" spans="1:17" x14ac:dyDescent="0.2">
      <c r="A210" t="str">
        <f>IF($Q210="","",VLOOKUP($Q210,'Dept Head vs YTD acct'!$A$5:$Q$257,COUNTA('Dept Head vs YTD acct'!$A$4:B$4),FALSE))</f>
        <v>A</v>
      </c>
      <c r="B210">
        <f>IF($Q210="","",VLOOKUP($Q210,'Dept Head vs YTD acct'!$A$5:$M$257,3,FALSE))</f>
        <v>0</v>
      </c>
      <c r="C210">
        <f>IF($Q210="","",VLOOKUP($Q210,'Dept Head vs YTD acct'!$A$5:$M$257,4,FALSE))</f>
        <v>0</v>
      </c>
      <c r="D210">
        <f>IF($Q210="","",VLOOKUP($Q210,'Dept Head vs YTD acct'!$A$5:$M$257,5,FALSE))</f>
        <v>0</v>
      </c>
      <c r="E210">
        <f>IF($Q210="","",VLOOKUP($Q210,'Dept Head vs YTD acct'!$A$5:$M$257,6,FALSE))</f>
        <v>0</v>
      </c>
      <c r="F210">
        <f>IF($Q210="","",VLOOKUP($Q210,'Dept Head vs YTD acct'!$A$5:$M$257,7,FALSE))</f>
        <v>0</v>
      </c>
      <c r="G210" t="str">
        <f>IF($Q210="","",VLOOKUP($Q210,'Dept Head vs YTD acct'!$A$5:$Q$257,COUNTA('Dept Head vs YTD acct'!$A$4:H$4),FALSE))</f>
        <v>1113</v>
      </c>
      <c r="H210" t="str">
        <f>IF($Q210="","",VLOOKUP($Q210,'Dept Head vs YTD acct'!$A$5:$Q$257,COUNTA('Dept Head vs YTD acct'!$A$4:I$4),FALSE))</f>
        <v>OCCUPANCY TAX</v>
      </c>
      <c r="I210" s="9">
        <f>IF($Q210="","",VLOOKUP($Q210,'Dept Head vs YTD acct'!$A$5:$Q$257,COUNTA('Dept Head vs YTD acct'!$A$4:J$4),FALSE))</f>
        <v>-1065.6300000000047</v>
      </c>
      <c r="J210" s="9">
        <f>IF($Q210="","",VLOOKUP($Q210,'Dept Head vs YTD acct'!$A$5:$Q$257,COUNTA('Dept Head vs YTD acct'!$A$4:K$4),FALSE))</f>
        <v>-4384.5199999999895</v>
      </c>
      <c r="K210" s="9">
        <f>IF($Q210="","",VLOOKUP($Q210,'Dept Head vs YTD acct'!$A$5:$Q$257,COUNTA('Dept Head vs YTD acct'!$A$4:L$4),FALSE))</f>
        <v>-11695.929999999993</v>
      </c>
      <c r="L210" s="9">
        <f>IF($Q210="","",VLOOKUP($Q210,'Dept Head vs YTD acct'!$A$5:$Q$257,COUNTA('Dept Head vs YTD acct'!$A$4:M$4),FALSE))</f>
        <v>25159.449999999997</v>
      </c>
      <c r="M210" s="9">
        <f>IF($Q210="","",VLOOKUP($Q210,'Dept Head vs YTD acct'!$A$5:$Q$257,COUNTA('Dept Head vs YTD acct'!$A$4:N$4),FALSE))</f>
        <v>4901.4600000000064</v>
      </c>
      <c r="N210" s="9">
        <f>IF($Q210="","",VLOOKUP($Q210,'Dept Head vs YTD acct'!$A$5:$Q$257,COUNTA('Dept Head vs YTD acct'!$A$4:O$4),FALSE))</f>
        <v>-5175.7899999999936</v>
      </c>
      <c r="O210" s="9">
        <f>IF($Q210="","",VLOOKUP($Q210,'Dept Head vs YTD acct'!$A$5:$Q$257,COUNTA('Dept Head vs YTD acct'!$A$4:P$4),FALSE))</f>
        <v>-85784.290000000008</v>
      </c>
      <c r="P210" s="9">
        <f t="shared" si="3"/>
        <v>-78045.249999999985</v>
      </c>
      <c r="Q210">
        <f>IF((MAX($Q$4:Q209)+1)&gt;Data!$C$1,"",MAX($Q$4:Q209)+1)</f>
        <v>206</v>
      </c>
    </row>
    <row r="211" spans="1:17" x14ac:dyDescent="0.2">
      <c r="A211" t="str">
        <f>IF($Q211="","",VLOOKUP($Q211,'Dept Head vs YTD acct'!$A$5:$Q$257,COUNTA('Dept Head vs YTD acct'!$A$4:B$4),FALSE))</f>
        <v>A</v>
      </c>
      <c r="B211">
        <f>IF($Q211="","",VLOOKUP($Q211,'Dept Head vs YTD acct'!$A$5:$M$257,3,FALSE))</f>
        <v>0</v>
      </c>
      <c r="C211">
        <f>IF($Q211="","",VLOOKUP($Q211,'Dept Head vs YTD acct'!$A$5:$M$257,4,FALSE))</f>
        <v>0</v>
      </c>
      <c r="D211">
        <f>IF($Q211="","",VLOOKUP($Q211,'Dept Head vs YTD acct'!$A$5:$M$257,5,FALSE))</f>
        <v>0</v>
      </c>
      <c r="E211">
        <f>IF($Q211="","",VLOOKUP($Q211,'Dept Head vs YTD acct'!$A$5:$M$257,6,FALSE))</f>
        <v>0</v>
      </c>
      <c r="F211">
        <f>IF($Q211="","",VLOOKUP($Q211,'Dept Head vs YTD acct'!$A$5:$M$257,7,FALSE))</f>
        <v>0</v>
      </c>
      <c r="G211" t="str">
        <f>IF($Q211="","",VLOOKUP($Q211,'Dept Head vs YTD acct'!$A$5:$Q$257,COUNTA('Dept Head vs YTD acct'!$A$4:H$4),FALSE))</f>
        <v>2652</v>
      </c>
      <c r="H211" t="str">
        <f>IF($Q211="","",VLOOKUP($Q211,'Dept Head vs YTD acct'!$A$5:$Q$257,COUNTA('Dept Head vs YTD acct'!$A$4:I$4),FALSE))</f>
        <v>SALE OF TIMBER PRODUCTS</v>
      </c>
      <c r="I211" s="9">
        <f>IF($Q211="","",VLOOKUP($Q211,'Dept Head vs YTD acct'!$A$5:$Q$257,COUNTA('Dept Head vs YTD acct'!$A$4:J$4),FALSE))</f>
        <v>-3026.74</v>
      </c>
      <c r="J211" s="9">
        <f>IF($Q211="","",VLOOKUP($Q211,'Dept Head vs YTD acct'!$A$5:$Q$257,COUNTA('Dept Head vs YTD acct'!$A$4:K$4),FALSE))</f>
        <v>-14055.49</v>
      </c>
      <c r="K211" s="9">
        <f>IF($Q211="","",VLOOKUP($Q211,'Dept Head vs YTD acct'!$A$5:$Q$257,COUNTA('Dept Head vs YTD acct'!$A$4:L$4),FALSE))</f>
        <v>-8497.61</v>
      </c>
      <c r="L211" s="9">
        <f>IF($Q211="","",VLOOKUP($Q211,'Dept Head vs YTD acct'!$A$5:$Q$257,COUNTA('Dept Head vs YTD acct'!$A$4:M$4),FALSE))</f>
        <v>-13013.199999999997</v>
      </c>
      <c r="M211" s="9">
        <f>IF($Q211="","",VLOOKUP($Q211,'Dept Head vs YTD acct'!$A$5:$Q$257,COUNTA('Dept Head vs YTD acct'!$A$4:N$4),FALSE))</f>
        <v>-38834.339999999997</v>
      </c>
      <c r="N211" s="9">
        <f>IF($Q211="","",VLOOKUP($Q211,'Dept Head vs YTD acct'!$A$5:$Q$257,COUNTA('Dept Head vs YTD acct'!$A$4:O$4),FALSE))</f>
        <v>-3450.98</v>
      </c>
      <c r="O211" s="9">
        <f>IF($Q211="","",VLOOKUP($Q211,'Dept Head vs YTD acct'!$A$5:$Q$257,COUNTA('Dept Head vs YTD acct'!$A$4:P$4),FALSE))</f>
        <v>-4084.82</v>
      </c>
      <c r="P211" s="9">
        <f t="shared" si="3"/>
        <v>-84963.18</v>
      </c>
      <c r="Q211">
        <f>IF((MAX($Q$4:Q210)+1)&gt;Data!$C$1,"",MAX($Q$4:Q210)+1)</f>
        <v>207</v>
      </c>
    </row>
    <row r="212" spans="1:17" x14ac:dyDescent="0.2">
      <c r="A212" t="str">
        <f>IF($Q212="","",VLOOKUP($Q212,'Dept Head vs YTD acct'!$A$5:$Q$257,COUNTA('Dept Head vs YTD acct'!$A$4:B$4),FALSE))</f>
        <v>A</v>
      </c>
      <c r="B212">
        <f>IF($Q212="","",VLOOKUP($Q212,'Dept Head vs YTD acct'!$A$5:$M$257,3,FALSE))</f>
        <v>0</v>
      </c>
      <c r="C212">
        <f>IF($Q212="","",VLOOKUP($Q212,'Dept Head vs YTD acct'!$A$5:$M$257,4,FALSE))</f>
        <v>0</v>
      </c>
      <c r="D212">
        <f>IF($Q212="","",VLOOKUP($Q212,'Dept Head vs YTD acct'!$A$5:$M$257,5,FALSE))</f>
        <v>0</v>
      </c>
      <c r="E212">
        <f>IF($Q212="","",VLOOKUP($Q212,'Dept Head vs YTD acct'!$A$5:$M$257,6,FALSE))</f>
        <v>0</v>
      </c>
      <c r="F212">
        <f>IF($Q212="","",VLOOKUP($Q212,'Dept Head vs YTD acct'!$A$5:$M$257,7,FALSE))</f>
        <v>0</v>
      </c>
      <c r="G212" t="str">
        <f>IF($Q212="","",VLOOKUP($Q212,'Dept Head vs YTD acct'!$A$5:$Q$257,COUNTA('Dept Head vs YTD acct'!$A$4:H$4),FALSE))</f>
        <v>1840</v>
      </c>
      <c r="H212" t="str">
        <f>IF($Q212="","",VLOOKUP($Q212,'Dept Head vs YTD acct'!$A$5:$Q$257,COUNTA('Dept Head vs YTD acct'!$A$4:I$4),FALSE))</f>
        <v>REPAYMENTS OF HOME RELIEF</v>
      </c>
      <c r="I212" s="9">
        <f>IF($Q212="","",VLOOKUP($Q212,'Dept Head vs YTD acct'!$A$5:$Q$257,COUNTA('Dept Head vs YTD acct'!$A$4:J$4),FALSE))</f>
        <v>866.4800000000032</v>
      </c>
      <c r="J212" s="9">
        <f>IF($Q212="","",VLOOKUP($Q212,'Dept Head vs YTD acct'!$A$5:$Q$257,COUNTA('Dept Head vs YTD acct'!$A$4:K$4),FALSE))</f>
        <v>-21080.230000000003</v>
      </c>
      <c r="K212" s="9">
        <f>IF($Q212="","",VLOOKUP($Q212,'Dept Head vs YTD acct'!$A$5:$Q$257,COUNTA('Dept Head vs YTD acct'!$A$4:L$4),FALSE))</f>
        <v>-39564.460000000006</v>
      </c>
      <c r="L212" s="9">
        <f>IF($Q212="","",VLOOKUP($Q212,'Dept Head vs YTD acct'!$A$5:$Q$257,COUNTA('Dept Head vs YTD acct'!$A$4:M$4),FALSE))</f>
        <v>3784.4300000000003</v>
      </c>
      <c r="M212" s="9">
        <f>IF($Q212="","",VLOOKUP($Q212,'Dept Head vs YTD acct'!$A$5:$Q$257,COUNTA('Dept Head vs YTD acct'!$A$4:N$4),FALSE))</f>
        <v>-22234.229999999996</v>
      </c>
      <c r="N212" s="9">
        <f>IF($Q212="","",VLOOKUP($Q212,'Dept Head vs YTD acct'!$A$5:$Q$257,COUNTA('Dept Head vs YTD acct'!$A$4:O$4),FALSE))</f>
        <v>4053.9700000000012</v>
      </c>
      <c r="O212" s="9">
        <f>IF($Q212="","",VLOOKUP($Q212,'Dept Head vs YTD acct'!$A$5:$Q$257,COUNTA('Dept Head vs YTD acct'!$A$4:P$4),FALSE))</f>
        <v>-11252.479999999996</v>
      </c>
      <c r="P212" s="9">
        <f t="shared" si="3"/>
        <v>-85426.52</v>
      </c>
      <c r="Q212">
        <f>IF((MAX($Q$4:Q211)+1)&gt;Data!$C$1,"",MAX($Q$4:Q211)+1)</f>
        <v>208</v>
      </c>
    </row>
    <row r="213" spans="1:17" x14ac:dyDescent="0.2">
      <c r="A213" t="str">
        <f>IF($Q213="","",VLOOKUP($Q213,'Dept Head vs YTD acct'!$A$5:$Q$257,COUNTA('Dept Head vs YTD acct'!$A$4:B$4),FALSE))</f>
        <v>A</v>
      </c>
      <c r="B213">
        <f>IF($Q213="","",VLOOKUP($Q213,'Dept Head vs YTD acct'!$A$5:$M$257,3,FALSE))</f>
        <v>0</v>
      </c>
      <c r="C213">
        <f>IF($Q213="","",VLOOKUP($Q213,'Dept Head vs YTD acct'!$A$5:$M$257,4,FALSE))</f>
        <v>0</v>
      </c>
      <c r="D213">
        <f>IF($Q213="","",VLOOKUP($Q213,'Dept Head vs YTD acct'!$A$5:$M$257,5,FALSE))</f>
        <v>0</v>
      </c>
      <c r="E213">
        <f>IF($Q213="","",VLOOKUP($Q213,'Dept Head vs YTD acct'!$A$5:$M$257,6,FALSE))</f>
        <v>0</v>
      </c>
      <c r="F213">
        <f>IF($Q213="","",VLOOKUP($Q213,'Dept Head vs YTD acct'!$A$5:$M$257,7,FALSE))</f>
        <v>0</v>
      </c>
      <c r="G213" t="str">
        <f>IF($Q213="","",VLOOKUP($Q213,'Dept Head vs YTD acct'!$A$5:$Q$257,COUNTA('Dept Head vs YTD acct'!$A$4:H$4),FALSE))</f>
        <v>1842</v>
      </c>
      <c r="H213" t="str">
        <f>IF($Q213="","",VLOOKUP($Q213,'Dept Head vs YTD acct'!$A$5:$Q$257,COUNTA('Dept Head vs YTD acct'!$A$4:I$4),FALSE))</f>
        <v>EAA</v>
      </c>
      <c r="I213" s="9">
        <f>IF($Q213="","",VLOOKUP($Q213,'Dept Head vs YTD acct'!$A$5:$Q$257,COUNTA('Dept Head vs YTD acct'!$A$4:J$4),FALSE))</f>
        <v>517.14</v>
      </c>
      <c r="J213" s="9">
        <f>IF($Q213="","",VLOOKUP($Q213,'Dept Head vs YTD acct'!$A$5:$Q$257,COUNTA('Dept Head vs YTD acct'!$A$4:K$4),FALSE))</f>
        <v>379.42999999999995</v>
      </c>
      <c r="K213" s="9">
        <f>IF($Q213="","",VLOOKUP($Q213,'Dept Head vs YTD acct'!$A$5:$Q$257,COUNTA('Dept Head vs YTD acct'!$A$4:L$4),FALSE))</f>
        <v>918.59</v>
      </c>
      <c r="L213" s="9">
        <f>IF($Q213="","",VLOOKUP($Q213,'Dept Head vs YTD acct'!$A$5:$Q$257,COUNTA('Dept Head vs YTD acct'!$A$4:M$4),FALSE))</f>
        <v>0</v>
      </c>
      <c r="M213" s="9">
        <f>IF($Q213="","",VLOOKUP($Q213,'Dept Head vs YTD acct'!$A$5:$Q$257,COUNTA('Dept Head vs YTD acct'!$A$4:N$4),FALSE))</f>
        <v>0</v>
      </c>
      <c r="N213" s="9">
        <f>IF($Q213="","",VLOOKUP($Q213,'Dept Head vs YTD acct'!$A$5:$Q$257,COUNTA('Dept Head vs YTD acct'!$A$4:O$4),FALSE))</f>
        <v>-40</v>
      </c>
      <c r="O213" s="9">
        <f>IF($Q213="","",VLOOKUP($Q213,'Dept Head vs YTD acct'!$A$5:$Q$257,COUNTA('Dept Head vs YTD acct'!$A$4:P$4),FALSE))</f>
        <v>-103020.05</v>
      </c>
      <c r="P213" s="9">
        <f t="shared" si="3"/>
        <v>-101244.89</v>
      </c>
      <c r="Q213">
        <f>IF((MAX($Q$4:Q212)+1)&gt;Data!$C$1,"",MAX($Q$4:Q212)+1)</f>
        <v>209</v>
      </c>
    </row>
    <row r="214" spans="1:17" x14ac:dyDescent="0.2">
      <c r="A214" t="str">
        <f>IF($Q214="","",VLOOKUP($Q214,'Dept Head vs YTD acct'!$A$5:$Q$257,COUNTA('Dept Head vs YTD acct'!$A$4:B$4),FALSE))</f>
        <v>A</v>
      </c>
      <c r="B214">
        <f>IF($Q214="","",VLOOKUP($Q214,'Dept Head vs YTD acct'!$A$5:$M$257,3,FALSE))</f>
        <v>0</v>
      </c>
      <c r="C214">
        <f>IF($Q214="","",VLOOKUP($Q214,'Dept Head vs YTD acct'!$A$5:$M$257,4,FALSE))</f>
        <v>0</v>
      </c>
      <c r="D214">
        <f>IF($Q214="","",VLOOKUP($Q214,'Dept Head vs YTD acct'!$A$5:$M$257,5,FALSE))</f>
        <v>0</v>
      </c>
      <c r="E214">
        <f>IF($Q214="","",VLOOKUP($Q214,'Dept Head vs YTD acct'!$A$5:$M$257,6,FALSE))</f>
        <v>0</v>
      </c>
      <c r="F214">
        <f>IF($Q214="","",VLOOKUP($Q214,'Dept Head vs YTD acct'!$A$5:$M$257,7,FALSE))</f>
        <v>0</v>
      </c>
      <c r="G214" t="str">
        <f>IF($Q214="","",VLOOKUP($Q214,'Dept Head vs YTD acct'!$A$5:$Q$257,COUNTA('Dept Head vs YTD acct'!$A$4:H$4),FALSE))</f>
        <v>4611</v>
      </c>
      <c r="H214" t="str">
        <f>IF($Q214="","",VLOOKUP($Q214,'Dept Head vs YTD acct'!$A$5:$Q$257,COUNTA('Dept Head vs YTD acct'!$A$4:I$4),FALSE))</f>
        <v>FOOD STAMP ADMINISTRATION</v>
      </c>
      <c r="I214" s="9">
        <f>IF($Q214="","",VLOOKUP($Q214,'Dept Head vs YTD acct'!$A$5:$Q$257,COUNTA('Dept Head vs YTD acct'!$A$4:J$4),FALSE))</f>
        <v>86159</v>
      </c>
      <c r="J214" s="9">
        <f>IF($Q214="","",VLOOKUP($Q214,'Dept Head vs YTD acct'!$A$5:$Q$257,COUNTA('Dept Head vs YTD acct'!$A$4:K$4),FALSE))</f>
        <v>-17397</v>
      </c>
      <c r="K214" s="9">
        <f>IF($Q214="","",VLOOKUP($Q214,'Dept Head vs YTD acct'!$A$5:$Q$257,COUNTA('Dept Head vs YTD acct'!$A$4:L$4),FALSE))</f>
        <v>-26648</v>
      </c>
      <c r="L214" s="9">
        <f>IF($Q214="","",VLOOKUP($Q214,'Dept Head vs YTD acct'!$A$5:$Q$257,COUNTA('Dept Head vs YTD acct'!$A$4:M$4),FALSE))</f>
        <v>-125032</v>
      </c>
      <c r="M214" s="9">
        <f>IF($Q214="","",VLOOKUP($Q214,'Dept Head vs YTD acct'!$A$5:$Q$257,COUNTA('Dept Head vs YTD acct'!$A$4:N$4),FALSE))</f>
        <v>16478</v>
      </c>
      <c r="N214" s="9">
        <f>IF($Q214="","",VLOOKUP($Q214,'Dept Head vs YTD acct'!$A$5:$Q$257,COUNTA('Dept Head vs YTD acct'!$A$4:O$4),FALSE))</f>
        <v>-7082</v>
      </c>
      <c r="O214" s="9">
        <f>IF($Q214="","",VLOOKUP($Q214,'Dept Head vs YTD acct'!$A$5:$Q$257,COUNTA('Dept Head vs YTD acct'!$A$4:P$4),FALSE))</f>
        <v>-28428</v>
      </c>
      <c r="P214" s="9">
        <f t="shared" si="3"/>
        <v>-101950</v>
      </c>
      <c r="Q214">
        <f>IF((MAX($Q$4:Q213)+1)&gt;Data!$C$1,"",MAX($Q$4:Q213)+1)</f>
        <v>210</v>
      </c>
    </row>
    <row r="215" spans="1:17" x14ac:dyDescent="0.2">
      <c r="A215" t="str">
        <f>IF($Q215="","",VLOOKUP($Q215,'Dept Head vs YTD acct'!$A$5:$Q$257,COUNTA('Dept Head vs YTD acct'!$A$4:B$4),FALSE))</f>
        <v>A</v>
      </c>
      <c r="B215">
        <f>IF($Q215="","",VLOOKUP($Q215,'Dept Head vs YTD acct'!$A$5:$M$257,3,FALSE))</f>
        <v>0</v>
      </c>
      <c r="C215">
        <f>IF($Q215="","",VLOOKUP($Q215,'Dept Head vs YTD acct'!$A$5:$M$257,4,FALSE))</f>
        <v>0</v>
      </c>
      <c r="D215">
        <f>IF($Q215="","",VLOOKUP($Q215,'Dept Head vs YTD acct'!$A$5:$M$257,5,FALSE))</f>
        <v>0</v>
      </c>
      <c r="E215">
        <f>IF($Q215="","",VLOOKUP($Q215,'Dept Head vs YTD acct'!$A$5:$M$257,6,FALSE))</f>
        <v>0</v>
      </c>
      <c r="F215">
        <f>IF($Q215="","",VLOOKUP($Q215,'Dept Head vs YTD acct'!$A$5:$M$257,7,FALSE))</f>
        <v>0</v>
      </c>
      <c r="G215" t="str">
        <f>IF($Q215="","",VLOOKUP($Q215,'Dept Head vs YTD acct'!$A$5:$Q$257,COUNTA('Dept Head vs YTD acct'!$A$4:H$4),FALSE))</f>
        <v>4661</v>
      </c>
      <c r="H215" t="str">
        <f>IF($Q215="","",VLOOKUP($Q215,'Dept Head vs YTD acct'!$A$5:$Q$257,COUNTA('Dept Head vs YTD acct'!$A$4:I$4),FALSE))</f>
        <v>BLOCK GRANT</v>
      </c>
      <c r="I215" s="9">
        <f>IF($Q215="","",VLOOKUP($Q215,'Dept Head vs YTD acct'!$A$5:$Q$257,COUNTA('Dept Head vs YTD acct'!$A$4:J$4),FALSE))</f>
        <v>-48870</v>
      </c>
      <c r="J215" s="9">
        <f>IF($Q215="","",VLOOKUP($Q215,'Dept Head vs YTD acct'!$A$5:$Q$257,COUNTA('Dept Head vs YTD acct'!$A$4:K$4),FALSE))</f>
        <v>-25575</v>
      </c>
      <c r="K215" s="9">
        <f>IF($Q215="","",VLOOKUP($Q215,'Dept Head vs YTD acct'!$A$5:$Q$257,COUNTA('Dept Head vs YTD acct'!$A$4:L$4),FALSE))</f>
        <v>17879</v>
      </c>
      <c r="L215" s="9">
        <f>IF($Q215="","",VLOOKUP($Q215,'Dept Head vs YTD acct'!$A$5:$Q$257,COUNTA('Dept Head vs YTD acct'!$A$4:M$4),FALSE))</f>
        <v>-33270</v>
      </c>
      <c r="M215" s="9">
        <f>IF($Q215="","",VLOOKUP($Q215,'Dept Head vs YTD acct'!$A$5:$Q$257,COUNTA('Dept Head vs YTD acct'!$A$4:N$4),FALSE))</f>
        <v>-38250</v>
      </c>
      <c r="N215" s="9">
        <f>IF($Q215="","",VLOOKUP($Q215,'Dept Head vs YTD acct'!$A$5:$Q$257,COUNTA('Dept Head vs YTD acct'!$A$4:O$4),FALSE))</f>
        <v>9207</v>
      </c>
      <c r="O215" s="9">
        <f>IF($Q215="","",VLOOKUP($Q215,'Dept Head vs YTD acct'!$A$5:$Q$257,COUNTA('Dept Head vs YTD acct'!$A$4:P$4),FALSE))</f>
        <v>16843</v>
      </c>
      <c r="P215" s="9">
        <f t="shared" si="3"/>
        <v>-102036</v>
      </c>
      <c r="Q215">
        <f>IF((MAX($Q$4:Q214)+1)&gt;Data!$C$1,"",MAX($Q$4:Q214)+1)</f>
        <v>211</v>
      </c>
    </row>
    <row r="216" spans="1:17" x14ac:dyDescent="0.2">
      <c r="A216" t="str">
        <f>IF($Q216="","",VLOOKUP($Q216,'Dept Head vs YTD acct'!$A$5:$Q$257,COUNTA('Dept Head vs YTD acct'!$A$4:B$4),FALSE))</f>
        <v>A</v>
      </c>
      <c r="B216">
        <f>IF($Q216="","",VLOOKUP($Q216,'Dept Head vs YTD acct'!$A$5:$M$257,3,FALSE))</f>
        <v>0</v>
      </c>
      <c r="C216">
        <f>IF($Q216="","",VLOOKUP($Q216,'Dept Head vs YTD acct'!$A$5:$M$257,4,FALSE))</f>
        <v>0</v>
      </c>
      <c r="D216">
        <f>IF($Q216="","",VLOOKUP($Q216,'Dept Head vs YTD acct'!$A$5:$M$257,5,FALSE))</f>
        <v>0</v>
      </c>
      <c r="E216">
        <f>IF($Q216="","",VLOOKUP($Q216,'Dept Head vs YTD acct'!$A$5:$M$257,6,FALSE))</f>
        <v>0</v>
      </c>
      <c r="F216">
        <f>IF($Q216="","",VLOOKUP($Q216,'Dept Head vs YTD acct'!$A$5:$M$257,7,FALSE))</f>
        <v>0</v>
      </c>
      <c r="G216" t="str">
        <f>IF($Q216="","",VLOOKUP($Q216,'Dept Head vs YTD acct'!$A$5:$Q$257,COUNTA('Dept Head vs YTD acct'!$A$4:H$4),FALSE))</f>
        <v>3788</v>
      </c>
      <c r="H216" t="str">
        <f>IF($Q216="","",VLOOKUP($Q216,'Dept Head vs YTD acct'!$A$5:$Q$257,COUNTA('Dept Head vs YTD acct'!$A$4:I$4),FALSE))</f>
        <v>NYS AGRICULTURE &amp; MKTS GRANT</v>
      </c>
      <c r="I216" s="9">
        <f>IF($Q216="","",VLOOKUP($Q216,'Dept Head vs YTD acct'!$A$5:$Q$257,COUNTA('Dept Head vs YTD acct'!$A$4:J$4),FALSE))</f>
        <v>6000</v>
      </c>
      <c r="J216" s="9">
        <f>IF($Q216="","",VLOOKUP($Q216,'Dept Head vs YTD acct'!$A$5:$Q$257,COUNTA('Dept Head vs YTD acct'!$A$4:K$4),FALSE))</f>
        <v>-86413.14</v>
      </c>
      <c r="K216" s="9">
        <f>IF($Q216="","",VLOOKUP($Q216,'Dept Head vs YTD acct'!$A$5:$Q$257,COUNTA('Dept Head vs YTD acct'!$A$4:L$4),FALSE))</f>
        <v>0</v>
      </c>
      <c r="L216" s="9">
        <f>IF($Q216="","",VLOOKUP($Q216,'Dept Head vs YTD acct'!$A$5:$Q$257,COUNTA('Dept Head vs YTD acct'!$A$4:M$4),FALSE))</f>
        <v>-25000</v>
      </c>
      <c r="M216" s="9">
        <f>IF($Q216="","",VLOOKUP($Q216,'Dept Head vs YTD acct'!$A$5:$Q$257,COUNTA('Dept Head vs YTD acct'!$A$4:N$4),FALSE))</f>
        <v>0</v>
      </c>
      <c r="N216" s="9">
        <f>IF($Q216="","",VLOOKUP($Q216,'Dept Head vs YTD acct'!$A$5:$Q$257,COUNTA('Dept Head vs YTD acct'!$A$4:O$4),FALSE))</f>
        <v>0</v>
      </c>
      <c r="O216" s="9">
        <f>IF($Q216="","",VLOOKUP($Q216,'Dept Head vs YTD acct'!$A$5:$Q$257,COUNTA('Dept Head vs YTD acct'!$A$4:P$4),FALSE))</f>
        <v>0</v>
      </c>
      <c r="P216" s="9">
        <f t="shared" si="3"/>
        <v>-105413.14</v>
      </c>
      <c r="Q216">
        <f>IF((MAX($Q$4:Q215)+1)&gt;Data!$C$1,"",MAX($Q$4:Q215)+1)</f>
        <v>212</v>
      </c>
    </row>
    <row r="217" spans="1:17" x14ac:dyDescent="0.2">
      <c r="A217" t="str">
        <f>IF($Q217="","",VLOOKUP($Q217,'Dept Head vs YTD acct'!$A$5:$Q$257,COUNTA('Dept Head vs YTD acct'!$A$4:B$4),FALSE))</f>
        <v>A</v>
      </c>
      <c r="B217">
        <f>IF($Q217="","",VLOOKUP($Q217,'Dept Head vs YTD acct'!$A$5:$M$257,3,FALSE))</f>
        <v>0</v>
      </c>
      <c r="C217">
        <f>IF($Q217="","",VLOOKUP($Q217,'Dept Head vs YTD acct'!$A$5:$M$257,4,FALSE))</f>
        <v>0</v>
      </c>
      <c r="D217">
        <f>IF($Q217="","",VLOOKUP($Q217,'Dept Head vs YTD acct'!$A$5:$M$257,5,FALSE))</f>
        <v>0</v>
      </c>
      <c r="E217">
        <f>IF($Q217="","",VLOOKUP($Q217,'Dept Head vs YTD acct'!$A$5:$M$257,6,FALSE))</f>
        <v>0</v>
      </c>
      <c r="F217">
        <f>IF($Q217="","",VLOOKUP($Q217,'Dept Head vs YTD acct'!$A$5:$M$257,7,FALSE))</f>
        <v>0</v>
      </c>
      <c r="G217" t="str">
        <f>IF($Q217="","",VLOOKUP($Q217,'Dept Head vs YTD acct'!$A$5:$Q$257,COUNTA('Dept Head vs YTD acct'!$A$4:H$4),FALSE))</f>
        <v>4457</v>
      </c>
      <c r="H217" t="str">
        <f>IF($Q217="","",VLOOKUP($Q217,'Dept Head vs YTD acct'!$A$5:$Q$257,COUNTA('Dept Head vs YTD acct'!$A$4:I$4),FALSE))</f>
        <v>BIOTERRISM</v>
      </c>
      <c r="I217" s="9">
        <f>IF($Q217="","",VLOOKUP($Q217,'Dept Head vs YTD acct'!$A$5:$Q$257,COUNTA('Dept Head vs YTD acct'!$A$4:J$4),FALSE))</f>
        <v>2910.0399999999936</v>
      </c>
      <c r="J217" s="9">
        <f>IF($Q217="","",VLOOKUP($Q217,'Dept Head vs YTD acct'!$A$5:$Q$257,COUNTA('Dept Head vs YTD acct'!$A$4:K$4),FALSE))</f>
        <v>-5862.6199999999953</v>
      </c>
      <c r="K217" s="9">
        <f>IF($Q217="","",VLOOKUP($Q217,'Dept Head vs YTD acct'!$A$5:$Q$257,COUNTA('Dept Head vs YTD acct'!$A$4:L$4),FALSE))</f>
        <v>11878.470000000001</v>
      </c>
      <c r="L217" s="9">
        <f>IF($Q217="","",VLOOKUP($Q217,'Dept Head vs YTD acct'!$A$5:$Q$257,COUNTA('Dept Head vs YTD acct'!$A$4:M$4),FALSE))</f>
        <v>4426.6999999999971</v>
      </c>
      <c r="M217" s="9">
        <f>IF($Q217="","",VLOOKUP($Q217,'Dept Head vs YTD acct'!$A$5:$Q$257,COUNTA('Dept Head vs YTD acct'!$A$4:N$4),FALSE))</f>
        <v>4830.6699999999983</v>
      </c>
      <c r="N217" s="9">
        <f>IF($Q217="","",VLOOKUP($Q217,'Dept Head vs YTD acct'!$A$5:$Q$257,COUNTA('Dept Head vs YTD acct'!$A$4:O$4),FALSE))</f>
        <v>-161986.78</v>
      </c>
      <c r="O217" s="9">
        <f>IF($Q217="","",VLOOKUP($Q217,'Dept Head vs YTD acct'!$A$5:$Q$257,COUNTA('Dept Head vs YTD acct'!$A$4:P$4),FALSE))</f>
        <v>29153.350000000006</v>
      </c>
      <c r="P217" s="9">
        <f t="shared" si="3"/>
        <v>-114650.17000000001</v>
      </c>
      <c r="Q217">
        <f>IF((MAX($Q$4:Q216)+1)&gt;Data!$C$1,"",MAX($Q$4:Q216)+1)</f>
        <v>213</v>
      </c>
    </row>
    <row r="218" spans="1:17" x14ac:dyDescent="0.2">
      <c r="A218" t="str">
        <f>IF($Q218="","",VLOOKUP($Q218,'Dept Head vs YTD acct'!$A$5:$Q$257,COUNTA('Dept Head vs YTD acct'!$A$4:B$4),FALSE))</f>
        <v>A</v>
      </c>
      <c r="B218">
        <f>IF($Q218="","",VLOOKUP($Q218,'Dept Head vs YTD acct'!$A$5:$M$257,3,FALSE))</f>
        <v>0</v>
      </c>
      <c r="C218">
        <f>IF($Q218="","",VLOOKUP($Q218,'Dept Head vs YTD acct'!$A$5:$M$257,4,FALSE))</f>
        <v>0</v>
      </c>
      <c r="D218">
        <f>IF($Q218="","",VLOOKUP($Q218,'Dept Head vs YTD acct'!$A$5:$M$257,5,FALSE))</f>
        <v>0</v>
      </c>
      <c r="E218">
        <f>IF($Q218="","",VLOOKUP($Q218,'Dept Head vs YTD acct'!$A$5:$M$257,6,FALSE))</f>
        <v>0</v>
      </c>
      <c r="F218">
        <f>IF($Q218="","",VLOOKUP($Q218,'Dept Head vs YTD acct'!$A$5:$M$257,7,FALSE))</f>
        <v>0</v>
      </c>
      <c r="G218" t="str">
        <f>IF($Q218="","",VLOOKUP($Q218,'Dept Head vs YTD acct'!$A$5:$Q$257,COUNTA('Dept Head vs YTD acct'!$A$4:H$4),FALSE))</f>
        <v>2130</v>
      </c>
      <c r="H218" t="str">
        <f>IF($Q218="","",VLOOKUP($Q218,'Dept Head vs YTD acct'!$A$5:$Q$257,COUNTA('Dept Head vs YTD acct'!$A$4:I$4),FALSE))</f>
        <v>TIPPING FEE REVENUE</v>
      </c>
      <c r="I218" s="9">
        <f>IF($Q218="","",VLOOKUP($Q218,'Dept Head vs YTD acct'!$A$5:$Q$257,COUNTA('Dept Head vs YTD acct'!$A$4:J$4),FALSE))</f>
        <v>13640.649999999994</v>
      </c>
      <c r="J218" s="9">
        <f>IF($Q218="","",VLOOKUP($Q218,'Dept Head vs YTD acct'!$A$5:$Q$257,COUNTA('Dept Head vs YTD acct'!$A$4:K$4),FALSE))</f>
        <v>25543.399999999994</v>
      </c>
      <c r="K218" s="9">
        <f>IF($Q218="","",VLOOKUP($Q218,'Dept Head vs YTD acct'!$A$5:$Q$257,COUNTA('Dept Head vs YTD acct'!$A$4:L$4),FALSE))</f>
        <v>-24922.75</v>
      </c>
      <c r="L218" s="9">
        <f>IF($Q218="","",VLOOKUP($Q218,'Dept Head vs YTD acct'!$A$5:$Q$257,COUNTA('Dept Head vs YTD acct'!$A$4:M$4),FALSE))</f>
        <v>11945.330000000002</v>
      </c>
      <c r="M218" s="9">
        <f>IF($Q218="","",VLOOKUP($Q218,'Dept Head vs YTD acct'!$A$5:$Q$257,COUNTA('Dept Head vs YTD acct'!$A$4:N$4),FALSE))</f>
        <v>4584.1000000000058</v>
      </c>
      <c r="N218" s="9">
        <f>IF($Q218="","",VLOOKUP($Q218,'Dept Head vs YTD acct'!$A$5:$Q$257,COUNTA('Dept Head vs YTD acct'!$A$4:O$4),FALSE))</f>
        <v>-17607.809999999998</v>
      </c>
      <c r="O218" s="9">
        <f>IF($Q218="","",VLOOKUP($Q218,'Dept Head vs YTD acct'!$A$5:$Q$257,COUNTA('Dept Head vs YTD acct'!$A$4:P$4),FALSE))</f>
        <v>-137280.95999999999</v>
      </c>
      <c r="P218" s="9">
        <f t="shared" si="3"/>
        <v>-124098.04</v>
      </c>
      <c r="Q218">
        <f>IF((MAX($Q$4:Q217)+1)&gt;Data!$C$1,"",MAX($Q$4:Q217)+1)</f>
        <v>214</v>
      </c>
    </row>
    <row r="219" spans="1:17" x14ac:dyDescent="0.2">
      <c r="A219" t="str">
        <f>IF($Q219="","",VLOOKUP($Q219,'Dept Head vs YTD acct'!$A$5:$Q$257,COUNTA('Dept Head vs YTD acct'!$A$4:B$4),FALSE))</f>
        <v>A</v>
      </c>
      <c r="B219">
        <f>IF($Q219="","",VLOOKUP($Q219,'Dept Head vs YTD acct'!$A$5:$M$257,3,FALSE))</f>
        <v>0</v>
      </c>
      <c r="C219">
        <f>IF($Q219="","",VLOOKUP($Q219,'Dept Head vs YTD acct'!$A$5:$M$257,4,FALSE))</f>
        <v>0</v>
      </c>
      <c r="D219">
        <f>IF($Q219="","",VLOOKUP($Q219,'Dept Head vs YTD acct'!$A$5:$M$257,5,FALSE))</f>
        <v>0</v>
      </c>
      <c r="E219">
        <f>IF($Q219="","",VLOOKUP($Q219,'Dept Head vs YTD acct'!$A$5:$M$257,6,FALSE))</f>
        <v>0</v>
      </c>
      <c r="F219">
        <f>IF($Q219="","",VLOOKUP($Q219,'Dept Head vs YTD acct'!$A$5:$M$257,7,FALSE))</f>
        <v>0</v>
      </c>
      <c r="G219" t="str">
        <f>IF($Q219="","",VLOOKUP($Q219,'Dept Head vs YTD acct'!$A$5:$Q$257,COUNTA('Dept Head vs YTD acct'!$A$4:H$4),FALSE))</f>
        <v>3483</v>
      </c>
      <c r="H219" t="str">
        <f>IF($Q219="","",VLOOKUP($Q219,'Dept Head vs YTD acct'!$A$5:$Q$257,COUNTA('Dept Head vs YTD acct'!$A$4:I$4),FALSE))</f>
        <v>CHEM. DEPENDENCY PROGRAM</v>
      </c>
      <c r="I219" s="9">
        <f>IF($Q219="","",VLOOKUP($Q219,'Dept Head vs YTD acct'!$A$5:$Q$257,COUNTA('Dept Head vs YTD acct'!$A$4:J$4),FALSE))</f>
        <v>-4297</v>
      </c>
      <c r="J219" s="9">
        <f>IF($Q219="","",VLOOKUP($Q219,'Dept Head vs YTD acct'!$A$5:$Q$257,COUNTA('Dept Head vs YTD acct'!$A$4:K$4),FALSE))</f>
        <v>-1204</v>
      </c>
      <c r="K219" s="9">
        <f>IF($Q219="","",VLOOKUP($Q219,'Dept Head vs YTD acct'!$A$5:$Q$257,COUNTA('Dept Head vs YTD acct'!$A$4:L$4),FALSE))</f>
        <v>-150</v>
      </c>
      <c r="L219" s="9">
        <f>IF($Q219="","",VLOOKUP($Q219,'Dept Head vs YTD acct'!$A$5:$Q$257,COUNTA('Dept Head vs YTD acct'!$A$4:M$4),FALSE))</f>
        <v>-4010</v>
      </c>
      <c r="M219" s="9">
        <f>IF($Q219="","",VLOOKUP($Q219,'Dept Head vs YTD acct'!$A$5:$Q$257,COUNTA('Dept Head vs YTD acct'!$A$4:N$4),FALSE))</f>
        <v>-88342</v>
      </c>
      <c r="N219" s="9">
        <f>IF($Q219="","",VLOOKUP($Q219,'Dept Head vs YTD acct'!$A$5:$Q$257,COUNTA('Dept Head vs YTD acct'!$A$4:O$4),FALSE))</f>
        <v>-16551</v>
      </c>
      <c r="O219" s="9">
        <f>IF($Q219="","",VLOOKUP($Q219,'Dept Head vs YTD acct'!$A$5:$Q$257,COUNTA('Dept Head vs YTD acct'!$A$4:P$4),FALSE))</f>
        <v>-11481</v>
      </c>
      <c r="P219" s="9">
        <f t="shared" si="3"/>
        <v>-126035</v>
      </c>
      <c r="Q219">
        <f>IF((MAX($Q$4:Q218)+1)&gt;Data!$C$1,"",MAX($Q$4:Q218)+1)</f>
        <v>215</v>
      </c>
    </row>
    <row r="220" spans="1:17" x14ac:dyDescent="0.2">
      <c r="A220" t="str">
        <f>IF($Q220="","",VLOOKUP($Q220,'Dept Head vs YTD acct'!$A$5:$Q$257,COUNTA('Dept Head vs YTD acct'!$A$4:B$4),FALSE))</f>
        <v>A</v>
      </c>
      <c r="B220">
        <f>IF($Q220="","",VLOOKUP($Q220,'Dept Head vs YTD acct'!$A$5:$M$257,3,FALSE))</f>
        <v>0</v>
      </c>
      <c r="C220">
        <f>IF($Q220="","",VLOOKUP($Q220,'Dept Head vs YTD acct'!$A$5:$M$257,4,FALSE))</f>
        <v>0</v>
      </c>
      <c r="D220">
        <f>IF($Q220="","",VLOOKUP($Q220,'Dept Head vs YTD acct'!$A$5:$M$257,5,FALSE))</f>
        <v>0</v>
      </c>
      <c r="E220">
        <f>IF($Q220="","",VLOOKUP($Q220,'Dept Head vs YTD acct'!$A$5:$M$257,6,FALSE))</f>
        <v>0</v>
      </c>
      <c r="F220">
        <f>IF($Q220="","",VLOOKUP($Q220,'Dept Head vs YTD acct'!$A$5:$M$257,7,FALSE))</f>
        <v>0</v>
      </c>
      <c r="G220" t="str">
        <f>IF($Q220="","",VLOOKUP($Q220,'Dept Head vs YTD acct'!$A$5:$Q$257,COUNTA('Dept Head vs YTD acct'!$A$4:H$4),FALSE))</f>
        <v>1090</v>
      </c>
      <c r="H220" t="str">
        <f>IF($Q220="","",VLOOKUP($Q220,'Dept Head vs YTD acct'!$A$5:$Q$257,COUNTA('Dept Head vs YTD acct'!$A$4:I$4),FALSE))</f>
        <v>INTEREST &amp; PENALTIES ON TAX</v>
      </c>
      <c r="I220" s="9">
        <f>IF($Q220="","",VLOOKUP($Q220,'Dept Head vs YTD acct'!$A$5:$Q$257,COUNTA('Dept Head vs YTD acct'!$A$4:J$4),FALSE))</f>
        <v>-146271.68999999994</v>
      </c>
      <c r="J220" s="9">
        <f>IF($Q220="","",VLOOKUP($Q220,'Dept Head vs YTD acct'!$A$5:$Q$257,COUNTA('Dept Head vs YTD acct'!$A$4:K$4),FALSE))</f>
        <v>-17747.129999999888</v>
      </c>
      <c r="K220" s="9">
        <f>IF($Q220="","",VLOOKUP($Q220,'Dept Head vs YTD acct'!$A$5:$Q$257,COUNTA('Dept Head vs YTD acct'!$A$4:L$4),FALSE))</f>
        <v>-986.79000000003725</v>
      </c>
      <c r="L220" s="9">
        <f>IF($Q220="","",VLOOKUP($Q220,'Dept Head vs YTD acct'!$A$5:$Q$257,COUNTA('Dept Head vs YTD acct'!$A$4:M$4),FALSE))</f>
        <v>133315.79000000004</v>
      </c>
      <c r="M220" s="9">
        <f>IF($Q220="","",VLOOKUP($Q220,'Dept Head vs YTD acct'!$A$5:$Q$257,COUNTA('Dept Head vs YTD acct'!$A$4:N$4),FALSE))</f>
        <v>98497.320000000065</v>
      </c>
      <c r="N220" s="9">
        <f>IF($Q220="","",VLOOKUP($Q220,'Dept Head vs YTD acct'!$A$5:$Q$257,COUNTA('Dept Head vs YTD acct'!$A$4:O$4),FALSE))</f>
        <v>-97690.959999999963</v>
      </c>
      <c r="O220" s="9">
        <f>IF($Q220="","",VLOOKUP($Q220,'Dept Head vs YTD acct'!$A$5:$Q$257,COUNTA('Dept Head vs YTD acct'!$A$4:P$4),FALSE))</f>
        <v>-95661.899999999907</v>
      </c>
      <c r="P220" s="9">
        <f t="shared" si="3"/>
        <v>-126545.35999999964</v>
      </c>
      <c r="Q220">
        <f>IF((MAX($Q$4:Q219)+1)&gt;Data!$C$1,"",MAX($Q$4:Q219)+1)</f>
        <v>216</v>
      </c>
    </row>
    <row r="221" spans="1:17" x14ac:dyDescent="0.2">
      <c r="A221" t="str">
        <f>IF($Q221="","",VLOOKUP($Q221,'Dept Head vs YTD acct'!$A$5:$Q$257,COUNTA('Dept Head vs YTD acct'!$A$4:B$4),FALSE))</f>
        <v>A</v>
      </c>
      <c r="B221">
        <f>IF($Q221="","",VLOOKUP($Q221,'Dept Head vs YTD acct'!$A$5:$M$257,3,FALSE))</f>
        <v>0</v>
      </c>
      <c r="C221">
        <f>IF($Q221="","",VLOOKUP($Q221,'Dept Head vs YTD acct'!$A$5:$M$257,4,FALSE))</f>
        <v>0</v>
      </c>
      <c r="D221">
        <f>IF($Q221="","",VLOOKUP($Q221,'Dept Head vs YTD acct'!$A$5:$M$257,5,FALSE))</f>
        <v>0</v>
      </c>
      <c r="E221">
        <f>IF($Q221="","",VLOOKUP($Q221,'Dept Head vs YTD acct'!$A$5:$M$257,6,FALSE))</f>
        <v>0</v>
      </c>
      <c r="F221">
        <f>IF($Q221="","",VLOOKUP($Q221,'Dept Head vs YTD acct'!$A$5:$M$257,7,FALSE))</f>
        <v>0</v>
      </c>
      <c r="G221" t="str">
        <f>IF($Q221="","",VLOOKUP($Q221,'Dept Head vs YTD acct'!$A$5:$Q$257,COUNTA('Dept Head vs YTD acct'!$A$4:H$4),FALSE))</f>
        <v>2085</v>
      </c>
      <c r="H221" t="str">
        <f>IF($Q221="","",VLOOKUP($Q221,'Dept Head vs YTD acct'!$A$5:$Q$257,COUNTA('Dept Head vs YTD acct'!$A$4:I$4),FALSE))</f>
        <v>OFA PROGRAM INCOME</v>
      </c>
      <c r="I221" s="9">
        <f>IF($Q221="","",VLOOKUP($Q221,'Dept Head vs YTD acct'!$A$5:$Q$257,COUNTA('Dept Head vs YTD acct'!$A$4:J$4),FALSE))</f>
        <v>-8603.6000000000058</v>
      </c>
      <c r="J221" s="9">
        <f>IF($Q221="","",VLOOKUP($Q221,'Dept Head vs YTD acct'!$A$5:$Q$257,COUNTA('Dept Head vs YTD acct'!$A$4:K$4),FALSE))</f>
        <v>-49649.440000000002</v>
      </c>
      <c r="K221" s="9">
        <f>IF($Q221="","",VLOOKUP($Q221,'Dept Head vs YTD acct'!$A$5:$Q$257,COUNTA('Dept Head vs YTD acct'!$A$4:L$4),FALSE))</f>
        <v>-25630.460000000006</v>
      </c>
      <c r="L221" s="9">
        <f>IF($Q221="","",VLOOKUP($Q221,'Dept Head vs YTD acct'!$A$5:$Q$257,COUNTA('Dept Head vs YTD acct'!$A$4:M$4),FALSE))</f>
        <v>-16714.03</v>
      </c>
      <c r="M221" s="9">
        <f>IF($Q221="","",VLOOKUP($Q221,'Dept Head vs YTD acct'!$A$5:$Q$257,COUNTA('Dept Head vs YTD acct'!$A$4:N$4),FALSE))</f>
        <v>-21755.670000000013</v>
      </c>
      <c r="N221" s="9">
        <f>IF($Q221="","",VLOOKUP($Q221,'Dept Head vs YTD acct'!$A$5:$Q$257,COUNTA('Dept Head vs YTD acct'!$A$4:O$4),FALSE))</f>
        <v>-4666.25</v>
      </c>
      <c r="O221" s="9">
        <f>IF($Q221="","",VLOOKUP($Q221,'Dept Head vs YTD acct'!$A$5:$Q$257,COUNTA('Dept Head vs YTD acct'!$A$4:P$4),FALSE))</f>
        <v>-7314.5299999999988</v>
      </c>
      <c r="P221" s="9">
        <f t="shared" si="3"/>
        <v>-134333.98000000004</v>
      </c>
      <c r="Q221">
        <f>IF((MAX($Q$4:Q220)+1)&gt;Data!$C$1,"",MAX($Q$4:Q220)+1)</f>
        <v>217</v>
      </c>
    </row>
    <row r="222" spans="1:17" x14ac:dyDescent="0.2">
      <c r="A222" t="str">
        <f>IF($Q222="","",VLOOKUP($Q222,'Dept Head vs YTD acct'!$A$5:$Q$257,COUNTA('Dept Head vs YTD acct'!$A$4:B$4),FALSE))</f>
        <v>A</v>
      </c>
      <c r="B222">
        <f>IF($Q222="","",VLOOKUP($Q222,'Dept Head vs YTD acct'!$A$5:$M$257,3,FALSE))</f>
        <v>0</v>
      </c>
      <c r="C222">
        <f>IF($Q222="","",VLOOKUP($Q222,'Dept Head vs YTD acct'!$A$5:$M$257,4,FALSE))</f>
        <v>0</v>
      </c>
      <c r="D222">
        <f>IF($Q222="","",VLOOKUP($Q222,'Dept Head vs YTD acct'!$A$5:$M$257,5,FALSE))</f>
        <v>0</v>
      </c>
      <c r="E222">
        <f>IF($Q222="","",VLOOKUP($Q222,'Dept Head vs YTD acct'!$A$5:$M$257,6,FALSE))</f>
        <v>0</v>
      </c>
      <c r="F222">
        <f>IF($Q222="","",VLOOKUP($Q222,'Dept Head vs YTD acct'!$A$5:$M$257,7,FALSE))</f>
        <v>0</v>
      </c>
      <c r="G222" t="str">
        <f>IF($Q222="","",VLOOKUP($Q222,'Dept Head vs YTD acct'!$A$5:$Q$257,COUNTA('Dept Head vs YTD acct'!$A$4:H$4),FALSE))</f>
        <v>2390</v>
      </c>
      <c r="H222" t="str">
        <f>IF($Q222="","",VLOOKUP($Q222,'Dept Head vs YTD acct'!$A$5:$Q$257,COUNTA('Dept Head vs YTD acct'!$A$4:I$4),FALSE))</f>
        <v>SHARE OF JOINT ACT/OTHER GV</v>
      </c>
      <c r="I222" s="9">
        <f>IF($Q222="","",VLOOKUP($Q222,'Dept Head vs YTD acct'!$A$5:$Q$257,COUNTA('Dept Head vs YTD acct'!$A$4:J$4),FALSE))</f>
        <v>0</v>
      </c>
      <c r="J222" s="9">
        <f>IF($Q222="","",VLOOKUP($Q222,'Dept Head vs YTD acct'!$A$5:$Q$257,COUNTA('Dept Head vs YTD acct'!$A$4:K$4),FALSE))</f>
        <v>0</v>
      </c>
      <c r="K222" s="9">
        <f>IF($Q222="","",VLOOKUP($Q222,'Dept Head vs YTD acct'!$A$5:$Q$257,COUNTA('Dept Head vs YTD acct'!$A$4:L$4),FALSE))</f>
        <v>-138488.4</v>
      </c>
      <c r="L222" s="9">
        <f>IF($Q222="","",VLOOKUP($Q222,'Dept Head vs YTD acct'!$A$5:$Q$257,COUNTA('Dept Head vs YTD acct'!$A$4:M$4),FALSE))</f>
        <v>0</v>
      </c>
      <c r="M222" s="9">
        <f>IF($Q222="","",VLOOKUP($Q222,'Dept Head vs YTD acct'!$A$5:$Q$257,COUNTA('Dept Head vs YTD acct'!$A$4:N$4),FALSE))</f>
        <v>0</v>
      </c>
      <c r="N222" s="9">
        <f>IF($Q222="","",VLOOKUP($Q222,'Dept Head vs YTD acct'!$A$5:$Q$257,COUNTA('Dept Head vs YTD acct'!$A$4:O$4),FALSE))</f>
        <v>0</v>
      </c>
      <c r="O222" s="9">
        <f>IF($Q222="","",VLOOKUP($Q222,'Dept Head vs YTD acct'!$A$5:$Q$257,COUNTA('Dept Head vs YTD acct'!$A$4:P$4),FALSE))</f>
        <v>-911.4</v>
      </c>
      <c r="P222" s="9">
        <f t="shared" si="3"/>
        <v>-139399.79999999999</v>
      </c>
      <c r="Q222">
        <f>IF((MAX($Q$4:Q221)+1)&gt;Data!$C$1,"",MAX($Q$4:Q221)+1)</f>
        <v>218</v>
      </c>
    </row>
    <row r="223" spans="1:17" x14ac:dyDescent="0.2">
      <c r="A223" t="str">
        <f>IF($Q223="","",VLOOKUP($Q223,'Dept Head vs YTD acct'!$A$5:$Q$257,COUNTA('Dept Head vs YTD acct'!$A$4:B$4),FALSE))</f>
        <v>A</v>
      </c>
      <c r="B223">
        <f>IF($Q223="","",VLOOKUP($Q223,'Dept Head vs YTD acct'!$A$5:$M$257,3,FALSE))</f>
        <v>0</v>
      </c>
      <c r="C223">
        <f>IF($Q223="","",VLOOKUP($Q223,'Dept Head vs YTD acct'!$A$5:$M$257,4,FALSE))</f>
        <v>0</v>
      </c>
      <c r="D223">
        <f>IF($Q223="","",VLOOKUP($Q223,'Dept Head vs YTD acct'!$A$5:$M$257,5,FALSE))</f>
        <v>0</v>
      </c>
      <c r="E223">
        <f>IF($Q223="","",VLOOKUP($Q223,'Dept Head vs YTD acct'!$A$5:$M$257,6,FALSE))</f>
        <v>0</v>
      </c>
      <c r="F223">
        <f>IF($Q223="","",VLOOKUP($Q223,'Dept Head vs YTD acct'!$A$5:$M$257,7,FALSE))</f>
        <v>0</v>
      </c>
      <c r="G223" t="str">
        <f>IF($Q223="","",VLOOKUP($Q223,'Dept Head vs YTD acct'!$A$5:$Q$257,COUNTA('Dept Head vs YTD acct'!$A$4:H$4),FALSE))</f>
        <v>1621</v>
      </c>
      <c r="H223" t="str">
        <f>IF($Q223="","",VLOOKUP($Q223,'Dept Head vs YTD acct'!$A$5:$Q$257,COUNTA('Dept Head vs YTD acct'!$A$4:I$4),FALSE))</f>
        <v>EARLY INTERVENTION FEES</v>
      </c>
      <c r="I223" s="9">
        <f>IF($Q223="","",VLOOKUP($Q223,'Dept Head vs YTD acct'!$A$5:$Q$257,COUNTA('Dept Head vs YTD acct'!$A$4:J$4),FALSE))</f>
        <v>20000</v>
      </c>
      <c r="J223" s="9">
        <f>IF($Q223="","",VLOOKUP($Q223,'Dept Head vs YTD acct'!$A$5:$Q$257,COUNTA('Dept Head vs YTD acct'!$A$4:K$4),FALSE))</f>
        <v>-93148.28</v>
      </c>
      <c r="K223" s="9">
        <f>IF($Q223="","",VLOOKUP($Q223,'Dept Head vs YTD acct'!$A$5:$Q$257,COUNTA('Dept Head vs YTD acct'!$A$4:L$4),FALSE))</f>
        <v>16039.75</v>
      </c>
      <c r="L223" s="9">
        <f>IF($Q223="","",VLOOKUP($Q223,'Dept Head vs YTD acct'!$A$5:$Q$257,COUNTA('Dept Head vs YTD acct'!$A$4:M$4),FALSE))</f>
        <v>11212.5</v>
      </c>
      <c r="M223" s="9">
        <f>IF($Q223="","",VLOOKUP($Q223,'Dept Head vs YTD acct'!$A$5:$Q$257,COUNTA('Dept Head vs YTD acct'!$A$4:N$4),FALSE))</f>
        <v>-9329</v>
      </c>
      <c r="N223" s="9">
        <f>IF($Q223="","",VLOOKUP($Q223,'Dept Head vs YTD acct'!$A$5:$Q$257,COUNTA('Dept Head vs YTD acct'!$A$4:O$4),FALSE))</f>
        <v>-70106.5</v>
      </c>
      <c r="O223" s="9">
        <f>IF($Q223="","",VLOOKUP($Q223,'Dept Head vs YTD acct'!$A$5:$Q$257,COUNTA('Dept Head vs YTD acct'!$A$4:P$4),FALSE))</f>
        <v>-22080.53</v>
      </c>
      <c r="P223" s="9">
        <f t="shared" si="3"/>
        <v>-147412.06</v>
      </c>
      <c r="Q223">
        <f>IF((MAX($Q$4:Q222)+1)&gt;Data!$C$1,"",MAX($Q$4:Q222)+1)</f>
        <v>219</v>
      </c>
    </row>
    <row r="224" spans="1:17" x14ac:dyDescent="0.2">
      <c r="A224" t="str">
        <f>IF($Q224="","",VLOOKUP($Q224,'Dept Head vs YTD acct'!$A$5:$Q$257,COUNTA('Dept Head vs YTD acct'!$A$4:B$4),FALSE))</f>
        <v>A</v>
      </c>
      <c r="B224">
        <f>IF($Q224="","",VLOOKUP($Q224,'Dept Head vs YTD acct'!$A$5:$M$257,3,FALSE))</f>
        <v>0</v>
      </c>
      <c r="C224">
        <f>IF($Q224="","",VLOOKUP($Q224,'Dept Head vs YTD acct'!$A$5:$M$257,4,FALSE))</f>
        <v>0</v>
      </c>
      <c r="D224">
        <f>IF($Q224="","",VLOOKUP($Q224,'Dept Head vs YTD acct'!$A$5:$M$257,5,FALSE))</f>
        <v>0</v>
      </c>
      <c r="E224">
        <f>IF($Q224="","",VLOOKUP($Q224,'Dept Head vs YTD acct'!$A$5:$M$257,6,FALSE))</f>
        <v>0</v>
      </c>
      <c r="F224">
        <f>IF($Q224="","",VLOOKUP($Q224,'Dept Head vs YTD acct'!$A$5:$M$257,7,FALSE))</f>
        <v>0</v>
      </c>
      <c r="G224" t="str">
        <f>IF($Q224="","",VLOOKUP($Q224,'Dept Head vs YTD acct'!$A$5:$Q$257,COUNTA('Dept Head vs YTD acct'!$A$4:H$4),FALSE))</f>
        <v>3447</v>
      </c>
      <c r="H224" t="str">
        <f>IF($Q224="","",VLOOKUP($Q224,'Dept Head vs YTD acct'!$A$5:$Q$257,COUNTA('Dept Head vs YTD acct'!$A$4:I$4),FALSE))</f>
        <v>ED PHC (ADMIN)</v>
      </c>
      <c r="I224" s="9">
        <f>IF($Q224="","",VLOOKUP($Q224,'Dept Head vs YTD acct'!$A$5:$Q$257,COUNTA('Dept Head vs YTD acct'!$A$4:J$4),FALSE))</f>
        <v>-31013.870000000003</v>
      </c>
      <c r="J224" s="9">
        <f>IF($Q224="","",VLOOKUP($Q224,'Dept Head vs YTD acct'!$A$5:$Q$257,COUNTA('Dept Head vs YTD acct'!$A$4:K$4),FALSE))</f>
        <v>-26950.699999999997</v>
      </c>
      <c r="K224" s="9">
        <f>IF($Q224="","",VLOOKUP($Q224,'Dept Head vs YTD acct'!$A$5:$Q$257,COUNTA('Dept Head vs YTD acct'!$A$4:L$4),FALSE))</f>
        <v>6075</v>
      </c>
      <c r="L224" s="9">
        <f>IF($Q224="","",VLOOKUP($Q224,'Dept Head vs YTD acct'!$A$5:$Q$257,COUNTA('Dept Head vs YTD acct'!$A$4:M$4),FALSE))</f>
        <v>-71777.240000000005</v>
      </c>
      <c r="M224" s="9">
        <f>IF($Q224="","",VLOOKUP($Q224,'Dept Head vs YTD acct'!$A$5:$Q$257,COUNTA('Dept Head vs YTD acct'!$A$4:N$4),FALSE))</f>
        <v>-26258.75</v>
      </c>
      <c r="N224" s="9">
        <f>IF($Q224="","",VLOOKUP($Q224,'Dept Head vs YTD acct'!$A$5:$Q$257,COUNTA('Dept Head vs YTD acct'!$A$4:O$4),FALSE))</f>
        <v>-2817.7099999999991</v>
      </c>
      <c r="O224" s="9">
        <f>IF($Q224="","",VLOOKUP($Q224,'Dept Head vs YTD acct'!$A$5:$Q$257,COUNTA('Dept Head vs YTD acct'!$A$4:P$4),FALSE))</f>
        <v>2503.3199999999997</v>
      </c>
      <c r="P224" s="9">
        <f t="shared" si="3"/>
        <v>-150239.94999999998</v>
      </c>
      <c r="Q224">
        <f>IF((MAX($Q$4:Q223)+1)&gt;Data!$C$1,"",MAX($Q$4:Q223)+1)</f>
        <v>220</v>
      </c>
    </row>
    <row r="225" spans="1:17" x14ac:dyDescent="0.2">
      <c r="A225" t="str">
        <f>IF($Q225="","",VLOOKUP($Q225,'Dept Head vs YTD acct'!$A$5:$Q$257,COUNTA('Dept Head vs YTD acct'!$A$4:B$4),FALSE))</f>
        <v>A</v>
      </c>
      <c r="B225">
        <f>IF($Q225="","",VLOOKUP($Q225,'Dept Head vs YTD acct'!$A$5:$M$257,3,FALSE))</f>
        <v>0</v>
      </c>
      <c r="C225">
        <f>IF($Q225="","",VLOOKUP($Q225,'Dept Head vs YTD acct'!$A$5:$M$257,4,FALSE))</f>
        <v>0</v>
      </c>
      <c r="D225">
        <f>IF($Q225="","",VLOOKUP($Q225,'Dept Head vs YTD acct'!$A$5:$M$257,5,FALSE))</f>
        <v>0</v>
      </c>
      <c r="E225">
        <f>IF($Q225="","",VLOOKUP($Q225,'Dept Head vs YTD acct'!$A$5:$M$257,6,FALSE))</f>
        <v>0</v>
      </c>
      <c r="F225">
        <f>IF($Q225="","",VLOOKUP($Q225,'Dept Head vs YTD acct'!$A$5:$M$257,7,FALSE))</f>
        <v>0</v>
      </c>
      <c r="G225" t="str">
        <f>IF($Q225="","",VLOOKUP($Q225,'Dept Head vs YTD acct'!$A$5:$Q$257,COUNTA('Dept Head vs YTD acct'!$A$4:H$4),FALSE))</f>
        <v>4491</v>
      </c>
      <c r="H225" t="str">
        <f>IF($Q225="","",VLOOKUP($Q225,'Dept Head vs YTD acct'!$A$5:$Q$257,COUNTA('Dept Head vs YTD acct'!$A$4:I$4),FALSE))</f>
        <v>S.O.R. FUNDING</v>
      </c>
      <c r="I225" s="9">
        <f>IF($Q225="","",VLOOKUP($Q225,'Dept Head vs YTD acct'!$A$5:$Q$257,COUNTA('Dept Head vs YTD acct'!$A$4:J$4),FALSE))</f>
        <v>0</v>
      </c>
      <c r="J225" s="9">
        <f>IF($Q225="","",VLOOKUP($Q225,'Dept Head vs YTD acct'!$A$5:$Q$257,COUNTA('Dept Head vs YTD acct'!$A$4:K$4),FALSE))</f>
        <v>0</v>
      </c>
      <c r="K225" s="9">
        <f>IF($Q225="","",VLOOKUP($Q225,'Dept Head vs YTD acct'!$A$5:$Q$257,COUNTA('Dept Head vs YTD acct'!$A$4:L$4),FALSE))</f>
        <v>0</v>
      </c>
      <c r="L225" s="9">
        <f>IF($Q225="","",VLOOKUP($Q225,'Dept Head vs YTD acct'!$A$5:$Q$257,COUNTA('Dept Head vs YTD acct'!$A$4:M$4),FALSE))</f>
        <v>0</v>
      </c>
      <c r="M225" s="9">
        <f>IF($Q225="","",VLOOKUP($Q225,'Dept Head vs YTD acct'!$A$5:$Q$257,COUNTA('Dept Head vs YTD acct'!$A$4:N$4),FALSE))</f>
        <v>-56665.77</v>
      </c>
      <c r="N225" s="9">
        <f>IF($Q225="","",VLOOKUP($Q225,'Dept Head vs YTD acct'!$A$5:$Q$257,COUNTA('Dept Head vs YTD acct'!$A$4:O$4),FALSE))</f>
        <v>-72958.05</v>
      </c>
      <c r="O225" s="9">
        <f>IF($Q225="","",VLOOKUP($Q225,'Dept Head vs YTD acct'!$A$5:$Q$257,COUNTA('Dept Head vs YTD acct'!$A$4:P$4),FALSE))</f>
        <v>-32668.66</v>
      </c>
      <c r="P225" s="9">
        <f t="shared" si="3"/>
        <v>-162292.48000000001</v>
      </c>
      <c r="Q225">
        <f>IF((MAX($Q$4:Q224)+1)&gt;Data!$C$1,"",MAX($Q$4:Q224)+1)</f>
        <v>221</v>
      </c>
    </row>
    <row r="226" spans="1:17" x14ac:dyDescent="0.2">
      <c r="A226" t="str">
        <f>IF($Q226="","",VLOOKUP($Q226,'Dept Head vs YTD acct'!$A$5:$Q$257,COUNTA('Dept Head vs YTD acct'!$A$4:B$4),FALSE))</f>
        <v>A</v>
      </c>
      <c r="B226">
        <f>IF($Q226="","",VLOOKUP($Q226,'Dept Head vs YTD acct'!$A$5:$M$257,3,FALSE))</f>
        <v>0</v>
      </c>
      <c r="C226">
        <f>IF($Q226="","",VLOOKUP($Q226,'Dept Head vs YTD acct'!$A$5:$M$257,4,FALSE))</f>
        <v>0</v>
      </c>
      <c r="D226">
        <f>IF($Q226="","",VLOOKUP($Q226,'Dept Head vs YTD acct'!$A$5:$M$257,5,FALSE))</f>
        <v>0</v>
      </c>
      <c r="E226">
        <f>IF($Q226="","",VLOOKUP($Q226,'Dept Head vs YTD acct'!$A$5:$M$257,6,FALSE))</f>
        <v>0</v>
      </c>
      <c r="F226">
        <f>IF($Q226="","",VLOOKUP($Q226,'Dept Head vs YTD acct'!$A$5:$M$257,7,FALSE))</f>
        <v>0</v>
      </c>
      <c r="G226" t="str">
        <f>IF($Q226="","",VLOOKUP($Q226,'Dept Head vs YTD acct'!$A$5:$Q$257,COUNTA('Dept Head vs YTD acct'!$A$4:H$4),FALSE))</f>
        <v>1140</v>
      </c>
      <c r="H226" t="str">
        <f>IF($Q226="","",VLOOKUP($Q226,'Dept Head vs YTD acct'!$A$5:$Q$257,COUNTA('Dept Head vs YTD acct'!$A$4:I$4),FALSE))</f>
        <v>EMERGENCY TELEPHONE CHARGES</v>
      </c>
      <c r="I226" s="9">
        <f>IF($Q226="","",VLOOKUP($Q226,'Dept Head vs YTD acct'!$A$5:$Q$257,COUNTA('Dept Head vs YTD acct'!$A$4:J$4),FALSE))</f>
        <v>1318.9199999999983</v>
      </c>
      <c r="J226" s="9">
        <f>IF($Q226="","",VLOOKUP($Q226,'Dept Head vs YTD acct'!$A$5:$Q$257,COUNTA('Dept Head vs YTD acct'!$A$4:K$4),FALSE))</f>
        <v>-5051</v>
      </c>
      <c r="K226" s="9">
        <f>IF($Q226="","",VLOOKUP($Q226,'Dept Head vs YTD acct'!$A$5:$Q$257,COUNTA('Dept Head vs YTD acct'!$A$4:L$4),FALSE))</f>
        <v>-25317.809999999998</v>
      </c>
      <c r="L226" s="9">
        <f>IF($Q226="","",VLOOKUP($Q226,'Dept Head vs YTD acct'!$A$5:$Q$257,COUNTA('Dept Head vs YTD acct'!$A$4:M$4),FALSE))</f>
        <v>-37551.570000000007</v>
      </c>
      <c r="M226" s="9">
        <f>IF($Q226="","",VLOOKUP($Q226,'Dept Head vs YTD acct'!$A$5:$Q$257,COUNTA('Dept Head vs YTD acct'!$A$4:N$4),FALSE))</f>
        <v>-83708.48000000001</v>
      </c>
      <c r="N226" s="9">
        <f>IF($Q226="","",VLOOKUP($Q226,'Dept Head vs YTD acct'!$A$5:$Q$257,COUNTA('Dept Head vs YTD acct'!$A$4:O$4),FALSE))</f>
        <v>-4500.7799999999988</v>
      </c>
      <c r="O226" s="9">
        <f>IF($Q226="","",VLOOKUP($Q226,'Dept Head vs YTD acct'!$A$5:$Q$257,COUNTA('Dept Head vs YTD acct'!$A$4:P$4),FALSE))</f>
        <v>-8343.3699999999953</v>
      </c>
      <c r="P226" s="9">
        <f t="shared" si="3"/>
        <v>-163154.09</v>
      </c>
      <c r="Q226">
        <f>IF((MAX($Q$4:Q225)+1)&gt;Data!$C$1,"",MAX($Q$4:Q225)+1)</f>
        <v>222</v>
      </c>
    </row>
    <row r="227" spans="1:17" x14ac:dyDescent="0.2">
      <c r="A227" t="str">
        <f>IF($Q227="","",VLOOKUP($Q227,'Dept Head vs YTD acct'!$A$5:$Q$257,COUNTA('Dept Head vs YTD acct'!$A$4:B$4),FALSE))</f>
        <v>A</v>
      </c>
      <c r="B227">
        <f>IF($Q227="","",VLOOKUP($Q227,'Dept Head vs YTD acct'!$A$5:$M$257,3,FALSE))</f>
        <v>0</v>
      </c>
      <c r="C227">
        <f>IF($Q227="","",VLOOKUP($Q227,'Dept Head vs YTD acct'!$A$5:$M$257,4,FALSE))</f>
        <v>0</v>
      </c>
      <c r="D227">
        <f>IF($Q227="","",VLOOKUP($Q227,'Dept Head vs YTD acct'!$A$5:$M$257,5,FALSE))</f>
        <v>0</v>
      </c>
      <c r="E227">
        <f>IF($Q227="","",VLOOKUP($Q227,'Dept Head vs YTD acct'!$A$5:$M$257,6,FALSE))</f>
        <v>0</v>
      </c>
      <c r="F227">
        <f>IF($Q227="","",VLOOKUP($Q227,'Dept Head vs YTD acct'!$A$5:$M$257,7,FALSE))</f>
        <v>0</v>
      </c>
      <c r="G227" t="str">
        <f>IF($Q227="","",VLOOKUP($Q227,'Dept Head vs YTD acct'!$A$5:$Q$257,COUNTA('Dept Head vs YTD acct'!$A$4:H$4),FALSE))</f>
        <v>4493</v>
      </c>
      <c r="H227" t="str">
        <f>IF($Q227="","",VLOOKUP($Q227,'Dept Head vs YTD acct'!$A$5:$Q$257,COUNTA('Dept Head vs YTD acct'!$A$4:I$4),FALSE))</f>
        <v>MH CLINIC UPL</v>
      </c>
      <c r="I227" s="9">
        <f>IF($Q227="","",VLOOKUP($Q227,'Dept Head vs YTD acct'!$A$5:$Q$257,COUNTA('Dept Head vs YTD acct'!$A$4:J$4),FALSE))</f>
        <v>0</v>
      </c>
      <c r="J227" s="9">
        <f>IF($Q227="","",VLOOKUP($Q227,'Dept Head vs YTD acct'!$A$5:$Q$257,COUNTA('Dept Head vs YTD acct'!$A$4:K$4),FALSE))</f>
        <v>0</v>
      </c>
      <c r="K227" s="9">
        <f>IF($Q227="","",VLOOKUP($Q227,'Dept Head vs YTD acct'!$A$5:$Q$257,COUNTA('Dept Head vs YTD acct'!$A$4:L$4),FALSE))</f>
        <v>0</v>
      </c>
      <c r="L227" s="9">
        <f>IF($Q227="","",VLOOKUP($Q227,'Dept Head vs YTD acct'!$A$5:$Q$257,COUNTA('Dept Head vs YTD acct'!$A$4:M$4),FALSE))</f>
        <v>0</v>
      </c>
      <c r="M227" s="9">
        <f>IF($Q227="","",VLOOKUP($Q227,'Dept Head vs YTD acct'!$A$5:$Q$257,COUNTA('Dept Head vs YTD acct'!$A$4:N$4),FALSE))</f>
        <v>0</v>
      </c>
      <c r="N227" s="9">
        <f>IF($Q227="","",VLOOKUP($Q227,'Dept Head vs YTD acct'!$A$5:$Q$257,COUNTA('Dept Head vs YTD acct'!$A$4:O$4),FALSE))</f>
        <v>-86558.65</v>
      </c>
      <c r="O227" s="9">
        <f>IF($Q227="","",VLOOKUP($Q227,'Dept Head vs YTD acct'!$A$5:$Q$257,COUNTA('Dept Head vs YTD acct'!$A$4:P$4),FALSE))</f>
        <v>-86558.65</v>
      </c>
      <c r="P227" s="9">
        <f t="shared" si="3"/>
        <v>-173117.3</v>
      </c>
      <c r="Q227">
        <f>IF((MAX($Q$4:Q226)+1)&gt;Data!$C$1,"",MAX($Q$4:Q226)+1)</f>
        <v>223</v>
      </c>
    </row>
    <row r="228" spans="1:17" x14ac:dyDescent="0.2">
      <c r="A228" t="str">
        <f>IF($Q228="","",VLOOKUP($Q228,'Dept Head vs YTD acct'!$A$5:$Q$257,COUNTA('Dept Head vs YTD acct'!$A$4:B$4),FALSE))</f>
        <v>A</v>
      </c>
      <c r="B228">
        <f>IF($Q228="","",VLOOKUP($Q228,'Dept Head vs YTD acct'!$A$5:$M$257,3,FALSE))</f>
        <v>0</v>
      </c>
      <c r="C228">
        <f>IF($Q228="","",VLOOKUP($Q228,'Dept Head vs YTD acct'!$A$5:$M$257,4,FALSE))</f>
        <v>0</v>
      </c>
      <c r="D228">
        <f>IF($Q228="","",VLOOKUP($Q228,'Dept Head vs YTD acct'!$A$5:$M$257,5,FALSE))</f>
        <v>0</v>
      </c>
      <c r="E228">
        <f>IF($Q228="","",VLOOKUP($Q228,'Dept Head vs YTD acct'!$A$5:$M$257,6,FALSE))</f>
        <v>0</v>
      </c>
      <c r="F228">
        <f>IF($Q228="","",VLOOKUP($Q228,'Dept Head vs YTD acct'!$A$5:$M$257,7,FALSE))</f>
        <v>0</v>
      </c>
      <c r="G228" t="str">
        <f>IF($Q228="","",VLOOKUP($Q228,'Dept Head vs YTD acct'!$A$5:$Q$257,COUNTA('Dept Head vs YTD acct'!$A$4:H$4),FALSE))</f>
        <v>3609</v>
      </c>
      <c r="H228" t="str">
        <f>IF($Q228="","",VLOOKUP($Q228,'Dept Head vs YTD acct'!$A$5:$Q$257,COUNTA('Dept Head vs YTD acct'!$A$4:I$4),FALSE))</f>
        <v>FAMILY ASSISTANCE</v>
      </c>
      <c r="I228" s="9">
        <f>IF($Q228="","",VLOOKUP($Q228,'Dept Head vs YTD acct'!$A$5:$Q$257,COUNTA('Dept Head vs YTD acct'!$A$4:J$4),FALSE))</f>
        <v>-155071</v>
      </c>
      <c r="J228" s="9">
        <f>IF($Q228="","",VLOOKUP($Q228,'Dept Head vs YTD acct'!$A$5:$Q$257,COUNTA('Dept Head vs YTD acct'!$A$4:K$4),FALSE))</f>
        <v>-1184</v>
      </c>
      <c r="K228" s="9">
        <f>IF($Q228="","",VLOOKUP($Q228,'Dept Head vs YTD acct'!$A$5:$Q$257,COUNTA('Dept Head vs YTD acct'!$A$4:L$4),FALSE))</f>
        <v>-1177</v>
      </c>
      <c r="L228" s="9">
        <f>IF($Q228="","",VLOOKUP($Q228,'Dept Head vs YTD acct'!$A$5:$Q$257,COUNTA('Dept Head vs YTD acct'!$A$4:M$4),FALSE))</f>
        <v>-404</v>
      </c>
      <c r="M228" s="9">
        <f>IF($Q228="","",VLOOKUP($Q228,'Dept Head vs YTD acct'!$A$5:$Q$257,COUNTA('Dept Head vs YTD acct'!$A$4:N$4),FALSE))</f>
        <v>-304</v>
      </c>
      <c r="N228" s="9">
        <f>IF($Q228="","",VLOOKUP($Q228,'Dept Head vs YTD acct'!$A$5:$Q$257,COUNTA('Dept Head vs YTD acct'!$A$4:O$4),FALSE))</f>
        <v>-26030</v>
      </c>
      <c r="O228" s="9">
        <f>IF($Q228="","",VLOOKUP($Q228,'Dept Head vs YTD acct'!$A$5:$Q$257,COUNTA('Dept Head vs YTD acct'!$A$4:P$4),FALSE))</f>
        <v>400</v>
      </c>
      <c r="P228" s="9">
        <f t="shared" si="3"/>
        <v>-183770</v>
      </c>
      <c r="Q228">
        <f>IF((MAX($Q$4:Q227)+1)&gt;Data!$C$1,"",MAX($Q$4:Q227)+1)</f>
        <v>224</v>
      </c>
    </row>
    <row r="229" spans="1:17" x14ac:dyDescent="0.2">
      <c r="A229" t="str">
        <f>IF($Q229="","",VLOOKUP($Q229,'Dept Head vs YTD acct'!$A$5:$Q$257,COUNTA('Dept Head vs YTD acct'!$A$4:B$4),FALSE))</f>
        <v>A</v>
      </c>
      <c r="B229">
        <f>IF($Q229="","",VLOOKUP($Q229,'Dept Head vs YTD acct'!$A$5:$M$257,3,FALSE))</f>
        <v>0</v>
      </c>
      <c r="C229">
        <f>IF($Q229="","",VLOOKUP($Q229,'Dept Head vs YTD acct'!$A$5:$M$257,4,FALSE))</f>
        <v>0</v>
      </c>
      <c r="D229">
        <f>IF($Q229="","",VLOOKUP($Q229,'Dept Head vs YTD acct'!$A$5:$M$257,5,FALSE))</f>
        <v>0</v>
      </c>
      <c r="E229">
        <f>IF($Q229="","",VLOOKUP($Q229,'Dept Head vs YTD acct'!$A$5:$M$257,6,FALSE))</f>
        <v>0</v>
      </c>
      <c r="F229">
        <f>IF($Q229="","",VLOOKUP($Q229,'Dept Head vs YTD acct'!$A$5:$M$257,7,FALSE))</f>
        <v>0</v>
      </c>
      <c r="G229" t="str">
        <f>IF($Q229="","",VLOOKUP($Q229,'Dept Head vs YTD acct'!$A$5:$Q$257,COUNTA('Dept Head vs YTD acct'!$A$4:H$4),FALSE))</f>
        <v>4619</v>
      </c>
      <c r="H229" t="str">
        <f>IF($Q229="","",VLOOKUP($Q229,'Dept Head vs YTD acct'!$A$5:$Q$257,COUNTA('Dept Head vs YTD acct'!$A$4:I$4),FALSE))</f>
        <v>CHILD CARE  &lt;TITLE IV-E&gt;</v>
      </c>
      <c r="I229" s="9">
        <f>IF($Q229="","",VLOOKUP($Q229,'Dept Head vs YTD acct'!$A$5:$Q$257,COUNTA('Dept Head vs YTD acct'!$A$4:J$4),FALSE))</f>
        <v>-148624</v>
      </c>
      <c r="J229" s="9">
        <f>IF($Q229="","",VLOOKUP($Q229,'Dept Head vs YTD acct'!$A$5:$Q$257,COUNTA('Dept Head vs YTD acct'!$A$4:K$4),FALSE))</f>
        <v>-256394</v>
      </c>
      <c r="K229" s="9">
        <f>IF($Q229="","",VLOOKUP($Q229,'Dept Head vs YTD acct'!$A$5:$Q$257,COUNTA('Dept Head vs YTD acct'!$A$4:L$4),FALSE))</f>
        <v>-115865</v>
      </c>
      <c r="L229" s="9">
        <f>IF($Q229="","",VLOOKUP($Q229,'Dept Head vs YTD acct'!$A$5:$Q$257,COUNTA('Dept Head vs YTD acct'!$A$4:M$4),FALSE))</f>
        <v>79537</v>
      </c>
      <c r="M229" s="9">
        <f>IF($Q229="","",VLOOKUP($Q229,'Dept Head vs YTD acct'!$A$5:$Q$257,COUNTA('Dept Head vs YTD acct'!$A$4:N$4),FALSE))</f>
        <v>166984</v>
      </c>
      <c r="N229" s="9">
        <f>IF($Q229="","",VLOOKUP($Q229,'Dept Head vs YTD acct'!$A$5:$Q$257,COUNTA('Dept Head vs YTD acct'!$A$4:O$4),FALSE))</f>
        <v>81243</v>
      </c>
      <c r="O229" s="9">
        <f>IF($Q229="","",VLOOKUP($Q229,'Dept Head vs YTD acct'!$A$5:$Q$257,COUNTA('Dept Head vs YTD acct'!$A$4:P$4),FALSE))</f>
        <v>-56622</v>
      </c>
      <c r="P229" s="9">
        <f t="shared" si="3"/>
        <v>-249741</v>
      </c>
      <c r="Q229">
        <f>IF((MAX($Q$4:Q228)+1)&gt;Data!$C$1,"",MAX($Q$4:Q228)+1)</f>
        <v>225</v>
      </c>
    </row>
    <row r="230" spans="1:17" x14ac:dyDescent="0.2">
      <c r="A230" t="str">
        <f>IF($Q230="","",VLOOKUP($Q230,'Dept Head vs YTD acct'!$A$5:$Q$257,COUNTA('Dept Head vs YTD acct'!$A$4:B$4),FALSE))</f>
        <v>A</v>
      </c>
      <c r="B230">
        <f>IF($Q230="","",VLOOKUP($Q230,'Dept Head vs YTD acct'!$A$5:$M$257,3,FALSE))</f>
        <v>0</v>
      </c>
      <c r="C230">
        <f>IF($Q230="","",VLOOKUP($Q230,'Dept Head vs YTD acct'!$A$5:$M$257,4,FALSE))</f>
        <v>0</v>
      </c>
      <c r="D230">
        <f>IF($Q230="","",VLOOKUP($Q230,'Dept Head vs YTD acct'!$A$5:$M$257,5,FALSE))</f>
        <v>0</v>
      </c>
      <c r="E230">
        <f>IF($Q230="","",VLOOKUP($Q230,'Dept Head vs YTD acct'!$A$5:$M$257,6,FALSE))</f>
        <v>0</v>
      </c>
      <c r="F230">
        <f>IF($Q230="","",VLOOKUP($Q230,'Dept Head vs YTD acct'!$A$5:$M$257,7,FALSE))</f>
        <v>0</v>
      </c>
      <c r="G230" t="str">
        <f>IF($Q230="","",VLOOKUP($Q230,'Dept Head vs YTD acct'!$A$5:$Q$257,COUNTA('Dept Head vs YTD acct'!$A$4:H$4),FALSE))</f>
        <v>3472</v>
      </c>
      <c r="H230" t="str">
        <f>IF($Q230="","",VLOOKUP($Q230,'Dept Head vs YTD acct'!$A$5:$Q$257,COUNTA('Dept Head vs YTD acct'!$A$4:I$4),FALSE))</f>
        <v>COMMUNITY SUPPORT GROUP</v>
      </c>
      <c r="I230" s="9">
        <f>IF($Q230="","",VLOOKUP($Q230,'Dept Head vs YTD acct'!$A$5:$Q$257,COUNTA('Dept Head vs YTD acct'!$A$4:J$4),FALSE))</f>
        <v>-248550.82000000007</v>
      </c>
      <c r="J230" s="9">
        <f>IF($Q230="","",VLOOKUP($Q230,'Dept Head vs YTD acct'!$A$5:$Q$257,COUNTA('Dept Head vs YTD acct'!$A$4:K$4),FALSE))</f>
        <v>65300.820000000065</v>
      </c>
      <c r="K230" s="9">
        <f>IF($Q230="","",VLOOKUP($Q230,'Dept Head vs YTD acct'!$A$5:$Q$257,COUNTA('Dept Head vs YTD acct'!$A$4:L$4),FALSE))</f>
        <v>-51227.5</v>
      </c>
      <c r="L230" s="9">
        <f>IF($Q230="","",VLOOKUP($Q230,'Dept Head vs YTD acct'!$A$5:$Q$257,COUNTA('Dept Head vs YTD acct'!$A$4:M$4),FALSE))</f>
        <v>-3903</v>
      </c>
      <c r="M230" s="9">
        <f>IF($Q230="","",VLOOKUP($Q230,'Dept Head vs YTD acct'!$A$5:$Q$257,COUNTA('Dept Head vs YTD acct'!$A$4:N$4),FALSE))</f>
        <v>75872.840000000084</v>
      </c>
      <c r="N230" s="9">
        <f>IF($Q230="","",VLOOKUP($Q230,'Dept Head vs YTD acct'!$A$5:$Q$257,COUNTA('Dept Head vs YTD acct'!$A$4:O$4),FALSE))</f>
        <v>18470</v>
      </c>
      <c r="O230" s="9">
        <f>IF($Q230="","",VLOOKUP($Q230,'Dept Head vs YTD acct'!$A$5:$Q$257,COUNTA('Dept Head vs YTD acct'!$A$4:P$4),FALSE))</f>
        <v>-106107</v>
      </c>
      <c r="P230" s="9">
        <f t="shared" si="3"/>
        <v>-250144.65999999992</v>
      </c>
      <c r="Q230">
        <f>IF((MAX($Q$4:Q229)+1)&gt;Data!$C$1,"",MAX($Q$4:Q229)+1)</f>
        <v>226</v>
      </c>
    </row>
    <row r="231" spans="1:17" x14ac:dyDescent="0.2">
      <c r="A231" t="str">
        <f>IF($Q231="","",VLOOKUP($Q231,'Dept Head vs YTD acct'!$A$5:$Q$257,COUNTA('Dept Head vs YTD acct'!$A$4:B$4),FALSE))</f>
        <v>A</v>
      </c>
      <c r="B231">
        <f>IF($Q231="","",VLOOKUP($Q231,'Dept Head vs YTD acct'!$A$5:$M$257,3,FALSE))</f>
        <v>0</v>
      </c>
      <c r="C231">
        <f>IF($Q231="","",VLOOKUP($Q231,'Dept Head vs YTD acct'!$A$5:$M$257,4,FALSE))</f>
        <v>0</v>
      </c>
      <c r="D231">
        <f>IF($Q231="","",VLOOKUP($Q231,'Dept Head vs YTD acct'!$A$5:$M$257,5,FALSE))</f>
        <v>0</v>
      </c>
      <c r="E231">
        <f>IF($Q231="","",VLOOKUP($Q231,'Dept Head vs YTD acct'!$A$5:$M$257,6,FALSE))</f>
        <v>0</v>
      </c>
      <c r="F231">
        <f>IF($Q231="","",VLOOKUP($Q231,'Dept Head vs YTD acct'!$A$5:$M$257,7,FALSE))</f>
        <v>0</v>
      </c>
      <c r="G231" t="str">
        <f>IF($Q231="","",VLOOKUP($Q231,'Dept Head vs YTD acct'!$A$5:$Q$257,COUNTA('Dept Head vs YTD acct'!$A$4:H$4),FALSE))</f>
        <v>3449</v>
      </c>
      <c r="H231" t="str">
        <f>IF($Q231="","",VLOOKUP($Q231,'Dept Head vs YTD acct'!$A$5:$Q$257,COUNTA('Dept Head vs YTD acct'!$A$4:I$4),FALSE))</f>
        <v>EARLY INTERVENTION STATE AID</v>
      </c>
      <c r="I231" s="9">
        <f>IF($Q231="","",VLOOKUP($Q231,'Dept Head vs YTD acct'!$A$5:$Q$257,COUNTA('Dept Head vs YTD acct'!$A$4:J$4),FALSE))</f>
        <v>-41688.720000000001</v>
      </c>
      <c r="J231" s="9">
        <f>IF($Q231="","",VLOOKUP($Q231,'Dept Head vs YTD acct'!$A$5:$Q$257,COUNTA('Dept Head vs YTD acct'!$A$4:K$4),FALSE))</f>
        <v>-64148.600000000006</v>
      </c>
      <c r="K231" s="9">
        <f>IF($Q231="","",VLOOKUP($Q231,'Dept Head vs YTD acct'!$A$5:$Q$257,COUNTA('Dept Head vs YTD acct'!$A$4:L$4),FALSE))</f>
        <v>-105587.59</v>
      </c>
      <c r="L231" s="9">
        <f>IF($Q231="","",VLOOKUP($Q231,'Dept Head vs YTD acct'!$A$5:$Q$257,COUNTA('Dept Head vs YTD acct'!$A$4:M$4),FALSE))</f>
        <v>-5791.5299999999988</v>
      </c>
      <c r="M231" s="9">
        <f>IF($Q231="","",VLOOKUP($Q231,'Dept Head vs YTD acct'!$A$5:$Q$257,COUNTA('Dept Head vs YTD acct'!$A$4:N$4),FALSE))</f>
        <v>-37468.619999999995</v>
      </c>
      <c r="N231" s="9">
        <f>IF($Q231="","",VLOOKUP($Q231,'Dept Head vs YTD acct'!$A$5:$Q$257,COUNTA('Dept Head vs YTD acct'!$A$4:O$4),FALSE))</f>
        <v>-21806.1</v>
      </c>
      <c r="O231" s="9">
        <f>IF($Q231="","",VLOOKUP($Q231,'Dept Head vs YTD acct'!$A$5:$Q$257,COUNTA('Dept Head vs YTD acct'!$A$4:P$4),FALSE))</f>
        <v>2527.1999999999971</v>
      </c>
      <c r="P231" s="9">
        <f t="shared" si="3"/>
        <v>-273963.95999999996</v>
      </c>
      <c r="Q231">
        <f>IF((MAX($Q$4:Q230)+1)&gt;Data!$C$1,"",MAX($Q$4:Q230)+1)</f>
        <v>227</v>
      </c>
    </row>
    <row r="232" spans="1:17" x14ac:dyDescent="0.2">
      <c r="A232" t="str">
        <f>IF($Q232="","",VLOOKUP($Q232,'Dept Head vs YTD acct'!$A$5:$Q$257,COUNTA('Dept Head vs YTD acct'!$A$4:B$4),FALSE))</f>
        <v>A</v>
      </c>
      <c r="B232">
        <f>IF($Q232="","",VLOOKUP($Q232,'Dept Head vs YTD acct'!$A$5:$M$257,3,FALSE))</f>
        <v>0</v>
      </c>
      <c r="C232">
        <f>IF($Q232="","",VLOOKUP($Q232,'Dept Head vs YTD acct'!$A$5:$M$257,4,FALSE))</f>
        <v>0</v>
      </c>
      <c r="D232">
        <f>IF($Q232="","",VLOOKUP($Q232,'Dept Head vs YTD acct'!$A$5:$M$257,5,FALSE))</f>
        <v>0</v>
      </c>
      <c r="E232">
        <f>IF($Q232="","",VLOOKUP($Q232,'Dept Head vs YTD acct'!$A$5:$M$257,6,FALSE))</f>
        <v>0</v>
      </c>
      <c r="F232">
        <f>IF($Q232="","",VLOOKUP($Q232,'Dept Head vs YTD acct'!$A$5:$M$257,7,FALSE))</f>
        <v>0</v>
      </c>
      <c r="G232" t="str">
        <f>IF($Q232="","",VLOOKUP($Q232,'Dept Head vs YTD acct'!$A$5:$Q$257,COUNTA('Dept Head vs YTD acct'!$A$4:H$4),FALSE))</f>
        <v>2401</v>
      </c>
      <c r="H232" t="str">
        <f>IF($Q232="","",VLOOKUP($Q232,'Dept Head vs YTD acct'!$A$5:$Q$257,COUNTA('Dept Head vs YTD acct'!$A$4:I$4),FALSE))</f>
        <v>INTEREST ON DEPOSITS</v>
      </c>
      <c r="I232" s="9">
        <f>IF($Q232="","",VLOOKUP($Q232,'Dept Head vs YTD acct'!$A$5:$Q$257,COUNTA('Dept Head vs YTD acct'!$A$4:J$4),FALSE))</f>
        <v>5246.14</v>
      </c>
      <c r="J232" s="9">
        <f>IF($Q232="","",VLOOKUP($Q232,'Dept Head vs YTD acct'!$A$5:$Q$257,COUNTA('Dept Head vs YTD acct'!$A$4:K$4),FALSE))</f>
        <v>-6807.1100000000006</v>
      </c>
      <c r="K232" s="9">
        <f>IF($Q232="","",VLOOKUP($Q232,'Dept Head vs YTD acct'!$A$5:$Q$257,COUNTA('Dept Head vs YTD acct'!$A$4:L$4),FALSE))</f>
        <v>-21423.68</v>
      </c>
      <c r="L232" s="9">
        <f>IF($Q232="","",VLOOKUP($Q232,'Dept Head vs YTD acct'!$A$5:$Q$257,COUNTA('Dept Head vs YTD acct'!$A$4:M$4),FALSE))</f>
        <v>-174128.22</v>
      </c>
      <c r="M232" s="9">
        <f>IF($Q232="","",VLOOKUP($Q232,'Dept Head vs YTD acct'!$A$5:$Q$257,COUNTA('Dept Head vs YTD acct'!$A$4:N$4),FALSE))</f>
        <v>-274473.13</v>
      </c>
      <c r="N232" s="9">
        <f>IF($Q232="","",VLOOKUP($Q232,'Dept Head vs YTD acct'!$A$5:$Q$257,COUNTA('Dept Head vs YTD acct'!$A$4:O$4),FALSE))</f>
        <v>117881.41</v>
      </c>
      <c r="O232" s="9">
        <f>IF($Q232="","",VLOOKUP($Q232,'Dept Head vs YTD acct'!$A$5:$Q$257,COUNTA('Dept Head vs YTD acct'!$A$4:P$4),FALSE))</f>
        <v>52688.29</v>
      </c>
      <c r="P232" s="9">
        <f t="shared" si="3"/>
        <v>-301016.3</v>
      </c>
      <c r="Q232">
        <f>IF((MAX($Q$4:Q231)+1)&gt;Data!$C$1,"",MAX($Q$4:Q231)+1)</f>
        <v>228</v>
      </c>
    </row>
    <row r="233" spans="1:17" x14ac:dyDescent="0.2">
      <c r="A233" t="str">
        <f>IF($Q233="","",VLOOKUP($Q233,'Dept Head vs YTD acct'!$A$5:$Q$257,COUNTA('Dept Head vs YTD acct'!$A$4:B$4),FALSE))</f>
        <v>A</v>
      </c>
      <c r="B233">
        <f>IF($Q233="","",VLOOKUP($Q233,'Dept Head vs YTD acct'!$A$5:$M$257,3,FALSE))</f>
        <v>0</v>
      </c>
      <c r="C233">
        <f>IF($Q233="","",VLOOKUP($Q233,'Dept Head vs YTD acct'!$A$5:$M$257,4,FALSE))</f>
        <v>0</v>
      </c>
      <c r="D233">
        <f>IF($Q233="","",VLOOKUP($Q233,'Dept Head vs YTD acct'!$A$5:$M$257,5,FALSE))</f>
        <v>0</v>
      </c>
      <c r="E233">
        <f>IF($Q233="","",VLOOKUP($Q233,'Dept Head vs YTD acct'!$A$5:$M$257,6,FALSE))</f>
        <v>0</v>
      </c>
      <c r="F233">
        <f>IF($Q233="","",VLOOKUP($Q233,'Dept Head vs YTD acct'!$A$5:$M$257,7,FALSE))</f>
        <v>0</v>
      </c>
      <c r="G233" t="str">
        <f>IF($Q233="","",VLOOKUP($Q233,'Dept Head vs YTD acct'!$A$5:$Q$257,COUNTA('Dept Head vs YTD acct'!$A$4:H$4),FALSE))</f>
        <v>1051</v>
      </c>
      <c r="H233" t="str">
        <f>IF($Q233="","",VLOOKUP($Q233,'Dept Head vs YTD acct'!$A$5:$Q$257,COUNTA('Dept Head vs YTD acct'!$A$4:I$4),FALSE))</f>
        <v>GAIN ON SALE OF TAX ACQ PROP</v>
      </c>
      <c r="I233" s="9">
        <f>IF($Q233="","",VLOOKUP($Q233,'Dept Head vs YTD acct'!$A$5:$Q$257,COUNTA('Dept Head vs YTD acct'!$A$4:J$4),FALSE))</f>
        <v>-50389.86</v>
      </c>
      <c r="J233" s="9">
        <f>IF($Q233="","",VLOOKUP($Q233,'Dept Head vs YTD acct'!$A$5:$Q$257,COUNTA('Dept Head vs YTD acct'!$A$4:K$4),FALSE))</f>
        <v>-74929.700000000012</v>
      </c>
      <c r="K233" s="9">
        <f>IF($Q233="","",VLOOKUP($Q233,'Dept Head vs YTD acct'!$A$5:$Q$257,COUNTA('Dept Head vs YTD acct'!$A$4:L$4),FALSE))</f>
        <v>95887.27</v>
      </c>
      <c r="L233" s="9">
        <f>IF($Q233="","",VLOOKUP($Q233,'Dept Head vs YTD acct'!$A$5:$Q$257,COUNTA('Dept Head vs YTD acct'!$A$4:M$4),FALSE))</f>
        <v>-242537.93</v>
      </c>
      <c r="M233" s="9">
        <f>IF($Q233="","",VLOOKUP($Q233,'Dept Head vs YTD acct'!$A$5:$Q$257,COUNTA('Dept Head vs YTD acct'!$A$4:N$4),FALSE))</f>
        <v>-139455.71</v>
      </c>
      <c r="N233" s="9">
        <f>IF($Q233="","",VLOOKUP($Q233,'Dept Head vs YTD acct'!$A$5:$Q$257,COUNTA('Dept Head vs YTD acct'!$A$4:O$4),FALSE))</f>
        <v>50000</v>
      </c>
      <c r="O233" s="9">
        <f>IF($Q233="","",VLOOKUP($Q233,'Dept Head vs YTD acct'!$A$5:$Q$257,COUNTA('Dept Head vs YTD acct'!$A$4:P$4),FALSE))</f>
        <v>60000</v>
      </c>
      <c r="P233" s="9">
        <f t="shared" si="3"/>
        <v>-301425.92999999993</v>
      </c>
      <c r="Q233">
        <f>IF((MAX($Q$4:Q232)+1)&gt;Data!$C$1,"",MAX($Q$4:Q232)+1)</f>
        <v>229</v>
      </c>
    </row>
    <row r="234" spans="1:17" x14ac:dyDescent="0.2">
      <c r="A234" t="str">
        <f>IF($Q234="","",VLOOKUP($Q234,'Dept Head vs YTD acct'!$A$5:$Q$257,COUNTA('Dept Head vs YTD acct'!$A$4:B$4),FALSE))</f>
        <v>A</v>
      </c>
      <c r="B234">
        <f>IF($Q234="","",VLOOKUP($Q234,'Dept Head vs YTD acct'!$A$5:$M$257,3,FALSE))</f>
        <v>0</v>
      </c>
      <c r="C234">
        <f>IF($Q234="","",VLOOKUP($Q234,'Dept Head vs YTD acct'!$A$5:$M$257,4,FALSE))</f>
        <v>0</v>
      </c>
      <c r="D234">
        <f>IF($Q234="","",VLOOKUP($Q234,'Dept Head vs YTD acct'!$A$5:$M$257,5,FALSE))</f>
        <v>0</v>
      </c>
      <c r="E234">
        <f>IF($Q234="","",VLOOKUP($Q234,'Dept Head vs YTD acct'!$A$5:$M$257,6,FALSE))</f>
        <v>0</v>
      </c>
      <c r="F234">
        <f>IF($Q234="","",VLOOKUP($Q234,'Dept Head vs YTD acct'!$A$5:$M$257,7,FALSE))</f>
        <v>0</v>
      </c>
      <c r="G234" t="str">
        <f>IF($Q234="","",VLOOKUP($Q234,'Dept Head vs YTD acct'!$A$5:$Q$257,COUNTA('Dept Head vs YTD acct'!$A$4:H$4),FALSE))</f>
        <v>2680</v>
      </c>
      <c r="H234" t="str">
        <f>IF($Q234="","",VLOOKUP($Q234,'Dept Head vs YTD acct'!$A$5:$Q$257,COUNTA('Dept Head vs YTD acct'!$A$4:I$4),FALSE))</f>
        <v>INSURANCE RECOVERIES</v>
      </c>
      <c r="I234" s="9">
        <f>IF($Q234="","",VLOOKUP($Q234,'Dept Head vs YTD acct'!$A$5:$Q$257,COUNTA('Dept Head vs YTD acct'!$A$4:J$4),FALSE))</f>
        <v>-83853.02</v>
      </c>
      <c r="J234" s="9">
        <f>IF($Q234="","",VLOOKUP($Q234,'Dept Head vs YTD acct'!$A$5:$Q$257,COUNTA('Dept Head vs YTD acct'!$A$4:K$4),FALSE))</f>
        <v>-35285.18</v>
      </c>
      <c r="K234" s="9">
        <f>IF($Q234="","",VLOOKUP($Q234,'Dept Head vs YTD acct'!$A$5:$Q$257,COUNTA('Dept Head vs YTD acct'!$A$4:L$4),FALSE))</f>
        <v>-29646.81</v>
      </c>
      <c r="L234" s="9">
        <f>IF($Q234="","",VLOOKUP($Q234,'Dept Head vs YTD acct'!$A$5:$Q$257,COUNTA('Dept Head vs YTD acct'!$A$4:M$4),FALSE))</f>
        <v>-41022.120000000003</v>
      </c>
      <c r="M234" s="9">
        <f>IF($Q234="","",VLOOKUP($Q234,'Dept Head vs YTD acct'!$A$5:$Q$257,COUNTA('Dept Head vs YTD acct'!$A$4:N$4),FALSE))</f>
        <v>-23258.85</v>
      </c>
      <c r="N234" s="9">
        <f>IF($Q234="","",VLOOKUP($Q234,'Dept Head vs YTD acct'!$A$5:$Q$257,COUNTA('Dept Head vs YTD acct'!$A$4:O$4),FALSE))</f>
        <v>-58103.32</v>
      </c>
      <c r="O234" s="9">
        <f>IF($Q234="","",VLOOKUP($Q234,'Dept Head vs YTD acct'!$A$5:$Q$257,COUNTA('Dept Head vs YTD acct'!$A$4:P$4),FALSE))</f>
        <v>-30525.759999999998</v>
      </c>
      <c r="P234" s="9">
        <f t="shared" si="3"/>
        <v>-301695.06</v>
      </c>
      <c r="Q234">
        <f>IF((MAX($Q$4:Q233)+1)&gt;Data!$C$1,"",MAX($Q$4:Q233)+1)</f>
        <v>230</v>
      </c>
    </row>
    <row r="235" spans="1:17" x14ac:dyDescent="0.2">
      <c r="A235" t="str">
        <f>IF($Q235="","",VLOOKUP($Q235,'Dept Head vs YTD acct'!$A$5:$Q$257,COUNTA('Dept Head vs YTD acct'!$A$4:B$4),FALSE))</f>
        <v>A</v>
      </c>
      <c r="B235">
        <f>IF($Q235="","",VLOOKUP($Q235,'Dept Head vs YTD acct'!$A$5:$M$257,3,FALSE))</f>
        <v>0</v>
      </c>
      <c r="C235">
        <f>IF($Q235="","",VLOOKUP($Q235,'Dept Head vs YTD acct'!$A$5:$M$257,4,FALSE))</f>
        <v>0</v>
      </c>
      <c r="D235">
        <f>IF($Q235="","",VLOOKUP($Q235,'Dept Head vs YTD acct'!$A$5:$M$257,5,FALSE))</f>
        <v>0</v>
      </c>
      <c r="E235">
        <f>IF($Q235="","",VLOOKUP($Q235,'Dept Head vs YTD acct'!$A$5:$M$257,6,FALSE))</f>
        <v>0</v>
      </c>
      <c r="F235">
        <f>IF($Q235="","",VLOOKUP($Q235,'Dept Head vs YTD acct'!$A$5:$M$257,7,FALSE))</f>
        <v>0</v>
      </c>
      <c r="G235" t="str">
        <f>IF($Q235="","",VLOOKUP($Q235,'Dept Head vs YTD acct'!$A$5:$Q$257,COUNTA('Dept Head vs YTD acct'!$A$4:H$4),FALSE))</f>
        <v>1081</v>
      </c>
      <c r="H235" t="str">
        <f>IF($Q235="","",VLOOKUP($Q235,'Dept Head vs YTD acct'!$A$5:$Q$257,COUNTA('Dept Head vs YTD acct'!$A$4:I$4),FALSE))</f>
        <v>PAYMENTS IN LIEU OF TAXES</v>
      </c>
      <c r="I235" s="9">
        <f>IF($Q235="","",VLOOKUP($Q235,'Dept Head vs YTD acct'!$A$5:$Q$257,COUNTA('Dept Head vs YTD acct'!$A$4:J$4),FALSE))</f>
        <v>-56288.410000000033</v>
      </c>
      <c r="J235" s="9">
        <f>IF($Q235="","",VLOOKUP($Q235,'Dept Head vs YTD acct'!$A$5:$Q$257,COUNTA('Dept Head vs YTD acct'!$A$4:K$4),FALSE))</f>
        <v>-11331.290000000037</v>
      </c>
      <c r="K235" s="9">
        <f>IF($Q235="","",VLOOKUP($Q235,'Dept Head vs YTD acct'!$A$5:$Q$257,COUNTA('Dept Head vs YTD acct'!$A$4:L$4),FALSE))</f>
        <v>-154705.42999999993</v>
      </c>
      <c r="L235" s="9">
        <f>IF($Q235="","",VLOOKUP($Q235,'Dept Head vs YTD acct'!$A$5:$Q$257,COUNTA('Dept Head vs YTD acct'!$A$4:M$4),FALSE))</f>
        <v>18936.280000000028</v>
      </c>
      <c r="M235" s="9">
        <f>IF($Q235="","",VLOOKUP($Q235,'Dept Head vs YTD acct'!$A$5:$Q$257,COUNTA('Dept Head vs YTD acct'!$A$4:N$4),FALSE))</f>
        <v>-29404.709999999963</v>
      </c>
      <c r="N235" s="9">
        <f>IF($Q235="","",VLOOKUP($Q235,'Dept Head vs YTD acct'!$A$5:$Q$257,COUNTA('Dept Head vs YTD acct'!$A$4:O$4),FALSE))</f>
        <v>-38447.080000000075</v>
      </c>
      <c r="O235" s="9">
        <f>IF($Q235="","",VLOOKUP($Q235,'Dept Head vs YTD acct'!$A$5:$Q$257,COUNTA('Dept Head vs YTD acct'!$A$4:P$4),FALSE))</f>
        <v>-33689.389999999898</v>
      </c>
      <c r="P235" s="9">
        <f t="shared" si="3"/>
        <v>-304930.02999999991</v>
      </c>
      <c r="Q235">
        <f>IF((MAX($Q$4:Q234)+1)&gt;Data!$C$1,"",MAX($Q$4:Q234)+1)</f>
        <v>231</v>
      </c>
    </row>
    <row r="236" spans="1:17" x14ac:dyDescent="0.2">
      <c r="A236" t="str">
        <f>IF($Q236="","",VLOOKUP($Q236,'Dept Head vs YTD acct'!$A$5:$Q$257,COUNTA('Dept Head vs YTD acct'!$A$4:B$4),FALSE))</f>
        <v>A</v>
      </c>
      <c r="B236">
        <f>IF($Q236="","",VLOOKUP($Q236,'Dept Head vs YTD acct'!$A$5:$M$257,3,FALSE))</f>
        <v>0</v>
      </c>
      <c r="C236">
        <f>IF($Q236="","",VLOOKUP($Q236,'Dept Head vs YTD acct'!$A$5:$M$257,4,FALSE))</f>
        <v>0</v>
      </c>
      <c r="D236">
        <f>IF($Q236="","",VLOOKUP($Q236,'Dept Head vs YTD acct'!$A$5:$M$257,5,FALSE))</f>
        <v>0</v>
      </c>
      <c r="E236">
        <f>IF($Q236="","",VLOOKUP($Q236,'Dept Head vs YTD acct'!$A$5:$M$257,6,FALSE))</f>
        <v>0</v>
      </c>
      <c r="F236">
        <f>IF($Q236="","",VLOOKUP($Q236,'Dept Head vs YTD acct'!$A$5:$M$257,7,FALSE))</f>
        <v>0</v>
      </c>
      <c r="G236" t="str">
        <f>IF($Q236="","",VLOOKUP($Q236,'Dept Head vs YTD acct'!$A$5:$Q$257,COUNTA('Dept Head vs YTD acct'!$A$4:H$4),FALSE))</f>
        <v>3383</v>
      </c>
      <c r="H236" t="str">
        <f>IF($Q236="","",VLOOKUP($Q236,'Dept Head vs YTD acct'!$A$5:$Q$257,COUNTA('Dept Head vs YTD acct'!$A$4:I$4),FALSE))</f>
        <v>DA DCJS GRANTS</v>
      </c>
      <c r="I236" s="9">
        <f>IF($Q236="","",VLOOKUP($Q236,'Dept Head vs YTD acct'!$A$5:$Q$257,COUNTA('Dept Head vs YTD acct'!$A$4:J$4),FALSE))</f>
        <v>0</v>
      </c>
      <c r="J236" s="9">
        <f>IF($Q236="","",VLOOKUP($Q236,'Dept Head vs YTD acct'!$A$5:$Q$257,COUNTA('Dept Head vs YTD acct'!$A$4:K$4),FALSE))</f>
        <v>0</v>
      </c>
      <c r="K236" s="9">
        <f>IF($Q236="","",VLOOKUP($Q236,'Dept Head vs YTD acct'!$A$5:$Q$257,COUNTA('Dept Head vs YTD acct'!$A$4:L$4),FALSE))</f>
        <v>0</v>
      </c>
      <c r="L236" s="9">
        <f>IF($Q236="","",VLOOKUP($Q236,'Dept Head vs YTD acct'!$A$5:$Q$257,COUNTA('Dept Head vs YTD acct'!$A$4:M$4),FALSE))</f>
        <v>0</v>
      </c>
      <c r="M236" s="9">
        <f>IF($Q236="","",VLOOKUP($Q236,'Dept Head vs YTD acct'!$A$5:$Q$257,COUNTA('Dept Head vs YTD acct'!$A$4:N$4),FALSE))</f>
        <v>0</v>
      </c>
      <c r="N236" s="9">
        <f>IF($Q236="","",VLOOKUP($Q236,'Dept Head vs YTD acct'!$A$5:$Q$257,COUNTA('Dept Head vs YTD acct'!$A$4:O$4),FALSE))</f>
        <v>0</v>
      </c>
      <c r="O236" s="9">
        <f>IF($Q236="","",VLOOKUP($Q236,'Dept Head vs YTD acct'!$A$5:$Q$257,COUNTA('Dept Head vs YTD acct'!$A$4:P$4),FALSE))</f>
        <v>-333309</v>
      </c>
      <c r="P236" s="9">
        <f t="shared" si="3"/>
        <v>-333309</v>
      </c>
      <c r="Q236">
        <f>IF((MAX($Q$4:Q235)+1)&gt;Data!$C$1,"",MAX($Q$4:Q235)+1)</f>
        <v>232</v>
      </c>
    </row>
    <row r="237" spans="1:17" x14ac:dyDescent="0.2">
      <c r="A237" t="str">
        <f>IF($Q237="","",VLOOKUP($Q237,'Dept Head vs YTD acct'!$A$5:$Q$257,COUNTA('Dept Head vs YTD acct'!$A$4:B$4),FALSE))</f>
        <v>A</v>
      </c>
      <c r="B237">
        <f>IF($Q237="","",VLOOKUP($Q237,'Dept Head vs YTD acct'!$A$5:$M$257,3,FALSE))</f>
        <v>0</v>
      </c>
      <c r="C237">
        <f>IF($Q237="","",VLOOKUP($Q237,'Dept Head vs YTD acct'!$A$5:$M$257,4,FALSE))</f>
        <v>0</v>
      </c>
      <c r="D237">
        <f>IF($Q237="","",VLOOKUP($Q237,'Dept Head vs YTD acct'!$A$5:$M$257,5,FALSE))</f>
        <v>0</v>
      </c>
      <c r="E237">
        <f>IF($Q237="","",VLOOKUP($Q237,'Dept Head vs YTD acct'!$A$5:$M$257,6,FALSE))</f>
        <v>0</v>
      </c>
      <c r="F237">
        <f>IF($Q237="","",VLOOKUP($Q237,'Dept Head vs YTD acct'!$A$5:$M$257,7,FALSE))</f>
        <v>0</v>
      </c>
      <c r="G237" t="str">
        <f>IF($Q237="","",VLOOKUP($Q237,'Dept Head vs YTD acct'!$A$5:$Q$257,COUNTA('Dept Head vs YTD acct'!$A$4:H$4),FALSE))</f>
        <v>1623</v>
      </c>
      <c r="H237" t="str">
        <f>IF($Q237="","",VLOOKUP($Q237,'Dept Head vs YTD acct'!$A$5:$Q$257,COUNTA('Dept Head vs YTD acct'!$A$4:I$4),FALSE))</f>
        <v>CHEM. DEPENDENCY FEES</v>
      </c>
      <c r="I237" s="9">
        <f>IF($Q237="","",VLOOKUP($Q237,'Dept Head vs YTD acct'!$A$5:$Q$257,COUNTA('Dept Head vs YTD acct'!$A$4:J$4),FALSE))</f>
        <v>-16900.369999999995</v>
      </c>
      <c r="J237" s="9">
        <f>IF($Q237="","",VLOOKUP($Q237,'Dept Head vs YTD acct'!$A$5:$Q$257,COUNTA('Dept Head vs YTD acct'!$A$4:K$4),FALSE))</f>
        <v>-137269.08000000002</v>
      </c>
      <c r="K237" s="9">
        <f>IF($Q237="","",VLOOKUP($Q237,'Dept Head vs YTD acct'!$A$5:$Q$257,COUNTA('Dept Head vs YTD acct'!$A$4:L$4),FALSE))</f>
        <v>-49290.090000000026</v>
      </c>
      <c r="L237" s="9">
        <f>IF($Q237="","",VLOOKUP($Q237,'Dept Head vs YTD acct'!$A$5:$Q$257,COUNTA('Dept Head vs YTD acct'!$A$4:M$4),FALSE))</f>
        <v>-68934.38</v>
      </c>
      <c r="M237" s="9">
        <f>IF($Q237="","",VLOOKUP($Q237,'Dept Head vs YTD acct'!$A$5:$Q$257,COUNTA('Dept Head vs YTD acct'!$A$4:N$4),FALSE))</f>
        <v>-105344.98999999999</v>
      </c>
      <c r="N237" s="9">
        <f>IF($Q237="","",VLOOKUP($Q237,'Dept Head vs YTD acct'!$A$5:$Q$257,COUNTA('Dept Head vs YTD acct'!$A$4:O$4),FALSE))</f>
        <v>-3474.5900000000256</v>
      </c>
      <c r="O237" s="9">
        <f>IF($Q237="","",VLOOKUP($Q237,'Dept Head vs YTD acct'!$A$5:$Q$257,COUNTA('Dept Head vs YTD acct'!$A$4:P$4),FALSE))</f>
        <v>9889.8400000000256</v>
      </c>
      <c r="P237" s="9">
        <f t="shared" si="3"/>
        <v>-371323.66000000003</v>
      </c>
      <c r="Q237">
        <f>IF((MAX($Q$4:Q236)+1)&gt;Data!$C$1,"",MAX($Q$4:Q236)+1)</f>
        <v>233</v>
      </c>
    </row>
    <row r="238" spans="1:17" x14ac:dyDescent="0.2">
      <c r="A238" t="str">
        <f>IF($Q238="","",VLOOKUP($Q238,'Dept Head vs YTD acct'!$A$5:$Q$257,COUNTA('Dept Head vs YTD acct'!$A$4:B$4),FALSE))</f>
        <v>A</v>
      </c>
      <c r="B238">
        <f>IF($Q238="","",VLOOKUP($Q238,'Dept Head vs YTD acct'!$A$5:$M$257,3,FALSE))</f>
        <v>0</v>
      </c>
      <c r="C238">
        <f>IF($Q238="","",VLOOKUP($Q238,'Dept Head vs YTD acct'!$A$5:$M$257,4,FALSE))</f>
        <v>0</v>
      </c>
      <c r="D238">
        <f>IF($Q238="","",VLOOKUP($Q238,'Dept Head vs YTD acct'!$A$5:$M$257,5,FALSE))</f>
        <v>0</v>
      </c>
      <c r="E238">
        <f>IF($Q238="","",VLOOKUP($Q238,'Dept Head vs YTD acct'!$A$5:$M$257,6,FALSE))</f>
        <v>0</v>
      </c>
      <c r="F238">
        <f>IF($Q238="","",VLOOKUP($Q238,'Dept Head vs YTD acct'!$A$5:$M$257,7,FALSE))</f>
        <v>0</v>
      </c>
      <c r="G238" t="str">
        <f>IF($Q238="","",VLOOKUP($Q238,'Dept Head vs YTD acct'!$A$5:$Q$257,COUNTA('Dept Head vs YTD acct'!$A$4:H$4),FALSE))</f>
        <v>2710</v>
      </c>
      <c r="H238" t="str">
        <f>IF($Q238="","",VLOOKUP($Q238,'Dept Head vs YTD acct'!$A$5:$Q$257,COUNTA('Dept Head vs YTD acct'!$A$4:I$4),FALSE))</f>
        <v>BOND PREMIUM</v>
      </c>
      <c r="I238" s="9">
        <f>IF($Q238="","",VLOOKUP($Q238,'Dept Head vs YTD acct'!$A$5:$Q$257,COUNTA('Dept Head vs YTD acct'!$A$4:J$4),FALSE))</f>
        <v>-31860</v>
      </c>
      <c r="J238" s="9">
        <f>IF($Q238="","",VLOOKUP($Q238,'Dept Head vs YTD acct'!$A$5:$Q$257,COUNTA('Dept Head vs YTD acct'!$A$4:K$4),FALSE))</f>
        <v>-195005</v>
      </c>
      <c r="K238" s="9">
        <f>IF($Q238="","",VLOOKUP($Q238,'Dept Head vs YTD acct'!$A$5:$Q$257,COUNTA('Dept Head vs YTD acct'!$A$4:L$4),FALSE))</f>
        <v>-403428</v>
      </c>
      <c r="L238" s="9">
        <f>IF($Q238="","",VLOOKUP($Q238,'Dept Head vs YTD acct'!$A$5:$Q$257,COUNTA('Dept Head vs YTD acct'!$A$4:M$4),FALSE))</f>
        <v>0</v>
      </c>
      <c r="M238" s="9">
        <f>IF($Q238="","",VLOOKUP($Q238,'Dept Head vs YTD acct'!$A$5:$Q$257,COUNTA('Dept Head vs YTD acct'!$A$4:N$4),FALSE))</f>
        <v>250000</v>
      </c>
      <c r="N238" s="9">
        <f>IF($Q238="","",VLOOKUP($Q238,'Dept Head vs YTD acct'!$A$5:$Q$257,COUNTA('Dept Head vs YTD acct'!$A$4:O$4),FALSE))</f>
        <v>0</v>
      </c>
      <c r="O238" s="9">
        <f>IF($Q238="","",VLOOKUP($Q238,'Dept Head vs YTD acct'!$A$5:$Q$257,COUNTA('Dept Head vs YTD acct'!$A$4:P$4),FALSE))</f>
        <v>0</v>
      </c>
      <c r="P238" s="9">
        <f t="shared" si="3"/>
        <v>-380293</v>
      </c>
      <c r="Q238">
        <f>IF((MAX($Q$4:Q237)+1)&gt;Data!$C$1,"",MAX($Q$4:Q237)+1)</f>
        <v>234</v>
      </c>
    </row>
    <row r="239" spans="1:17" x14ac:dyDescent="0.2">
      <c r="A239" t="str">
        <f>IF($Q239="","",VLOOKUP($Q239,'Dept Head vs YTD acct'!$A$5:$Q$257,COUNTA('Dept Head vs YTD acct'!$A$4:B$4),FALSE))</f>
        <v>A</v>
      </c>
      <c r="B239">
        <f>IF($Q239="","",VLOOKUP($Q239,'Dept Head vs YTD acct'!$A$5:$M$257,3,FALSE))</f>
        <v>0</v>
      </c>
      <c r="C239">
        <f>IF($Q239="","",VLOOKUP($Q239,'Dept Head vs YTD acct'!$A$5:$M$257,4,FALSE))</f>
        <v>0</v>
      </c>
      <c r="D239">
        <f>IF($Q239="","",VLOOKUP($Q239,'Dept Head vs YTD acct'!$A$5:$M$257,5,FALSE))</f>
        <v>0</v>
      </c>
      <c r="E239">
        <f>IF($Q239="","",VLOOKUP($Q239,'Dept Head vs YTD acct'!$A$5:$M$257,6,FALSE))</f>
        <v>0</v>
      </c>
      <c r="F239">
        <f>IF($Q239="","",VLOOKUP($Q239,'Dept Head vs YTD acct'!$A$5:$M$257,7,FALSE))</f>
        <v>0</v>
      </c>
      <c r="G239" t="str">
        <f>IF($Q239="","",VLOOKUP($Q239,'Dept Head vs YTD acct'!$A$5:$Q$257,COUNTA('Dept Head vs YTD acct'!$A$4:H$4),FALSE))</f>
        <v>3005</v>
      </c>
      <c r="H239" t="str">
        <f>IF($Q239="","",VLOOKUP($Q239,'Dept Head vs YTD acct'!$A$5:$Q$257,COUNTA('Dept Head vs YTD acct'!$A$4:I$4),FALSE))</f>
        <v>MORTGAGE TAX</v>
      </c>
      <c r="I239" s="9">
        <f>IF($Q239="","",VLOOKUP($Q239,'Dept Head vs YTD acct'!$A$5:$Q$257,COUNTA('Dept Head vs YTD acct'!$A$4:J$4),FALSE))</f>
        <v>-22202.440000000002</v>
      </c>
      <c r="J239" s="9">
        <f>IF($Q239="","",VLOOKUP($Q239,'Dept Head vs YTD acct'!$A$5:$Q$257,COUNTA('Dept Head vs YTD acct'!$A$4:K$4),FALSE))</f>
        <v>-51655.75</v>
      </c>
      <c r="K239" s="9">
        <f>IF($Q239="","",VLOOKUP($Q239,'Dept Head vs YTD acct'!$A$5:$Q$257,COUNTA('Dept Head vs YTD acct'!$A$4:L$4),FALSE))</f>
        <v>-21162.429999999993</v>
      </c>
      <c r="L239" s="9">
        <f>IF($Q239="","",VLOOKUP($Q239,'Dept Head vs YTD acct'!$A$5:$Q$257,COUNTA('Dept Head vs YTD acct'!$A$4:M$4),FALSE))</f>
        <v>-40815.040000000008</v>
      </c>
      <c r="M239" s="9">
        <f>IF($Q239="","",VLOOKUP($Q239,'Dept Head vs YTD acct'!$A$5:$Q$257,COUNTA('Dept Head vs YTD acct'!$A$4:N$4),FALSE))</f>
        <v>-23647.290000000008</v>
      </c>
      <c r="N239" s="9">
        <f>IF($Q239="","",VLOOKUP($Q239,'Dept Head vs YTD acct'!$A$5:$Q$257,COUNTA('Dept Head vs YTD acct'!$A$4:O$4),FALSE))</f>
        <v>-76829.290000000008</v>
      </c>
      <c r="O239" s="9">
        <f>IF($Q239="","",VLOOKUP($Q239,'Dept Head vs YTD acct'!$A$5:$Q$257,COUNTA('Dept Head vs YTD acct'!$A$4:P$4),FALSE))</f>
        <v>-162099.44</v>
      </c>
      <c r="P239" s="9">
        <f t="shared" si="3"/>
        <v>-398411.68000000005</v>
      </c>
      <c r="Q239">
        <f>IF((MAX($Q$4:Q238)+1)&gt;Data!$C$1,"",MAX($Q$4:Q238)+1)</f>
        <v>235</v>
      </c>
    </row>
    <row r="240" spans="1:17" x14ac:dyDescent="0.2">
      <c r="A240" t="str">
        <f>IF($Q240="","",VLOOKUP($Q240,'Dept Head vs YTD acct'!$A$5:$Q$257,COUNTA('Dept Head vs YTD acct'!$A$4:B$4),FALSE))</f>
        <v>A</v>
      </c>
      <c r="B240">
        <f>IF($Q240="","",VLOOKUP($Q240,'Dept Head vs YTD acct'!$A$5:$M$257,3,FALSE))</f>
        <v>0</v>
      </c>
      <c r="C240">
        <f>IF($Q240="","",VLOOKUP($Q240,'Dept Head vs YTD acct'!$A$5:$M$257,4,FALSE))</f>
        <v>0</v>
      </c>
      <c r="D240">
        <f>IF($Q240="","",VLOOKUP($Q240,'Dept Head vs YTD acct'!$A$5:$M$257,5,FALSE))</f>
        <v>0</v>
      </c>
      <c r="E240">
        <f>IF($Q240="","",VLOOKUP($Q240,'Dept Head vs YTD acct'!$A$5:$M$257,6,FALSE))</f>
        <v>0</v>
      </c>
      <c r="F240">
        <f>IF($Q240="","",VLOOKUP($Q240,'Dept Head vs YTD acct'!$A$5:$M$257,7,FALSE))</f>
        <v>0</v>
      </c>
      <c r="G240" t="str">
        <f>IF($Q240="","",VLOOKUP($Q240,'Dept Head vs YTD acct'!$A$5:$Q$257,COUNTA('Dept Head vs YTD acct'!$A$4:H$4),FALSE))</f>
        <v>4615</v>
      </c>
      <c r="H240" t="str">
        <f>IF($Q240="","",VLOOKUP($Q240,'Dept Head vs YTD acct'!$A$5:$Q$257,COUNTA('Dept Head vs YTD acct'!$A$4:I$4),FALSE))</f>
        <v>FLEXIBLE FAMILY FUND SERVICE</v>
      </c>
      <c r="I240" s="9">
        <f>IF($Q240="","",VLOOKUP($Q240,'Dept Head vs YTD acct'!$A$5:$Q$257,COUNTA('Dept Head vs YTD acct'!$A$4:J$4),FALSE))</f>
        <v>-55858</v>
      </c>
      <c r="J240" s="9">
        <f>IF($Q240="","",VLOOKUP($Q240,'Dept Head vs YTD acct'!$A$5:$Q$257,COUNTA('Dept Head vs YTD acct'!$A$4:K$4),FALSE))</f>
        <v>56354</v>
      </c>
      <c r="K240" s="9">
        <f>IF($Q240="","",VLOOKUP($Q240,'Dept Head vs YTD acct'!$A$5:$Q$257,COUNTA('Dept Head vs YTD acct'!$A$4:L$4),FALSE))</f>
        <v>-378366</v>
      </c>
      <c r="L240" s="9">
        <f>IF($Q240="","",VLOOKUP($Q240,'Dept Head vs YTD acct'!$A$5:$Q$257,COUNTA('Dept Head vs YTD acct'!$A$4:M$4),FALSE))</f>
        <v>-331645</v>
      </c>
      <c r="M240" s="9">
        <f>IF($Q240="","",VLOOKUP($Q240,'Dept Head vs YTD acct'!$A$5:$Q$257,COUNTA('Dept Head vs YTD acct'!$A$4:N$4),FALSE))</f>
        <v>179316</v>
      </c>
      <c r="N240" s="9">
        <f>IF($Q240="","",VLOOKUP($Q240,'Dept Head vs YTD acct'!$A$5:$Q$257,COUNTA('Dept Head vs YTD acct'!$A$4:O$4),FALSE))</f>
        <v>51007</v>
      </c>
      <c r="O240" s="9">
        <f>IF($Q240="","",VLOOKUP($Q240,'Dept Head vs YTD acct'!$A$5:$Q$257,COUNTA('Dept Head vs YTD acct'!$A$4:P$4),FALSE))</f>
        <v>61114</v>
      </c>
      <c r="P240" s="9">
        <f t="shared" si="3"/>
        <v>-418078</v>
      </c>
      <c r="Q240">
        <f>IF((MAX($Q$4:Q239)+1)&gt;Data!$C$1,"",MAX($Q$4:Q239)+1)</f>
        <v>236</v>
      </c>
    </row>
    <row r="241" spans="1:17" x14ac:dyDescent="0.2">
      <c r="A241" t="str">
        <f>IF($Q241="","",VLOOKUP($Q241,'Dept Head vs YTD acct'!$A$5:$Q$257,COUNTA('Dept Head vs YTD acct'!$A$4:B$4),FALSE))</f>
        <v>A</v>
      </c>
      <c r="B241">
        <f>IF($Q241="","",VLOOKUP($Q241,'Dept Head vs YTD acct'!$A$5:$M$257,3,FALSE))</f>
        <v>0</v>
      </c>
      <c r="C241">
        <f>IF($Q241="","",VLOOKUP($Q241,'Dept Head vs YTD acct'!$A$5:$M$257,4,FALSE))</f>
        <v>0</v>
      </c>
      <c r="D241">
        <f>IF($Q241="","",VLOOKUP($Q241,'Dept Head vs YTD acct'!$A$5:$M$257,5,FALSE))</f>
        <v>0</v>
      </c>
      <c r="E241">
        <f>IF($Q241="","",VLOOKUP($Q241,'Dept Head vs YTD acct'!$A$5:$M$257,6,FALSE))</f>
        <v>0</v>
      </c>
      <c r="F241">
        <f>IF($Q241="","",VLOOKUP($Q241,'Dept Head vs YTD acct'!$A$5:$M$257,7,FALSE))</f>
        <v>0</v>
      </c>
      <c r="G241" t="str">
        <f>IF($Q241="","",VLOOKUP($Q241,'Dept Head vs YTD acct'!$A$5:$Q$257,COUNTA('Dept Head vs YTD acct'!$A$4:H$4),FALSE))</f>
        <v>3399</v>
      </c>
      <c r="H241" t="str">
        <f>IF($Q241="","",VLOOKUP($Q241,'Dept Head vs YTD acct'!$A$5:$Q$257,COUNTA('Dept Head vs YTD acct'!$A$4:I$4),FALSE))</f>
        <v>P.S.A.P. GRANT</v>
      </c>
      <c r="I241" s="9">
        <f>IF($Q241="","",VLOOKUP($Q241,'Dept Head vs YTD acct'!$A$5:$Q$257,COUNTA('Dept Head vs YTD acct'!$A$4:J$4),FALSE))</f>
        <v>-144704.38</v>
      </c>
      <c r="J241" s="9">
        <f>IF($Q241="","",VLOOKUP($Q241,'Dept Head vs YTD acct'!$A$5:$Q$257,COUNTA('Dept Head vs YTD acct'!$A$4:K$4),FALSE))</f>
        <v>-149000.42000000001</v>
      </c>
      <c r="K241" s="9">
        <f>IF($Q241="","",VLOOKUP($Q241,'Dept Head vs YTD acct'!$A$5:$Q$257,COUNTA('Dept Head vs YTD acct'!$A$4:L$4),FALSE))</f>
        <v>59030.58</v>
      </c>
      <c r="L241" s="9">
        <f>IF($Q241="","",VLOOKUP($Q241,'Dept Head vs YTD acct'!$A$5:$Q$257,COUNTA('Dept Head vs YTD acct'!$A$4:M$4),FALSE))</f>
        <v>-113600</v>
      </c>
      <c r="M241" s="9">
        <f>IF($Q241="","",VLOOKUP($Q241,'Dept Head vs YTD acct'!$A$5:$Q$257,COUNTA('Dept Head vs YTD acct'!$A$4:N$4),FALSE))</f>
        <v>-119667</v>
      </c>
      <c r="N241" s="9">
        <f>IF($Q241="","",VLOOKUP($Q241,'Dept Head vs YTD acct'!$A$5:$Q$257,COUNTA('Dept Head vs YTD acct'!$A$4:O$4),FALSE))</f>
        <v>10110</v>
      </c>
      <c r="O241" s="9">
        <f>IF($Q241="","",VLOOKUP($Q241,'Dept Head vs YTD acct'!$A$5:$Q$257,COUNTA('Dept Head vs YTD acct'!$A$4:P$4),FALSE))</f>
        <v>19700</v>
      </c>
      <c r="P241" s="9">
        <f t="shared" si="3"/>
        <v>-438131.22000000003</v>
      </c>
      <c r="Q241">
        <f>IF((MAX($Q$4:Q240)+1)&gt;Data!$C$1,"",MAX($Q$4:Q240)+1)</f>
        <v>237</v>
      </c>
    </row>
    <row r="242" spans="1:17" x14ac:dyDescent="0.2">
      <c r="A242" t="str">
        <f>IF($Q242="","",VLOOKUP($Q242,'Dept Head vs YTD acct'!$A$5:$Q$257,COUNTA('Dept Head vs YTD acct'!$A$4:B$4),FALSE))</f>
        <v>A</v>
      </c>
      <c r="B242">
        <f>IF($Q242="","",VLOOKUP($Q242,'Dept Head vs YTD acct'!$A$5:$M$257,3,FALSE))</f>
        <v>0</v>
      </c>
      <c r="C242">
        <f>IF($Q242="","",VLOOKUP($Q242,'Dept Head vs YTD acct'!$A$5:$M$257,4,FALSE))</f>
        <v>0</v>
      </c>
      <c r="D242">
        <f>IF($Q242="","",VLOOKUP($Q242,'Dept Head vs YTD acct'!$A$5:$M$257,5,FALSE))</f>
        <v>0</v>
      </c>
      <c r="E242">
        <f>IF($Q242="","",VLOOKUP($Q242,'Dept Head vs YTD acct'!$A$5:$M$257,6,FALSE))</f>
        <v>0</v>
      </c>
      <c r="F242">
        <f>IF($Q242="","",VLOOKUP($Q242,'Dept Head vs YTD acct'!$A$5:$M$257,7,FALSE))</f>
        <v>0</v>
      </c>
      <c r="G242" t="str">
        <f>IF($Q242="","",VLOOKUP($Q242,'Dept Head vs YTD acct'!$A$5:$Q$257,COUNTA('Dept Head vs YTD acct'!$A$4:H$4),FALSE))</f>
        <v>1809</v>
      </c>
      <c r="H242" t="str">
        <f>IF($Q242="","",VLOOKUP($Q242,'Dept Head vs YTD acct'!$A$5:$Q$257,COUNTA('Dept Head vs YTD acct'!$A$4:I$4),FALSE))</f>
        <v>REPAYMENTS/AID TO DEP. CHILD</v>
      </c>
      <c r="I242" s="9">
        <f>IF($Q242="","",VLOOKUP($Q242,'Dept Head vs YTD acct'!$A$5:$Q$257,COUNTA('Dept Head vs YTD acct'!$A$4:J$4),FALSE))</f>
        <v>-79116.929999999993</v>
      </c>
      <c r="J242" s="9">
        <f>IF($Q242="","",VLOOKUP($Q242,'Dept Head vs YTD acct'!$A$5:$Q$257,COUNTA('Dept Head vs YTD acct'!$A$4:K$4),FALSE))</f>
        <v>-49635.540000000008</v>
      </c>
      <c r="K242" s="9">
        <f>IF($Q242="","",VLOOKUP($Q242,'Dept Head vs YTD acct'!$A$5:$Q$257,COUNTA('Dept Head vs YTD acct'!$A$4:L$4),FALSE))</f>
        <v>-43713.920000000013</v>
      </c>
      <c r="L242" s="9">
        <f>IF($Q242="","",VLOOKUP($Q242,'Dept Head vs YTD acct'!$A$5:$Q$257,COUNTA('Dept Head vs YTD acct'!$A$4:M$4),FALSE))</f>
        <v>13251.890000000014</v>
      </c>
      <c r="M242" s="9">
        <f>IF($Q242="","",VLOOKUP($Q242,'Dept Head vs YTD acct'!$A$5:$Q$257,COUNTA('Dept Head vs YTD acct'!$A$4:N$4),FALSE))</f>
        <v>-25399.160000000003</v>
      </c>
      <c r="N242" s="9">
        <f>IF($Q242="","",VLOOKUP($Q242,'Dept Head vs YTD acct'!$A$5:$Q$257,COUNTA('Dept Head vs YTD acct'!$A$4:O$4),FALSE))</f>
        <v>-82313.049999999988</v>
      </c>
      <c r="O242" s="9">
        <f>IF($Q242="","",VLOOKUP($Q242,'Dept Head vs YTD acct'!$A$5:$Q$257,COUNTA('Dept Head vs YTD acct'!$A$4:P$4),FALSE))</f>
        <v>-181862.22999999998</v>
      </c>
      <c r="P242" s="9">
        <f t="shared" si="3"/>
        <v>-448788.93999999994</v>
      </c>
      <c r="Q242">
        <f>IF((MAX($Q$4:Q241)+1)&gt;Data!$C$1,"",MAX($Q$4:Q241)+1)</f>
        <v>238</v>
      </c>
    </row>
    <row r="243" spans="1:17" x14ac:dyDescent="0.2">
      <c r="A243" t="str">
        <f>IF($Q243="","",VLOOKUP($Q243,'Dept Head vs YTD acct'!$A$5:$Q$257,COUNTA('Dept Head vs YTD acct'!$A$4:B$4),FALSE))</f>
        <v>A</v>
      </c>
      <c r="B243">
        <f>IF($Q243="","",VLOOKUP($Q243,'Dept Head vs YTD acct'!$A$5:$M$257,3,FALSE))</f>
        <v>0</v>
      </c>
      <c r="C243">
        <f>IF($Q243="","",VLOOKUP($Q243,'Dept Head vs YTD acct'!$A$5:$M$257,4,FALSE))</f>
        <v>0</v>
      </c>
      <c r="D243">
        <f>IF($Q243="","",VLOOKUP($Q243,'Dept Head vs YTD acct'!$A$5:$M$257,5,FALSE))</f>
        <v>0</v>
      </c>
      <c r="E243">
        <f>IF($Q243="","",VLOOKUP($Q243,'Dept Head vs YTD acct'!$A$5:$M$257,6,FALSE))</f>
        <v>0</v>
      </c>
      <c r="F243">
        <f>IF($Q243="","",VLOOKUP($Q243,'Dept Head vs YTD acct'!$A$5:$M$257,7,FALSE))</f>
        <v>0</v>
      </c>
      <c r="G243" t="str">
        <f>IF($Q243="","",VLOOKUP($Q243,'Dept Head vs YTD acct'!$A$5:$Q$257,COUNTA('Dept Head vs YTD acct'!$A$4:H$4),FALSE))</f>
        <v>3594</v>
      </c>
      <c r="H243" t="str">
        <f>IF($Q243="","",VLOOKUP($Q243,'Dept Head vs YTD acct'!$A$5:$Q$257,COUNTA('Dept Head vs YTD acct'!$A$4:I$4),FALSE))</f>
        <v>STOA BUSLINE SUBSIDY</v>
      </c>
      <c r="I243" s="9">
        <f>IF($Q243="","",VLOOKUP($Q243,'Dept Head vs YTD acct'!$A$5:$Q$257,COUNTA('Dept Head vs YTD acct'!$A$4:J$4),FALSE))</f>
        <v>-59303.099999999977</v>
      </c>
      <c r="J243" s="9">
        <f>IF($Q243="","",VLOOKUP($Q243,'Dept Head vs YTD acct'!$A$5:$Q$257,COUNTA('Dept Head vs YTD acct'!$A$4:K$4),FALSE))</f>
        <v>-88342.43</v>
      </c>
      <c r="K243" s="9">
        <f>IF($Q243="","",VLOOKUP($Q243,'Dept Head vs YTD acct'!$A$5:$Q$257,COUNTA('Dept Head vs YTD acct'!$A$4:L$4),FALSE))</f>
        <v>-69234.559999999998</v>
      </c>
      <c r="L243" s="9">
        <f>IF($Q243="","",VLOOKUP($Q243,'Dept Head vs YTD acct'!$A$5:$Q$257,COUNTA('Dept Head vs YTD acct'!$A$4:M$4),FALSE))</f>
        <v>-53928.460000000021</v>
      </c>
      <c r="M243" s="9">
        <f>IF($Q243="","",VLOOKUP($Q243,'Dept Head vs YTD acct'!$A$5:$Q$257,COUNTA('Dept Head vs YTD acct'!$A$4:N$4),FALSE))</f>
        <v>-106694.55000000005</v>
      </c>
      <c r="N243" s="9">
        <f>IF($Q243="","",VLOOKUP($Q243,'Dept Head vs YTD acct'!$A$5:$Q$257,COUNTA('Dept Head vs YTD acct'!$A$4:O$4),FALSE))</f>
        <v>85374.669999999984</v>
      </c>
      <c r="O243" s="9">
        <f>IF($Q243="","",VLOOKUP($Q243,'Dept Head vs YTD acct'!$A$5:$Q$257,COUNTA('Dept Head vs YTD acct'!$A$4:P$4),FALSE))</f>
        <v>-161502.64000000001</v>
      </c>
      <c r="P243" s="9">
        <f t="shared" si="3"/>
        <v>-453631.07000000007</v>
      </c>
      <c r="Q243">
        <f>IF((MAX($Q$4:Q242)+1)&gt;Data!$C$1,"",MAX($Q$4:Q242)+1)</f>
        <v>239</v>
      </c>
    </row>
    <row r="244" spans="1:17" x14ac:dyDescent="0.2">
      <c r="A244" t="str">
        <f>IF($Q244="","",VLOOKUP($Q244,'Dept Head vs YTD acct'!$A$5:$Q$257,COUNTA('Dept Head vs YTD acct'!$A$4:B$4),FALSE))</f>
        <v>A</v>
      </c>
      <c r="B244">
        <f>IF($Q244="","",VLOOKUP($Q244,'Dept Head vs YTD acct'!$A$5:$M$257,3,FALSE))</f>
        <v>0</v>
      </c>
      <c r="C244">
        <f>IF($Q244="","",VLOOKUP($Q244,'Dept Head vs YTD acct'!$A$5:$M$257,4,FALSE))</f>
        <v>0</v>
      </c>
      <c r="D244">
        <f>IF($Q244="","",VLOOKUP($Q244,'Dept Head vs YTD acct'!$A$5:$M$257,5,FALSE))</f>
        <v>0</v>
      </c>
      <c r="E244">
        <f>IF($Q244="","",VLOOKUP($Q244,'Dept Head vs YTD acct'!$A$5:$M$257,6,FALSE))</f>
        <v>0</v>
      </c>
      <c r="F244">
        <f>IF($Q244="","",VLOOKUP($Q244,'Dept Head vs YTD acct'!$A$5:$M$257,7,FALSE))</f>
        <v>0</v>
      </c>
      <c r="G244" t="str">
        <f>IF($Q244="","",VLOOKUP($Q244,'Dept Head vs YTD acct'!$A$5:$Q$257,COUNTA('Dept Head vs YTD acct'!$A$4:H$4),FALSE))</f>
        <v>2690</v>
      </c>
      <c r="H244" t="str">
        <f>IF($Q244="","",VLOOKUP($Q244,'Dept Head vs YTD acct'!$A$5:$Q$257,COUNTA('Dept Head vs YTD acct'!$A$4:I$4),FALSE))</f>
        <v>TOBACCO SETTLEMENT</v>
      </c>
      <c r="I244" s="9">
        <f>IF($Q244="","",VLOOKUP($Q244,'Dept Head vs YTD acct'!$A$5:$Q$257,COUNTA('Dept Head vs YTD acct'!$A$4:J$4),FALSE))</f>
        <v>67220.159999999974</v>
      </c>
      <c r="J244" s="9">
        <f>IF($Q244="","",VLOOKUP($Q244,'Dept Head vs YTD acct'!$A$5:$Q$257,COUNTA('Dept Head vs YTD acct'!$A$4:K$4),FALSE))</f>
        <v>-439054</v>
      </c>
      <c r="K244" s="9">
        <f>IF($Q244="","",VLOOKUP($Q244,'Dept Head vs YTD acct'!$A$5:$Q$257,COUNTA('Dept Head vs YTD acct'!$A$4:L$4),FALSE))</f>
        <v>71666.150000000023</v>
      </c>
      <c r="L244" s="9">
        <f>IF($Q244="","",VLOOKUP($Q244,'Dept Head vs YTD acct'!$A$5:$Q$257,COUNTA('Dept Head vs YTD acct'!$A$4:M$4),FALSE))</f>
        <v>-34693.719999999972</v>
      </c>
      <c r="M244" s="9">
        <f>IF($Q244="","",VLOOKUP($Q244,'Dept Head vs YTD acct'!$A$5:$Q$257,COUNTA('Dept Head vs YTD acct'!$A$4:N$4),FALSE))</f>
        <v>-13174.469999999972</v>
      </c>
      <c r="N244" s="9">
        <f>IF($Q244="","",VLOOKUP($Q244,'Dept Head vs YTD acct'!$A$5:$Q$257,COUNTA('Dept Head vs YTD acct'!$A$4:O$4),FALSE))</f>
        <v>-55312.229999999981</v>
      </c>
      <c r="O244" s="9">
        <f>IF($Q244="","",VLOOKUP($Q244,'Dept Head vs YTD acct'!$A$5:$Q$257,COUNTA('Dept Head vs YTD acct'!$A$4:P$4),FALSE))</f>
        <v>-91580.659999999974</v>
      </c>
      <c r="P244" s="9">
        <f t="shared" si="3"/>
        <v>-494928.7699999999</v>
      </c>
      <c r="Q244">
        <f>IF((MAX($Q$4:Q243)+1)&gt;Data!$C$1,"",MAX($Q$4:Q243)+1)</f>
        <v>240</v>
      </c>
    </row>
    <row r="245" spans="1:17" x14ac:dyDescent="0.2">
      <c r="A245" t="str">
        <f>IF($Q245="","",VLOOKUP($Q245,'Dept Head vs YTD acct'!$A$5:$Q$257,COUNTA('Dept Head vs YTD acct'!$A$4:B$4),FALSE))</f>
        <v>A</v>
      </c>
      <c r="B245">
        <f>IF($Q245="","",VLOOKUP($Q245,'Dept Head vs YTD acct'!$A$5:$M$257,3,FALSE))</f>
        <v>0</v>
      </c>
      <c r="C245">
        <f>IF($Q245="","",VLOOKUP($Q245,'Dept Head vs YTD acct'!$A$5:$M$257,4,FALSE))</f>
        <v>0</v>
      </c>
      <c r="D245">
        <f>IF($Q245="","",VLOOKUP($Q245,'Dept Head vs YTD acct'!$A$5:$M$257,5,FALSE))</f>
        <v>0</v>
      </c>
      <c r="E245">
        <f>IF($Q245="","",VLOOKUP($Q245,'Dept Head vs YTD acct'!$A$5:$M$257,6,FALSE))</f>
        <v>0</v>
      </c>
      <c r="F245">
        <f>IF($Q245="","",VLOOKUP($Q245,'Dept Head vs YTD acct'!$A$5:$M$257,7,FALSE))</f>
        <v>0</v>
      </c>
      <c r="G245" t="str">
        <f>IF($Q245="","",VLOOKUP($Q245,'Dept Head vs YTD acct'!$A$5:$Q$257,COUNTA('Dept Head vs YTD acct'!$A$4:H$4),FALSE))</f>
        <v>4091</v>
      </c>
      <c r="H245" t="str">
        <f>IF($Q245="","",VLOOKUP($Q245,'Dept Head vs YTD acct'!$A$5:$Q$257,COUNTA('Dept Head vs YTD acct'!$A$4:I$4),FALSE))</f>
        <v>A.R.P.A.</v>
      </c>
      <c r="I245" s="9">
        <f>IF($Q245="","",VLOOKUP($Q245,'Dept Head vs YTD acct'!$A$5:$Q$257,COUNTA('Dept Head vs YTD acct'!$A$4:J$4),FALSE))</f>
        <v>0</v>
      </c>
      <c r="J245" s="9">
        <f>IF($Q245="","",VLOOKUP($Q245,'Dept Head vs YTD acct'!$A$5:$Q$257,COUNTA('Dept Head vs YTD acct'!$A$4:K$4),FALSE))</f>
        <v>0</v>
      </c>
      <c r="K245" s="9">
        <f>IF($Q245="","",VLOOKUP($Q245,'Dept Head vs YTD acct'!$A$5:$Q$257,COUNTA('Dept Head vs YTD acct'!$A$4:L$4),FALSE))</f>
        <v>0</v>
      </c>
      <c r="L245" s="9">
        <f>IF($Q245="","",VLOOKUP($Q245,'Dept Head vs YTD acct'!$A$5:$Q$257,COUNTA('Dept Head vs YTD acct'!$A$4:M$4),FALSE))</f>
        <v>0</v>
      </c>
      <c r="M245" s="9">
        <f>IF($Q245="","",VLOOKUP($Q245,'Dept Head vs YTD acct'!$A$5:$Q$257,COUNTA('Dept Head vs YTD acct'!$A$4:N$4),FALSE))</f>
        <v>0</v>
      </c>
      <c r="N245" s="9">
        <f>IF($Q245="","",VLOOKUP($Q245,'Dept Head vs YTD acct'!$A$5:$Q$257,COUNTA('Dept Head vs YTD acct'!$A$4:O$4),FALSE))</f>
        <v>0</v>
      </c>
      <c r="O245" s="9">
        <f>IF($Q245="","",VLOOKUP($Q245,'Dept Head vs YTD acct'!$A$5:$Q$257,COUNTA('Dept Head vs YTD acct'!$A$4:P$4),FALSE))</f>
        <v>-526072.80000000005</v>
      </c>
      <c r="P245" s="9">
        <f t="shared" si="3"/>
        <v>-526072.80000000005</v>
      </c>
      <c r="Q245">
        <f>IF((MAX($Q$4:Q244)+1)&gt;Data!$C$1,"",MAX($Q$4:Q244)+1)</f>
        <v>241</v>
      </c>
    </row>
    <row r="246" spans="1:17" x14ac:dyDescent="0.2">
      <c r="A246" t="str">
        <f>IF($Q246="","",VLOOKUP($Q246,'Dept Head vs YTD acct'!$A$5:$Q$257,COUNTA('Dept Head vs YTD acct'!$A$4:B$4),FALSE))</f>
        <v>A</v>
      </c>
      <c r="B246">
        <f>IF($Q246="","",VLOOKUP($Q246,'Dept Head vs YTD acct'!$A$5:$M$257,3,FALSE))</f>
        <v>0</v>
      </c>
      <c r="C246">
        <f>IF($Q246="","",VLOOKUP($Q246,'Dept Head vs YTD acct'!$A$5:$M$257,4,FALSE))</f>
        <v>0</v>
      </c>
      <c r="D246">
        <f>IF($Q246="","",VLOOKUP($Q246,'Dept Head vs YTD acct'!$A$5:$M$257,5,FALSE))</f>
        <v>0</v>
      </c>
      <c r="E246">
        <f>IF($Q246="","",VLOOKUP($Q246,'Dept Head vs YTD acct'!$A$5:$M$257,6,FALSE))</f>
        <v>0</v>
      </c>
      <c r="F246">
        <f>IF($Q246="","",VLOOKUP($Q246,'Dept Head vs YTD acct'!$A$5:$M$257,7,FALSE))</f>
        <v>0</v>
      </c>
      <c r="G246" t="str">
        <f>IF($Q246="","",VLOOKUP($Q246,'Dept Head vs YTD acct'!$A$5:$Q$257,COUNTA('Dept Head vs YTD acct'!$A$4:H$4),FALSE))</f>
        <v>3016</v>
      </c>
      <c r="H246" t="str">
        <f>IF($Q246="","",VLOOKUP($Q246,'Dept Head vs YTD acct'!$A$5:$Q$257,COUNTA('Dept Head vs YTD acct'!$A$4:I$4),FALSE))</f>
        <v>CASINO REVENUE</v>
      </c>
      <c r="I246" s="9">
        <f>IF($Q246="","",VLOOKUP($Q246,'Dept Head vs YTD acct'!$A$5:$Q$257,COUNTA('Dept Head vs YTD acct'!$A$4:J$4),FALSE))</f>
        <v>0</v>
      </c>
      <c r="J246" s="9">
        <f>IF($Q246="","",VLOOKUP($Q246,'Dept Head vs YTD acct'!$A$5:$Q$257,COUNTA('Dept Head vs YTD acct'!$A$4:K$4),FALSE))</f>
        <v>-185032.01</v>
      </c>
      <c r="K246" s="9">
        <f>IF($Q246="","",VLOOKUP($Q246,'Dept Head vs YTD acct'!$A$5:$Q$257,COUNTA('Dept Head vs YTD acct'!$A$4:L$4),FALSE))</f>
        <v>-153983.25</v>
      </c>
      <c r="L246" s="9">
        <f>IF($Q246="","",VLOOKUP($Q246,'Dept Head vs YTD acct'!$A$5:$Q$257,COUNTA('Dept Head vs YTD acct'!$A$4:M$4),FALSE))</f>
        <v>-73553.320000000007</v>
      </c>
      <c r="M246" s="9">
        <f>IF($Q246="","",VLOOKUP($Q246,'Dept Head vs YTD acct'!$A$5:$Q$257,COUNTA('Dept Head vs YTD acct'!$A$4:N$4),FALSE))</f>
        <v>-26807.75</v>
      </c>
      <c r="N246" s="9">
        <f>IF($Q246="","",VLOOKUP($Q246,'Dept Head vs YTD acct'!$A$5:$Q$257,COUNTA('Dept Head vs YTD acct'!$A$4:O$4),FALSE))</f>
        <v>101423.33</v>
      </c>
      <c r="O246" s="9">
        <f>IF($Q246="","",VLOOKUP($Q246,'Dept Head vs YTD acct'!$A$5:$Q$257,COUNTA('Dept Head vs YTD acct'!$A$4:P$4),FALSE))</f>
        <v>-219441.71</v>
      </c>
      <c r="P246" s="9">
        <f t="shared" si="3"/>
        <v>-557394.71</v>
      </c>
      <c r="Q246">
        <f>IF((MAX($Q$4:Q245)+1)&gt;Data!$C$1,"",MAX($Q$4:Q245)+1)</f>
        <v>242</v>
      </c>
    </row>
    <row r="247" spans="1:17" x14ac:dyDescent="0.2">
      <c r="A247" t="str">
        <f>IF($Q247="","",VLOOKUP($Q247,'Dept Head vs YTD acct'!$A$5:$Q$257,COUNTA('Dept Head vs YTD acct'!$A$4:B$4),FALSE))</f>
        <v>A</v>
      </c>
      <c r="B247">
        <f>IF($Q247="","",VLOOKUP($Q247,'Dept Head vs YTD acct'!$A$5:$M$257,3,FALSE))</f>
        <v>0</v>
      </c>
      <c r="C247">
        <f>IF($Q247="","",VLOOKUP($Q247,'Dept Head vs YTD acct'!$A$5:$M$257,4,FALSE))</f>
        <v>0</v>
      </c>
      <c r="D247">
        <f>IF($Q247="","",VLOOKUP($Q247,'Dept Head vs YTD acct'!$A$5:$M$257,5,FALSE))</f>
        <v>0</v>
      </c>
      <c r="E247">
        <f>IF($Q247="","",VLOOKUP($Q247,'Dept Head vs YTD acct'!$A$5:$M$257,6,FALSE))</f>
        <v>0</v>
      </c>
      <c r="F247">
        <f>IF($Q247="","",VLOOKUP($Q247,'Dept Head vs YTD acct'!$A$5:$M$257,7,FALSE))</f>
        <v>0</v>
      </c>
      <c r="G247" t="str">
        <f>IF($Q247="","",VLOOKUP($Q247,'Dept Head vs YTD acct'!$A$5:$Q$257,COUNTA('Dept Head vs YTD acct'!$A$4:H$4),FALSE))</f>
        <v>3785</v>
      </c>
      <c r="H247" t="str">
        <f>IF($Q247="","",VLOOKUP($Q247,'Dept Head vs YTD acct'!$A$5:$Q$257,COUNTA('Dept Head vs YTD acct'!$A$4:I$4),FALSE))</f>
        <v>DIASTER ASST STATE AID</v>
      </c>
      <c r="I247" s="9">
        <f>IF($Q247="","",VLOOKUP($Q247,'Dept Head vs YTD acct'!$A$5:$Q$257,COUNTA('Dept Head vs YTD acct'!$A$4:J$4),FALSE))</f>
        <v>-535079.12</v>
      </c>
      <c r="J247" s="9">
        <f>IF($Q247="","",VLOOKUP($Q247,'Dept Head vs YTD acct'!$A$5:$Q$257,COUNTA('Dept Head vs YTD acct'!$A$4:K$4),FALSE))</f>
        <v>-20797.300000000003</v>
      </c>
      <c r="K247" s="9">
        <f>IF($Q247="","",VLOOKUP($Q247,'Dept Head vs YTD acct'!$A$5:$Q$257,COUNTA('Dept Head vs YTD acct'!$A$4:L$4),FALSE))</f>
        <v>120901.68</v>
      </c>
      <c r="L247" s="9">
        <f>IF($Q247="","",VLOOKUP($Q247,'Dept Head vs YTD acct'!$A$5:$Q$257,COUNTA('Dept Head vs YTD acct'!$A$4:M$4),FALSE))</f>
        <v>-32301.649999999994</v>
      </c>
      <c r="M247" s="9">
        <f>IF($Q247="","",VLOOKUP($Q247,'Dept Head vs YTD acct'!$A$5:$Q$257,COUNTA('Dept Head vs YTD acct'!$A$4:N$4),FALSE))</f>
        <v>-5260.7599999999948</v>
      </c>
      <c r="N247" s="9">
        <f>IF($Q247="","",VLOOKUP($Q247,'Dept Head vs YTD acct'!$A$5:$Q$257,COUNTA('Dept Head vs YTD acct'!$A$4:O$4),FALSE))</f>
        <v>-135051.76999999999</v>
      </c>
      <c r="O247" s="9">
        <f>IF($Q247="","",VLOOKUP($Q247,'Dept Head vs YTD acct'!$A$5:$Q$257,COUNTA('Dept Head vs YTD acct'!$A$4:P$4),FALSE))</f>
        <v>0.01</v>
      </c>
      <c r="P247" s="9">
        <f t="shared" si="3"/>
        <v>-607588.91</v>
      </c>
      <c r="Q247">
        <f>IF((MAX($Q$4:Q246)+1)&gt;Data!$C$1,"",MAX($Q$4:Q246)+1)</f>
        <v>243</v>
      </c>
    </row>
    <row r="248" spans="1:17" x14ac:dyDescent="0.2">
      <c r="A248" t="str">
        <f>IF($Q248="","",VLOOKUP($Q248,'Dept Head vs YTD acct'!$A$5:$Q$257,COUNTA('Dept Head vs YTD acct'!$A$4:B$4),FALSE))</f>
        <v>A</v>
      </c>
      <c r="B248">
        <f>IF($Q248="","",VLOOKUP($Q248,'Dept Head vs YTD acct'!$A$5:$M$257,3,FALSE))</f>
        <v>0</v>
      </c>
      <c r="C248">
        <f>IF($Q248="","",VLOOKUP($Q248,'Dept Head vs YTD acct'!$A$5:$M$257,4,FALSE))</f>
        <v>0</v>
      </c>
      <c r="D248">
        <f>IF($Q248="","",VLOOKUP($Q248,'Dept Head vs YTD acct'!$A$5:$M$257,5,FALSE))</f>
        <v>0</v>
      </c>
      <c r="E248">
        <f>IF($Q248="","",VLOOKUP($Q248,'Dept Head vs YTD acct'!$A$5:$M$257,6,FALSE))</f>
        <v>0</v>
      </c>
      <c r="F248">
        <f>IF($Q248="","",VLOOKUP($Q248,'Dept Head vs YTD acct'!$A$5:$M$257,7,FALSE))</f>
        <v>0</v>
      </c>
      <c r="G248" t="str">
        <f>IF($Q248="","",VLOOKUP($Q248,'Dept Head vs YTD acct'!$A$5:$Q$257,COUNTA('Dept Head vs YTD acct'!$A$4:H$4),FALSE))</f>
        <v>3772</v>
      </c>
      <c r="H248" t="str">
        <f>IF($Q248="","",VLOOKUP($Q248,'Dept Head vs YTD acct'!$A$5:$Q$257,COUNTA('Dept Head vs YTD acct'!$A$4:I$4),FALSE))</f>
        <v>PROGRAMS FOR THE AGING</v>
      </c>
      <c r="I248" s="9">
        <f>IF($Q248="","",VLOOKUP($Q248,'Dept Head vs YTD acct'!$A$5:$Q$257,COUNTA('Dept Head vs YTD acct'!$A$4:J$4),FALSE))</f>
        <v>-30990.400000000023</v>
      </c>
      <c r="J248" s="9">
        <f>IF($Q248="","",VLOOKUP($Q248,'Dept Head vs YTD acct'!$A$5:$Q$257,COUNTA('Dept Head vs YTD acct'!$A$4:K$4),FALSE))</f>
        <v>-11601.729999999981</v>
      </c>
      <c r="K248" s="9">
        <f>IF($Q248="","",VLOOKUP($Q248,'Dept Head vs YTD acct'!$A$5:$Q$257,COUNTA('Dept Head vs YTD acct'!$A$4:L$4),FALSE))</f>
        <v>98502</v>
      </c>
      <c r="L248" s="9">
        <f>IF($Q248="","",VLOOKUP($Q248,'Dept Head vs YTD acct'!$A$5:$Q$257,COUNTA('Dept Head vs YTD acct'!$A$4:M$4),FALSE))</f>
        <v>-50012.400000000023</v>
      </c>
      <c r="M248" s="9">
        <f>IF($Q248="","",VLOOKUP($Q248,'Dept Head vs YTD acct'!$A$5:$Q$257,COUNTA('Dept Head vs YTD acct'!$A$4:N$4),FALSE))</f>
        <v>-175886.31000000006</v>
      </c>
      <c r="N248" s="9">
        <f>IF($Q248="","",VLOOKUP($Q248,'Dept Head vs YTD acct'!$A$5:$Q$257,COUNTA('Dept Head vs YTD acct'!$A$4:O$4),FALSE))</f>
        <v>-304423.65999999992</v>
      </c>
      <c r="O248" s="9">
        <f>IF($Q248="","",VLOOKUP($Q248,'Dept Head vs YTD acct'!$A$5:$Q$257,COUNTA('Dept Head vs YTD acct'!$A$4:P$4),FALSE))</f>
        <v>-220803.72999999998</v>
      </c>
      <c r="P248" s="9">
        <f t="shared" si="3"/>
        <v>-695216.23</v>
      </c>
      <c r="Q248">
        <f>IF((MAX($Q$4:Q247)+1)&gt;Data!$C$1,"",MAX($Q$4:Q247)+1)</f>
        <v>244</v>
      </c>
    </row>
    <row r="249" spans="1:17" x14ac:dyDescent="0.2">
      <c r="A249" t="str">
        <f>IF($Q249="","",VLOOKUP($Q249,'Dept Head vs YTD acct'!$A$5:$Q$257,COUNTA('Dept Head vs YTD acct'!$A$4:B$4),FALSE))</f>
        <v>A</v>
      </c>
      <c r="B249">
        <f>IF($Q249="","",VLOOKUP($Q249,'Dept Head vs YTD acct'!$A$5:$M$257,3,FALSE))</f>
        <v>0</v>
      </c>
      <c r="C249">
        <f>IF($Q249="","",VLOOKUP($Q249,'Dept Head vs YTD acct'!$A$5:$M$257,4,FALSE))</f>
        <v>0</v>
      </c>
      <c r="D249">
        <f>IF($Q249="","",VLOOKUP($Q249,'Dept Head vs YTD acct'!$A$5:$M$257,5,FALSE))</f>
        <v>0</v>
      </c>
      <c r="E249">
        <f>IF($Q249="","",VLOOKUP($Q249,'Dept Head vs YTD acct'!$A$5:$M$257,6,FALSE))</f>
        <v>0</v>
      </c>
      <c r="F249">
        <f>IF($Q249="","",VLOOKUP($Q249,'Dept Head vs YTD acct'!$A$5:$M$257,7,FALSE))</f>
        <v>0</v>
      </c>
      <c r="G249" t="str">
        <f>IF($Q249="","",VLOOKUP($Q249,'Dept Head vs YTD acct'!$A$5:$Q$257,COUNTA('Dept Head vs YTD acct'!$A$4:H$4),FALSE))</f>
        <v>1622</v>
      </c>
      <c r="H249" t="str">
        <f>IF($Q249="","",VLOOKUP($Q249,'Dept Head vs YTD acct'!$A$5:$Q$257,COUNTA('Dept Head vs YTD acct'!$A$4:I$4),FALSE))</f>
        <v>DSRIP PROGRAM</v>
      </c>
      <c r="I249" s="9">
        <f>IF($Q249="","",VLOOKUP($Q249,'Dept Head vs YTD acct'!$A$5:$Q$257,COUNTA('Dept Head vs YTD acct'!$A$4:J$4),FALSE))</f>
        <v>0</v>
      </c>
      <c r="J249" s="9">
        <f>IF($Q249="","",VLOOKUP($Q249,'Dept Head vs YTD acct'!$A$5:$Q$257,COUNTA('Dept Head vs YTD acct'!$A$4:K$4),FALSE))</f>
        <v>-150214.14000000001</v>
      </c>
      <c r="K249" s="9">
        <f>IF($Q249="","",VLOOKUP($Q249,'Dept Head vs YTD acct'!$A$5:$Q$257,COUNTA('Dept Head vs YTD acct'!$A$4:L$4),FALSE))</f>
        <v>-134534.1</v>
      </c>
      <c r="L249" s="9">
        <f>IF($Q249="","",VLOOKUP($Q249,'Dept Head vs YTD acct'!$A$5:$Q$257,COUNTA('Dept Head vs YTD acct'!$A$4:M$4),FALSE))</f>
        <v>-389777.88</v>
      </c>
      <c r="M249" s="9">
        <f>IF($Q249="","",VLOOKUP($Q249,'Dept Head vs YTD acct'!$A$5:$Q$257,COUNTA('Dept Head vs YTD acct'!$A$4:N$4),FALSE))</f>
        <v>-97387.579999999987</v>
      </c>
      <c r="N249" s="9">
        <f>IF($Q249="","",VLOOKUP($Q249,'Dept Head vs YTD acct'!$A$5:$Q$257,COUNTA('Dept Head vs YTD acct'!$A$4:O$4),FALSE))</f>
        <v>63804.63</v>
      </c>
      <c r="O249" s="9">
        <f>IF($Q249="","",VLOOKUP($Q249,'Dept Head vs YTD acct'!$A$5:$Q$257,COUNTA('Dept Head vs YTD acct'!$A$4:P$4),FALSE))</f>
        <v>-24275.26</v>
      </c>
      <c r="P249" s="9">
        <f t="shared" si="3"/>
        <v>-732384.33</v>
      </c>
      <c r="Q249">
        <f>IF((MAX($Q$4:Q248)+1)&gt;Data!$C$1,"",MAX($Q$4:Q248)+1)</f>
        <v>245</v>
      </c>
    </row>
    <row r="250" spans="1:17" x14ac:dyDescent="0.2">
      <c r="A250" t="str">
        <f>IF($Q250="","",VLOOKUP($Q250,'Dept Head vs YTD acct'!$A$5:$Q$257,COUNTA('Dept Head vs YTD acct'!$A$4:B$4),FALSE))</f>
        <v>A</v>
      </c>
      <c r="B250">
        <f>IF($Q250="","",VLOOKUP($Q250,'Dept Head vs YTD acct'!$A$5:$M$257,3,FALSE))</f>
        <v>0</v>
      </c>
      <c r="C250">
        <f>IF($Q250="","",VLOOKUP($Q250,'Dept Head vs YTD acct'!$A$5:$M$257,4,FALSE))</f>
        <v>0</v>
      </c>
      <c r="D250">
        <f>IF($Q250="","",VLOOKUP($Q250,'Dept Head vs YTD acct'!$A$5:$M$257,5,FALSE))</f>
        <v>0</v>
      </c>
      <c r="E250">
        <f>IF($Q250="","",VLOOKUP($Q250,'Dept Head vs YTD acct'!$A$5:$M$257,6,FALSE))</f>
        <v>0</v>
      </c>
      <c r="F250">
        <f>IF($Q250="","",VLOOKUP($Q250,'Dept Head vs YTD acct'!$A$5:$M$257,7,FALSE))</f>
        <v>0</v>
      </c>
      <c r="G250" t="str">
        <f>IF($Q250="","",VLOOKUP($Q250,'Dept Head vs YTD acct'!$A$5:$Q$257,COUNTA('Dept Head vs YTD acct'!$A$4:H$4),FALSE))</f>
        <v>4490</v>
      </c>
      <c r="H250" t="str">
        <f>IF($Q250="","",VLOOKUP($Q250,'Dept Head vs YTD acct'!$A$5:$Q$257,COUNTA('Dept Head vs YTD acct'!$A$4:I$4),FALSE))</f>
        <v>M.H. FEDERAL SALARY SHARING</v>
      </c>
      <c r="I250" s="9">
        <f>IF($Q250="","",VLOOKUP($Q250,'Dept Head vs YTD acct'!$A$5:$Q$257,COUNTA('Dept Head vs YTD acct'!$A$4:J$4),FALSE))</f>
        <v>-18744</v>
      </c>
      <c r="J250" s="9">
        <f>IF($Q250="","",VLOOKUP($Q250,'Dept Head vs YTD acct'!$A$5:$Q$257,COUNTA('Dept Head vs YTD acct'!$A$4:K$4),FALSE))</f>
        <v>75000</v>
      </c>
      <c r="K250" s="9">
        <f>IF($Q250="","",VLOOKUP($Q250,'Dept Head vs YTD acct'!$A$5:$Q$257,COUNTA('Dept Head vs YTD acct'!$A$4:L$4),FALSE))</f>
        <v>-236713</v>
      </c>
      <c r="L250" s="9">
        <f>IF($Q250="","",VLOOKUP($Q250,'Dept Head vs YTD acct'!$A$5:$Q$257,COUNTA('Dept Head vs YTD acct'!$A$4:M$4),FALSE))</f>
        <v>-511545</v>
      </c>
      <c r="M250" s="9">
        <f>IF($Q250="","",VLOOKUP($Q250,'Dept Head vs YTD acct'!$A$5:$Q$257,COUNTA('Dept Head vs YTD acct'!$A$4:N$4),FALSE))</f>
        <v>-101875</v>
      </c>
      <c r="N250" s="9">
        <f>IF($Q250="","",VLOOKUP($Q250,'Dept Head vs YTD acct'!$A$5:$Q$257,COUNTA('Dept Head vs YTD acct'!$A$4:O$4),FALSE))</f>
        <v>-169122</v>
      </c>
      <c r="O250" s="9">
        <f>IF($Q250="","",VLOOKUP($Q250,'Dept Head vs YTD acct'!$A$5:$Q$257,COUNTA('Dept Head vs YTD acct'!$A$4:P$4),FALSE))</f>
        <v>84701</v>
      </c>
      <c r="P250" s="9">
        <f t="shared" si="3"/>
        <v>-878298</v>
      </c>
      <c r="Q250">
        <f>IF((MAX($Q$4:Q249)+1)&gt;Data!$C$1,"",MAX($Q$4:Q249)+1)</f>
        <v>246</v>
      </c>
    </row>
    <row r="251" spans="1:17" x14ac:dyDescent="0.2">
      <c r="A251" t="str">
        <f>IF($Q251="","",VLOOKUP($Q251,'Dept Head vs YTD acct'!$A$5:$Q$257,COUNTA('Dept Head vs YTD acct'!$A$4:B$4),FALSE))</f>
        <v>A</v>
      </c>
      <c r="B251">
        <f>IF($Q251="","",VLOOKUP($Q251,'Dept Head vs YTD acct'!$A$5:$M$257,3,FALSE))</f>
        <v>0</v>
      </c>
      <c r="C251">
        <f>IF($Q251="","",VLOOKUP($Q251,'Dept Head vs YTD acct'!$A$5:$M$257,4,FALSE))</f>
        <v>0</v>
      </c>
      <c r="D251">
        <f>IF($Q251="","",VLOOKUP($Q251,'Dept Head vs YTD acct'!$A$5:$M$257,5,FALSE))</f>
        <v>0</v>
      </c>
      <c r="E251">
        <f>IF($Q251="","",VLOOKUP($Q251,'Dept Head vs YTD acct'!$A$5:$M$257,6,FALSE))</f>
        <v>0</v>
      </c>
      <c r="F251">
        <f>IF($Q251="","",VLOOKUP($Q251,'Dept Head vs YTD acct'!$A$5:$M$257,7,FALSE))</f>
        <v>0</v>
      </c>
      <c r="G251" t="str">
        <f>IF($Q251="","",VLOOKUP($Q251,'Dept Head vs YTD acct'!$A$5:$Q$257,COUNTA('Dept Head vs YTD acct'!$A$4:H$4),FALSE))</f>
        <v>3670</v>
      </c>
      <c r="H251" t="str">
        <f>IF($Q251="","",VLOOKUP($Q251,'Dept Head vs YTD acct'!$A$5:$Q$257,COUNTA('Dept Head vs YTD acct'!$A$4:I$4),FALSE))</f>
        <v>SERV FOR RECIP TITLE XX</v>
      </c>
      <c r="I251" s="9">
        <f>IF($Q251="","",VLOOKUP($Q251,'Dept Head vs YTD acct'!$A$5:$Q$257,COUNTA('Dept Head vs YTD acct'!$A$4:J$4),FALSE))</f>
        <v>356800</v>
      </c>
      <c r="J251" s="9">
        <f>IF($Q251="","",VLOOKUP($Q251,'Dept Head vs YTD acct'!$A$5:$Q$257,COUNTA('Dept Head vs YTD acct'!$A$4:K$4),FALSE))</f>
        <v>-1631656</v>
      </c>
      <c r="K251" s="9">
        <f>IF($Q251="","",VLOOKUP($Q251,'Dept Head vs YTD acct'!$A$5:$Q$257,COUNTA('Dept Head vs YTD acct'!$A$4:L$4),FALSE))</f>
        <v>968813</v>
      </c>
      <c r="L251" s="9">
        <f>IF($Q251="","",VLOOKUP($Q251,'Dept Head vs YTD acct'!$A$5:$Q$257,COUNTA('Dept Head vs YTD acct'!$A$4:M$4),FALSE))</f>
        <v>339563</v>
      </c>
      <c r="M251" s="9">
        <f>IF($Q251="","",VLOOKUP($Q251,'Dept Head vs YTD acct'!$A$5:$Q$257,COUNTA('Dept Head vs YTD acct'!$A$4:N$4),FALSE))</f>
        <v>-993622</v>
      </c>
      <c r="N251" s="9">
        <f>IF($Q251="","",VLOOKUP($Q251,'Dept Head vs YTD acct'!$A$5:$Q$257,COUNTA('Dept Head vs YTD acct'!$A$4:O$4),FALSE))</f>
        <v>131791</v>
      </c>
      <c r="O251" s="9">
        <f>IF($Q251="","",VLOOKUP($Q251,'Dept Head vs YTD acct'!$A$5:$Q$257,COUNTA('Dept Head vs YTD acct'!$A$4:P$4),FALSE))</f>
        <v>-90902</v>
      </c>
      <c r="P251" s="9">
        <f t="shared" si="3"/>
        <v>-919213</v>
      </c>
      <c r="Q251">
        <f>IF((MAX($Q$4:Q250)+1)&gt;Data!$C$1,"",MAX($Q$4:Q250)+1)</f>
        <v>247</v>
      </c>
    </row>
    <row r="252" spans="1:17" x14ac:dyDescent="0.2">
      <c r="A252" t="str">
        <f>IF($Q252="","",VLOOKUP($Q252,'Dept Head vs YTD acct'!$A$5:$Q$257,COUNTA('Dept Head vs YTD acct'!$A$4:B$4),FALSE))</f>
        <v>A</v>
      </c>
      <c r="B252">
        <f>IF($Q252="","",VLOOKUP($Q252,'Dept Head vs YTD acct'!$A$5:$M$257,3,FALSE))</f>
        <v>0</v>
      </c>
      <c r="C252">
        <f>IF($Q252="","",VLOOKUP($Q252,'Dept Head vs YTD acct'!$A$5:$M$257,4,FALSE))</f>
        <v>0</v>
      </c>
      <c r="D252">
        <f>IF($Q252="","",VLOOKUP($Q252,'Dept Head vs YTD acct'!$A$5:$M$257,5,FALSE))</f>
        <v>0</v>
      </c>
      <c r="E252">
        <f>IF($Q252="","",VLOOKUP($Q252,'Dept Head vs YTD acct'!$A$5:$M$257,6,FALSE))</f>
        <v>0</v>
      </c>
      <c r="F252">
        <f>IF($Q252="","",VLOOKUP($Q252,'Dept Head vs YTD acct'!$A$5:$M$257,7,FALSE))</f>
        <v>0</v>
      </c>
      <c r="G252" t="str">
        <f>IF($Q252="","",VLOOKUP($Q252,'Dept Head vs YTD acct'!$A$5:$Q$257,COUNTA('Dept Head vs YTD acct'!$A$4:H$4),FALSE))</f>
        <v>2701</v>
      </c>
      <c r="H252" t="str">
        <f>IF($Q252="","",VLOOKUP($Q252,'Dept Head vs YTD acct'!$A$5:$Q$257,COUNTA('Dept Head vs YTD acct'!$A$4:I$4),FALSE))</f>
        <v>REFUNDS OF PRIOR YEARS EXPEN</v>
      </c>
      <c r="I252" s="9">
        <f>IF($Q252="","",VLOOKUP($Q252,'Dept Head vs YTD acct'!$A$5:$Q$257,COUNTA('Dept Head vs YTD acct'!$A$4:J$4),FALSE))</f>
        <v>-397967.21</v>
      </c>
      <c r="J252" s="9">
        <f>IF($Q252="","",VLOOKUP($Q252,'Dept Head vs YTD acct'!$A$5:$Q$257,COUNTA('Dept Head vs YTD acct'!$A$4:K$4),FALSE))</f>
        <v>-79574.929999999993</v>
      </c>
      <c r="K252" s="9">
        <f>IF($Q252="","",VLOOKUP($Q252,'Dept Head vs YTD acct'!$A$5:$Q$257,COUNTA('Dept Head vs YTD acct'!$A$4:L$4),FALSE))</f>
        <v>-173630.21</v>
      </c>
      <c r="L252" s="9">
        <f>IF($Q252="","",VLOOKUP($Q252,'Dept Head vs YTD acct'!$A$5:$Q$257,COUNTA('Dept Head vs YTD acct'!$A$4:M$4),FALSE))</f>
        <v>-72534.38</v>
      </c>
      <c r="M252" s="9">
        <f>IF($Q252="","",VLOOKUP($Q252,'Dept Head vs YTD acct'!$A$5:$Q$257,COUNTA('Dept Head vs YTD acct'!$A$4:N$4),FALSE))</f>
        <v>-271602.83</v>
      </c>
      <c r="N252" s="9">
        <f>IF($Q252="","",VLOOKUP($Q252,'Dept Head vs YTD acct'!$A$5:$Q$257,COUNTA('Dept Head vs YTD acct'!$A$4:O$4),FALSE))</f>
        <v>87692.89</v>
      </c>
      <c r="O252" s="9">
        <f>IF($Q252="","",VLOOKUP($Q252,'Dept Head vs YTD acct'!$A$5:$Q$257,COUNTA('Dept Head vs YTD acct'!$A$4:P$4),FALSE))</f>
        <v>-101790.46000000002</v>
      </c>
      <c r="P252" s="9">
        <f t="shared" si="3"/>
        <v>-1009407.1300000001</v>
      </c>
      <c r="Q252">
        <f>IF((MAX($Q$4:Q251)+1)&gt;Data!$C$1,"",MAX($Q$4:Q251)+1)</f>
        <v>248</v>
      </c>
    </row>
    <row r="253" spans="1:17" x14ac:dyDescent="0.2">
      <c r="A253" t="str">
        <f>IF($Q253="","",VLOOKUP($Q253,'Dept Head vs YTD acct'!$A$5:$Q$257,COUNTA('Dept Head vs YTD acct'!$A$4:B$4),FALSE))</f>
        <v>A</v>
      </c>
      <c r="B253">
        <f>IF($Q253="","",VLOOKUP($Q253,'Dept Head vs YTD acct'!$A$5:$M$257,3,FALSE))</f>
        <v>0</v>
      </c>
      <c r="C253">
        <f>IF($Q253="","",VLOOKUP($Q253,'Dept Head vs YTD acct'!$A$5:$M$257,4,FALSE))</f>
        <v>0</v>
      </c>
      <c r="D253">
        <f>IF($Q253="","",VLOOKUP($Q253,'Dept Head vs YTD acct'!$A$5:$M$257,5,FALSE))</f>
        <v>0</v>
      </c>
      <c r="E253">
        <f>IF($Q253="","",VLOOKUP($Q253,'Dept Head vs YTD acct'!$A$5:$M$257,6,FALSE))</f>
        <v>0</v>
      </c>
      <c r="F253">
        <f>IF($Q253="","",VLOOKUP($Q253,'Dept Head vs YTD acct'!$A$5:$M$257,7,FALSE))</f>
        <v>0</v>
      </c>
      <c r="G253" t="str">
        <f>IF($Q253="","",VLOOKUP($Q253,'Dept Head vs YTD acct'!$A$5:$Q$257,COUNTA('Dept Head vs YTD acct'!$A$4:H$4),FALSE))</f>
        <v>2704</v>
      </c>
      <c r="H253" t="str">
        <f>IF($Q253="","",VLOOKUP($Q253,'Dept Head vs YTD acct'!$A$5:$Q$257,COUNTA('Dept Head vs YTD acct'!$A$4:I$4),FALSE))</f>
        <v>NYPA SUPPORT</v>
      </c>
      <c r="I253" s="9">
        <f>IF($Q253="","",VLOOKUP($Q253,'Dept Head vs YTD acct'!$A$5:$Q$257,COUNTA('Dept Head vs YTD acct'!$A$4:J$4),FALSE))</f>
        <v>0</v>
      </c>
      <c r="J253" s="9">
        <f>IF($Q253="","",VLOOKUP($Q253,'Dept Head vs YTD acct'!$A$5:$Q$257,COUNTA('Dept Head vs YTD acct'!$A$4:K$4),FALSE))</f>
        <v>0</v>
      </c>
      <c r="K253" s="9">
        <f>IF($Q253="","",VLOOKUP($Q253,'Dept Head vs YTD acct'!$A$5:$Q$257,COUNTA('Dept Head vs YTD acct'!$A$4:L$4),FALSE))</f>
        <v>0</v>
      </c>
      <c r="L253" s="9">
        <f>IF($Q253="","",VLOOKUP($Q253,'Dept Head vs YTD acct'!$A$5:$Q$257,COUNTA('Dept Head vs YTD acct'!$A$4:M$4),FALSE))</f>
        <v>0</v>
      </c>
      <c r="M253" s="9">
        <f>IF($Q253="","",VLOOKUP($Q253,'Dept Head vs YTD acct'!$A$5:$Q$257,COUNTA('Dept Head vs YTD acct'!$A$4:N$4),FALSE))</f>
        <v>-905000</v>
      </c>
      <c r="N253" s="9">
        <f>IF($Q253="","",VLOOKUP($Q253,'Dept Head vs YTD acct'!$A$5:$Q$257,COUNTA('Dept Head vs YTD acct'!$A$4:O$4),FALSE))</f>
        <v>-205000</v>
      </c>
      <c r="O253" s="9">
        <f>IF($Q253="","",VLOOKUP($Q253,'Dept Head vs YTD acct'!$A$5:$Q$257,COUNTA('Dept Head vs YTD acct'!$A$4:P$4),FALSE))</f>
        <v>-200000</v>
      </c>
      <c r="P253" s="9">
        <f t="shared" si="3"/>
        <v>-1310000</v>
      </c>
      <c r="Q253">
        <f>IF((MAX($Q$4:Q252)+1)&gt;Data!$C$1,"",MAX($Q$4:Q252)+1)</f>
        <v>249</v>
      </c>
    </row>
    <row r="254" spans="1:17" x14ac:dyDescent="0.2">
      <c r="A254" t="str">
        <f>IF($Q254="","",VLOOKUP($Q254,'Dept Head vs YTD acct'!$A$5:$Q$257,COUNTA('Dept Head vs YTD acct'!$A$4:B$4),FALSE))</f>
        <v>A</v>
      </c>
      <c r="B254">
        <f>IF($Q254="","",VLOOKUP($Q254,'Dept Head vs YTD acct'!$A$5:$M$257,3,FALSE))</f>
        <v>0</v>
      </c>
      <c r="C254">
        <f>IF($Q254="","",VLOOKUP($Q254,'Dept Head vs YTD acct'!$A$5:$M$257,4,FALSE))</f>
        <v>0</v>
      </c>
      <c r="D254">
        <f>IF($Q254="","",VLOOKUP($Q254,'Dept Head vs YTD acct'!$A$5:$M$257,5,FALSE))</f>
        <v>0</v>
      </c>
      <c r="E254">
        <f>IF($Q254="","",VLOOKUP($Q254,'Dept Head vs YTD acct'!$A$5:$M$257,6,FALSE))</f>
        <v>0</v>
      </c>
      <c r="F254">
        <f>IF($Q254="","",VLOOKUP($Q254,'Dept Head vs YTD acct'!$A$5:$M$257,7,FALSE))</f>
        <v>0</v>
      </c>
      <c r="G254" t="str">
        <f>IF($Q254="","",VLOOKUP($Q254,'Dept Head vs YTD acct'!$A$5:$Q$257,COUNTA('Dept Head vs YTD acct'!$A$4:H$4),FALSE))</f>
        <v>4785</v>
      </c>
      <c r="H254" t="str">
        <f>IF($Q254="","",VLOOKUP($Q254,'Dept Head vs YTD acct'!$A$5:$Q$257,COUNTA('Dept Head vs YTD acct'!$A$4:I$4),FALSE))</f>
        <v>DISASTER ASSISTANCE</v>
      </c>
      <c r="I254" s="9">
        <f>IF($Q254="","",VLOOKUP($Q254,'Dept Head vs YTD acct'!$A$5:$Q$257,COUNTA('Dept Head vs YTD acct'!$A$4:J$4),FALSE))</f>
        <v>-1605237.39</v>
      </c>
      <c r="J254" s="9">
        <f>IF($Q254="","",VLOOKUP($Q254,'Dept Head vs YTD acct'!$A$5:$Q$257,COUNTA('Dept Head vs YTD acct'!$A$4:K$4),FALSE))</f>
        <v>-62391.950000000012</v>
      </c>
      <c r="K254" s="9">
        <f>IF($Q254="","",VLOOKUP($Q254,'Dept Head vs YTD acct'!$A$5:$Q$257,COUNTA('Dept Head vs YTD acct'!$A$4:L$4),FALSE))</f>
        <v>362705.04000000004</v>
      </c>
      <c r="L254" s="9">
        <f>IF($Q254="","",VLOOKUP($Q254,'Dept Head vs YTD acct'!$A$5:$Q$257,COUNTA('Dept Head vs YTD acct'!$A$4:M$4),FALSE))</f>
        <v>-96904.960000000021</v>
      </c>
      <c r="M254" s="9">
        <f>IF($Q254="","",VLOOKUP($Q254,'Dept Head vs YTD acct'!$A$5:$Q$257,COUNTA('Dept Head vs YTD acct'!$A$4:N$4),FALSE))</f>
        <v>104791.02</v>
      </c>
      <c r="N254" s="9">
        <f>IF($Q254="","",VLOOKUP($Q254,'Dept Head vs YTD acct'!$A$5:$Q$257,COUNTA('Dept Head vs YTD acct'!$A$4:O$4),FALSE))</f>
        <v>-405155.23</v>
      </c>
      <c r="O254" s="9">
        <f>IF($Q254="","",VLOOKUP($Q254,'Dept Head vs YTD acct'!$A$5:$Q$257,COUNTA('Dept Head vs YTD acct'!$A$4:P$4),FALSE))</f>
        <v>-0.01</v>
      </c>
      <c r="P254" s="9">
        <f t="shared" si="3"/>
        <v>-1702193.4799999997</v>
      </c>
      <c r="Q254">
        <f>IF((MAX($Q$4:Q253)+1)&gt;Data!$C$1,"",MAX($Q$4:Q253)+1)</f>
        <v>250</v>
      </c>
    </row>
    <row r="255" spans="1:17" x14ac:dyDescent="0.2">
      <c r="A255" t="str">
        <f>IF($Q255="","",VLOOKUP($Q255,'Dept Head vs YTD acct'!$A$5:$Q$257,COUNTA('Dept Head vs YTD acct'!$A$4:B$4),FALSE))</f>
        <v>A</v>
      </c>
      <c r="B255">
        <f>IF($Q255="","",VLOOKUP($Q255,'Dept Head vs YTD acct'!$A$5:$M$257,3,FALSE))</f>
        <v>0</v>
      </c>
      <c r="C255">
        <f>IF($Q255="","",VLOOKUP($Q255,'Dept Head vs YTD acct'!$A$5:$M$257,4,FALSE))</f>
        <v>0</v>
      </c>
      <c r="D255">
        <f>IF($Q255="","",VLOOKUP($Q255,'Dept Head vs YTD acct'!$A$5:$M$257,5,FALSE))</f>
        <v>0</v>
      </c>
      <c r="E255">
        <f>IF($Q255="","",VLOOKUP($Q255,'Dept Head vs YTD acct'!$A$5:$M$257,6,FALSE))</f>
        <v>0</v>
      </c>
      <c r="F255">
        <f>IF($Q255="","",VLOOKUP($Q255,'Dept Head vs YTD acct'!$A$5:$M$257,7,FALSE))</f>
        <v>0</v>
      </c>
      <c r="G255" t="str">
        <f>IF($Q255="","",VLOOKUP($Q255,'Dept Head vs YTD acct'!$A$5:$Q$257,COUNTA('Dept Head vs YTD acct'!$A$4:H$4),FALSE))</f>
        <v>3619</v>
      </c>
      <c r="H255" t="str">
        <f>IF($Q255="","",VLOOKUP($Q255,'Dept Head vs YTD acct'!$A$5:$Q$257,COUNTA('Dept Head vs YTD acct'!$A$4:I$4),FALSE))</f>
        <v>CHILD CARE</v>
      </c>
      <c r="I255" s="9">
        <f>IF($Q255="","",VLOOKUP($Q255,'Dept Head vs YTD acct'!$A$5:$Q$257,COUNTA('Dept Head vs YTD acct'!$A$4:J$4),FALSE))</f>
        <v>-254951</v>
      </c>
      <c r="J255" s="9">
        <f>IF($Q255="","",VLOOKUP($Q255,'Dept Head vs YTD acct'!$A$5:$Q$257,COUNTA('Dept Head vs YTD acct'!$A$4:K$4),FALSE))</f>
        <v>-261210</v>
      </c>
      <c r="K255" s="9">
        <f>IF($Q255="","",VLOOKUP($Q255,'Dept Head vs YTD acct'!$A$5:$Q$257,COUNTA('Dept Head vs YTD acct'!$A$4:L$4),FALSE))</f>
        <v>-29756</v>
      </c>
      <c r="L255" s="9">
        <f>IF($Q255="","",VLOOKUP($Q255,'Dept Head vs YTD acct'!$A$5:$Q$257,COUNTA('Dept Head vs YTD acct'!$A$4:M$4),FALSE))</f>
        <v>-132317</v>
      </c>
      <c r="M255" s="9">
        <f>IF($Q255="","",VLOOKUP($Q255,'Dept Head vs YTD acct'!$A$5:$Q$257,COUNTA('Dept Head vs YTD acct'!$A$4:N$4),FALSE))</f>
        <v>-165743</v>
      </c>
      <c r="N255" s="9">
        <f>IF($Q255="","",VLOOKUP($Q255,'Dept Head vs YTD acct'!$A$5:$Q$257,COUNTA('Dept Head vs YTD acct'!$A$4:O$4),FALSE))</f>
        <v>91058</v>
      </c>
      <c r="O255" s="9">
        <f>IF($Q255="","",VLOOKUP($Q255,'Dept Head vs YTD acct'!$A$5:$Q$257,COUNTA('Dept Head vs YTD acct'!$A$4:P$4),FALSE))</f>
        <v>-1207647</v>
      </c>
      <c r="P255" s="9">
        <f t="shared" si="3"/>
        <v>-1960566</v>
      </c>
      <c r="Q255">
        <f>IF((MAX($Q$4:Q254)+1)&gt;Data!$C$1,"",MAX($Q$4:Q254)+1)</f>
        <v>251</v>
      </c>
    </row>
    <row r="256" spans="1:17" x14ac:dyDescent="0.2">
      <c r="A256" t="str">
        <f>IF($Q256="","",VLOOKUP($Q256,'Dept Head vs YTD acct'!$A$5:$Q$257,COUNTA('Dept Head vs YTD acct'!$A$4:B$4),FALSE))</f>
        <v>A</v>
      </c>
      <c r="B256">
        <f>IF($Q256="","",VLOOKUP($Q256,'Dept Head vs YTD acct'!$A$5:$M$257,3,FALSE))</f>
        <v>0</v>
      </c>
      <c r="C256">
        <f>IF($Q256="","",VLOOKUP($Q256,'Dept Head vs YTD acct'!$A$5:$M$257,4,FALSE))</f>
        <v>0</v>
      </c>
      <c r="D256">
        <f>IF($Q256="","",VLOOKUP($Q256,'Dept Head vs YTD acct'!$A$5:$M$257,5,FALSE))</f>
        <v>0</v>
      </c>
      <c r="E256">
        <f>IF($Q256="","",VLOOKUP($Q256,'Dept Head vs YTD acct'!$A$5:$M$257,6,FALSE))</f>
        <v>0</v>
      </c>
      <c r="F256">
        <f>IF($Q256="","",VLOOKUP($Q256,'Dept Head vs YTD acct'!$A$5:$M$257,7,FALSE))</f>
        <v>0</v>
      </c>
      <c r="G256" t="str">
        <f>IF($Q256="","",VLOOKUP($Q256,'Dept Head vs YTD acct'!$A$5:$Q$257,COUNTA('Dept Head vs YTD acct'!$A$4:H$4),FALSE))</f>
        <v>1620</v>
      </c>
      <c r="H256" t="str">
        <f>IF($Q256="","",VLOOKUP($Q256,'Dept Head vs YTD acct'!$A$5:$Q$257,COUNTA('Dept Head vs YTD acct'!$A$4:I$4),FALSE))</f>
        <v>MENTAL HEALTH FEES</v>
      </c>
      <c r="I256" s="9">
        <f>IF($Q256="","",VLOOKUP($Q256,'Dept Head vs YTD acct'!$A$5:$Q$257,COUNTA('Dept Head vs YTD acct'!$A$4:J$4),FALSE))</f>
        <v>124434.80000000005</v>
      </c>
      <c r="J256" s="9">
        <f>IF($Q256="","",VLOOKUP($Q256,'Dept Head vs YTD acct'!$A$5:$Q$257,COUNTA('Dept Head vs YTD acct'!$A$4:K$4),FALSE))</f>
        <v>-443798.8600000001</v>
      </c>
      <c r="K256" s="9">
        <f>IF($Q256="","",VLOOKUP($Q256,'Dept Head vs YTD acct'!$A$5:$Q$257,COUNTA('Dept Head vs YTD acct'!$A$4:L$4),FALSE))</f>
        <v>-402375.39999999991</v>
      </c>
      <c r="L256" s="9">
        <f>IF($Q256="","",VLOOKUP($Q256,'Dept Head vs YTD acct'!$A$5:$Q$257,COUNTA('Dept Head vs YTD acct'!$A$4:M$4),FALSE))</f>
        <v>-340837.5</v>
      </c>
      <c r="M256" s="9">
        <f>IF($Q256="","",VLOOKUP($Q256,'Dept Head vs YTD acct'!$A$5:$Q$257,COUNTA('Dept Head vs YTD acct'!$A$4:N$4),FALSE))</f>
        <v>-347229.32000000007</v>
      </c>
      <c r="N256" s="9">
        <f>IF($Q256="","",VLOOKUP($Q256,'Dept Head vs YTD acct'!$A$5:$Q$257,COUNTA('Dept Head vs YTD acct'!$A$4:O$4),FALSE))</f>
        <v>-479877.90999999992</v>
      </c>
      <c r="O256" s="9">
        <f>IF($Q256="","",VLOOKUP($Q256,'Dept Head vs YTD acct'!$A$5:$Q$257,COUNTA('Dept Head vs YTD acct'!$A$4:P$4),FALSE))</f>
        <v>-393169.06000000006</v>
      </c>
      <c r="P256" s="9">
        <f t="shared" si="3"/>
        <v>-2282853.25</v>
      </c>
      <c r="Q256">
        <f>IF((MAX($Q$4:Q255)+1)&gt;Data!$C$1,"",MAX($Q$4:Q255)+1)</f>
        <v>252</v>
      </c>
    </row>
    <row r="257" spans="1:18" x14ac:dyDescent="0.2">
      <c r="A257" t="str">
        <f>IF($Q257="","",VLOOKUP($Q257,'Dept Head vs YTD acct'!$A$5:$Q$257,COUNTA('Dept Head vs YTD acct'!$A$4:B$4),FALSE))</f>
        <v>A</v>
      </c>
      <c r="B257">
        <f>IF($Q257="","",VLOOKUP($Q257,'Dept Head vs YTD acct'!$A$5:$M$257,3,FALSE))</f>
        <v>0</v>
      </c>
      <c r="C257">
        <f>IF($Q257="","",VLOOKUP($Q257,'Dept Head vs YTD acct'!$A$5:$M$257,4,FALSE))</f>
        <v>0</v>
      </c>
      <c r="D257">
        <f>IF($Q257="","",VLOOKUP($Q257,'Dept Head vs YTD acct'!$A$5:$M$257,5,FALSE))</f>
        <v>0</v>
      </c>
      <c r="E257">
        <f>IF($Q257="","",VLOOKUP($Q257,'Dept Head vs YTD acct'!$A$5:$M$257,6,FALSE))</f>
        <v>0</v>
      </c>
      <c r="F257">
        <f>IF($Q257="","",VLOOKUP($Q257,'Dept Head vs YTD acct'!$A$5:$M$257,7,FALSE))</f>
        <v>0</v>
      </c>
      <c r="G257" t="str">
        <f>IF($Q257="","",VLOOKUP($Q257,'Dept Head vs YTD acct'!$A$5:$Q$257,COUNTA('Dept Head vs YTD acct'!$A$4:H$4),FALSE))</f>
        <v>1110</v>
      </c>
      <c r="H257" t="str">
        <f>IF($Q257="","",VLOOKUP($Q257,'Dept Head vs YTD acct'!$A$5:$Q$257,COUNTA('Dept Head vs YTD acct'!$A$4:I$4),FALSE))</f>
        <v>SALES AND USE TAX</v>
      </c>
      <c r="I257" s="9">
        <f>IF($Q257="","",VLOOKUP($Q257,'Dept Head vs YTD acct'!$A$5:$Q$257,COUNTA('Dept Head vs YTD acct'!$A$4:J$4),FALSE))</f>
        <v>644463.52999999933</v>
      </c>
      <c r="J257" s="9">
        <f>IF($Q257="","",VLOOKUP($Q257,'Dept Head vs YTD acct'!$A$5:$Q$257,COUNTA('Dept Head vs YTD acct'!$A$4:K$4),FALSE))</f>
        <v>109170.3599999994</v>
      </c>
      <c r="K257" s="9">
        <f>IF($Q257="","",VLOOKUP($Q257,'Dept Head vs YTD acct'!$A$5:$Q$257,COUNTA('Dept Head vs YTD acct'!$A$4:L$4),FALSE))</f>
        <v>-1672541.3399999999</v>
      </c>
      <c r="L257" s="9">
        <f>IF($Q257="","",VLOOKUP($Q257,'Dept Head vs YTD acct'!$A$5:$Q$257,COUNTA('Dept Head vs YTD acct'!$A$4:M$4),FALSE))</f>
        <v>-1379147.2400000002</v>
      </c>
      <c r="M257" s="9">
        <f>IF($Q257="","",VLOOKUP($Q257,'Dept Head vs YTD acct'!$A$5:$Q$257,COUNTA('Dept Head vs YTD acct'!$A$4:N$4),FALSE))</f>
        <v>-309402.55000000075</v>
      </c>
      <c r="N257" s="9">
        <f>IF($Q257="","",VLOOKUP($Q257,'Dept Head vs YTD acct'!$A$5:$Q$257,COUNTA('Dept Head vs YTD acct'!$A$4:O$4),FALSE))</f>
        <v>-879182.66000000015</v>
      </c>
      <c r="O257" s="9">
        <f>IF($Q257="","",VLOOKUP($Q257,'Dept Head vs YTD acct'!$A$5:$Q$257,COUNTA('Dept Head vs YTD acct'!$A$4:P$4),FALSE))</f>
        <v>-4066527.8900000006</v>
      </c>
      <c r="P257" s="9">
        <f t="shared" si="3"/>
        <v>-7553167.7900000028</v>
      </c>
      <c r="Q257">
        <f>IF((MAX($Q$4:Q256)+1)&gt;Data!$C$1,"",MAX($Q$4:Q256)+1)</f>
        <v>253</v>
      </c>
      <c r="R257" t="s">
        <v>535</v>
      </c>
    </row>
    <row r="258" spans="1:18" x14ac:dyDescent="0.2">
      <c r="I258" s="9"/>
      <c r="J258" s="9"/>
      <c r="K258" s="9"/>
      <c r="L258" s="9"/>
      <c r="M258" s="9"/>
      <c r="N258" s="9"/>
      <c r="O258" s="9"/>
      <c r="P258" s="9"/>
      <c r="Q258">
        <f>IF((MAX($Q$4:Q257)+1)&gt;Data!$C$1,"",MAX($Q$4:Q257)+1)</f>
        <v>254</v>
      </c>
    </row>
    <row r="259" spans="1:18" x14ac:dyDescent="0.2">
      <c r="I259" s="9"/>
      <c r="J259" s="9"/>
      <c r="K259" s="9"/>
      <c r="L259" s="9"/>
      <c r="M259" s="9"/>
      <c r="N259" s="9"/>
      <c r="O259" s="9"/>
      <c r="P259" s="9"/>
      <c r="Q259">
        <f>IF((MAX($Q$4:Q258)+1)&gt;Data!$C$1,"",MAX($Q$4:Q258)+1)</f>
        <v>255</v>
      </c>
    </row>
    <row r="260" spans="1:18" x14ac:dyDescent="0.2">
      <c r="I260" s="9"/>
      <c r="J260" s="9"/>
      <c r="K260" s="9"/>
      <c r="L260" s="9"/>
      <c r="M260" s="9"/>
      <c r="N260" s="9"/>
      <c r="O260" s="9"/>
      <c r="P260" s="9"/>
      <c r="Q260" t="str">
        <f>IF((MAX($Q$4:Q259)+1)&gt;Data!$C$1,"",MAX($Q$4:Q259)+1)</f>
        <v/>
      </c>
    </row>
    <row r="261" spans="1:18" x14ac:dyDescent="0.2">
      <c r="I261" s="9"/>
      <c r="J261" s="9"/>
      <c r="K261" s="9"/>
      <c r="L261" s="9"/>
      <c r="M261" s="9"/>
      <c r="N261" s="9"/>
      <c r="O261" s="9"/>
      <c r="P261" s="9"/>
      <c r="Q261" t="str">
        <f>IF((MAX($Q$4:Q260)+1)&gt;Data!$C$1,"",MAX($Q$4:Q260)+1)</f>
        <v/>
      </c>
    </row>
    <row r="262" spans="1:18" x14ac:dyDescent="0.2">
      <c r="I262" s="9"/>
      <c r="J262" s="9"/>
      <c r="K262" s="9"/>
      <c r="L262" s="9"/>
      <c r="M262" s="9"/>
      <c r="N262" s="9"/>
      <c r="O262" s="9"/>
      <c r="P262" s="9"/>
      <c r="Q262" t="str">
        <f>IF((MAX($Q$4:Q261)+1)&gt;Data!$C$1,"",MAX($Q$4:Q261)+1)</f>
        <v/>
      </c>
    </row>
    <row r="263" spans="1:18" x14ac:dyDescent="0.2">
      <c r="I263" s="9"/>
      <c r="J263" s="9"/>
      <c r="K263" s="9"/>
      <c r="L263" s="9"/>
      <c r="M263" s="9"/>
      <c r="N263" s="9"/>
      <c r="O263" s="9"/>
      <c r="P263" s="9"/>
      <c r="Q263" t="str">
        <f>IF((MAX($Q$4:Q262)+1)&gt;Data!$C$1,"",MAX($Q$4:Q262)+1)</f>
        <v/>
      </c>
    </row>
    <row r="264" spans="1:18" x14ac:dyDescent="0.2">
      <c r="I264" s="9"/>
      <c r="J264" s="9"/>
      <c r="K264" s="9"/>
      <c r="L264" s="9"/>
      <c r="M264" s="9"/>
      <c r="N264" s="9"/>
      <c r="O264" s="9"/>
      <c r="P264" s="9"/>
      <c r="Q264" t="str">
        <f>IF((MAX($Q$4:Q263)+1)&gt;Data!$C$1,"",MAX($Q$4:Q263)+1)</f>
        <v/>
      </c>
    </row>
    <row r="265" spans="1:18" x14ac:dyDescent="0.2">
      <c r="I265" s="9"/>
      <c r="J265" s="9"/>
      <c r="K265" s="9"/>
      <c r="L265" s="9"/>
      <c r="M265" s="9"/>
      <c r="N265" s="9"/>
      <c r="O265" s="9"/>
      <c r="P265" s="9"/>
      <c r="Q265" t="str">
        <f>IF((MAX($Q$4:Q264)+1)&gt;Data!$C$1,"",MAX($Q$4:Q264)+1)</f>
        <v/>
      </c>
    </row>
    <row r="266" spans="1:18" x14ac:dyDescent="0.2">
      <c r="I266" s="9"/>
      <c r="J266" s="9"/>
      <c r="K266" s="9"/>
      <c r="L266" s="9"/>
      <c r="M266" s="9"/>
      <c r="N266" s="9"/>
      <c r="O266" s="9"/>
      <c r="P266" s="9"/>
      <c r="Q266" t="str">
        <f>IF((MAX($Q$4:Q265)+1)&gt;Data!$C$1,"",MAX($Q$4:Q265)+1)</f>
        <v/>
      </c>
    </row>
    <row r="267" spans="1:18" x14ac:dyDescent="0.2">
      <c r="I267" s="9"/>
      <c r="J267" s="9"/>
      <c r="K267" s="9"/>
      <c r="L267" s="9"/>
      <c r="M267" s="9"/>
      <c r="N267" s="9"/>
      <c r="O267" s="9"/>
      <c r="P267" s="9"/>
      <c r="Q267" t="str">
        <f>IF((MAX($Q$4:Q266)+1)&gt;Data!$C$1,"",MAX($Q$4:Q266)+1)</f>
        <v/>
      </c>
    </row>
    <row r="268" spans="1:18" x14ac:dyDescent="0.2">
      <c r="I268" s="9"/>
      <c r="J268" s="9"/>
      <c r="K268" s="9"/>
      <c r="L268" s="9"/>
      <c r="M268" s="9"/>
      <c r="N268" s="9"/>
      <c r="O268" s="9"/>
      <c r="P268" s="9"/>
      <c r="Q268" t="str">
        <f>IF((MAX($Q$4:Q267)+1)&gt;Data!$C$1,"",MAX($Q$4:Q267)+1)</f>
        <v/>
      </c>
    </row>
    <row r="269" spans="1:18" x14ac:dyDescent="0.2">
      <c r="I269" s="9"/>
      <c r="J269" s="9"/>
      <c r="K269" s="9"/>
      <c r="L269" s="9"/>
      <c r="M269" s="9"/>
      <c r="N269" s="9"/>
      <c r="O269" s="9"/>
      <c r="P269" s="9"/>
      <c r="Q269" t="str">
        <f>IF((MAX($Q$4:Q268)+1)&gt;Data!$C$1,"",MAX($Q$4:Q268)+1)</f>
        <v/>
      </c>
    </row>
    <row r="270" spans="1:18" x14ac:dyDescent="0.2">
      <c r="I270" s="9"/>
      <c r="J270" s="9"/>
      <c r="K270" s="9"/>
      <c r="L270" s="9"/>
      <c r="M270" s="9"/>
      <c r="N270" s="9"/>
      <c r="O270" s="9"/>
      <c r="P270" s="9"/>
      <c r="Q270" t="str">
        <f>IF((MAX($Q$4:Q269)+1)&gt;Data!$C$1,"",MAX($Q$4:Q269)+1)</f>
        <v/>
      </c>
    </row>
    <row r="271" spans="1:18" x14ac:dyDescent="0.2">
      <c r="I271" s="9"/>
      <c r="J271" s="9"/>
      <c r="K271" s="9"/>
      <c r="L271" s="9"/>
      <c r="M271" s="9"/>
      <c r="N271" s="9"/>
      <c r="O271" s="9"/>
      <c r="P271" s="9"/>
      <c r="Q271" t="str">
        <f>IF((MAX($Q$4:Q270)+1)&gt;Data!$C$1,"",MAX($Q$4:Q270)+1)</f>
        <v/>
      </c>
    </row>
    <row r="272" spans="1:18" x14ac:dyDescent="0.2">
      <c r="I272" s="9"/>
      <c r="J272" s="9"/>
      <c r="K272" s="9"/>
      <c r="L272" s="9"/>
      <c r="M272" s="9"/>
      <c r="N272" s="9"/>
      <c r="O272" s="9"/>
      <c r="P272" s="9"/>
      <c r="Q272" t="str">
        <f>IF((MAX($Q$4:Q271)+1)&gt;Data!$C$1,"",MAX($Q$4:Q271)+1)</f>
        <v/>
      </c>
    </row>
    <row r="273" spans="9:17" x14ac:dyDescent="0.2">
      <c r="I273" s="9"/>
      <c r="J273" s="9"/>
      <c r="K273" s="9"/>
      <c r="L273" s="9"/>
      <c r="M273" s="9"/>
      <c r="N273" s="9"/>
      <c r="O273" s="9"/>
      <c r="P273" s="9"/>
      <c r="Q273" t="str">
        <f>IF((MAX($Q$4:Q272)+1)&gt;Data!$C$1,"",MAX($Q$4:Q272)+1)</f>
        <v/>
      </c>
    </row>
    <row r="274" spans="9:17" x14ac:dyDescent="0.2">
      <c r="I274" s="9"/>
      <c r="J274" s="9"/>
      <c r="K274" s="9"/>
      <c r="L274" s="9"/>
      <c r="M274" s="9"/>
      <c r="N274" s="9"/>
      <c r="O274" s="9"/>
      <c r="P274" s="9"/>
      <c r="Q274" t="str">
        <f>IF((MAX($Q$4:Q273)+1)&gt;Data!$C$1,"",MAX($Q$4:Q273)+1)</f>
        <v/>
      </c>
    </row>
    <row r="275" spans="9:17" x14ac:dyDescent="0.2">
      <c r="I275" s="9"/>
      <c r="J275" s="9"/>
      <c r="K275" s="9"/>
      <c r="L275" s="9"/>
      <c r="M275" s="9"/>
      <c r="N275" s="9"/>
      <c r="O275" s="9"/>
      <c r="P275" s="9"/>
      <c r="Q275" t="str">
        <f>IF((MAX($Q$4:Q274)+1)&gt;Data!$C$1,"",MAX($Q$4:Q274)+1)</f>
        <v/>
      </c>
    </row>
    <row r="276" spans="9:17" x14ac:dyDescent="0.2">
      <c r="I276" s="9"/>
      <c r="J276" s="9"/>
      <c r="K276" s="9"/>
      <c r="L276" s="9"/>
      <c r="M276" s="9"/>
      <c r="N276" s="9"/>
      <c r="O276" s="9"/>
      <c r="P276" s="9"/>
      <c r="Q276" t="str">
        <f>IF((MAX($Q$4:Q275)+1)&gt;Data!$C$1,"",MAX($Q$4:Q275)+1)</f>
        <v/>
      </c>
    </row>
    <row r="277" spans="9:17" x14ac:dyDescent="0.2">
      <c r="I277" s="9"/>
      <c r="J277" s="9"/>
      <c r="K277" s="9"/>
      <c r="L277" s="9"/>
      <c r="M277" s="9"/>
      <c r="N277" s="9"/>
      <c r="O277" s="9"/>
      <c r="P277" s="9"/>
      <c r="Q277" t="str">
        <f>IF((MAX($Q$4:Q276)+1)&gt;Data!$C$1,"",MAX($Q$4:Q276)+1)</f>
        <v/>
      </c>
    </row>
    <row r="278" spans="9:17" x14ac:dyDescent="0.2">
      <c r="I278" s="9"/>
      <c r="J278" s="9"/>
      <c r="K278" s="9"/>
      <c r="L278" s="9"/>
      <c r="M278" s="9"/>
      <c r="N278" s="9"/>
      <c r="O278" s="9"/>
      <c r="P278" s="9"/>
      <c r="Q278" t="str">
        <f>IF((MAX($Q$4:Q277)+1)&gt;Data!$C$1,"",MAX($Q$4:Q277)+1)</f>
        <v/>
      </c>
    </row>
    <row r="279" spans="9:17" x14ac:dyDescent="0.2">
      <c r="I279" s="9"/>
      <c r="J279" s="9"/>
      <c r="K279" s="9"/>
      <c r="L279" s="9"/>
      <c r="M279" s="9"/>
      <c r="N279" s="9"/>
      <c r="O279" s="9"/>
      <c r="P279" s="9"/>
      <c r="Q279" t="str">
        <f>IF((MAX($Q$4:Q278)+1)&gt;Data!$C$1,"",MAX($Q$4:Q278)+1)</f>
        <v/>
      </c>
    </row>
    <row r="280" spans="9:17" x14ac:dyDescent="0.2">
      <c r="I280" s="9"/>
      <c r="J280" s="9"/>
      <c r="K280" s="9"/>
      <c r="L280" s="9"/>
      <c r="M280" s="9"/>
      <c r="N280" s="9"/>
      <c r="O280" s="9"/>
      <c r="P280" s="9"/>
      <c r="Q280" t="str">
        <f>IF((MAX($Q$4:Q279)+1)&gt;Data!$C$1,"",MAX($Q$4:Q279)+1)</f>
        <v/>
      </c>
    </row>
    <row r="281" spans="9:17" x14ac:dyDescent="0.2">
      <c r="I281" s="9"/>
      <c r="J281" s="9"/>
      <c r="K281" s="9"/>
      <c r="L281" s="9"/>
      <c r="M281" s="9"/>
      <c r="N281" s="9"/>
      <c r="O281" s="9"/>
      <c r="P281" s="9"/>
      <c r="Q281" t="str">
        <f>IF((MAX($Q$4:Q280)+1)&gt;Data!$C$1,"",MAX($Q$4:Q280)+1)</f>
        <v/>
      </c>
    </row>
    <row r="282" spans="9:17" x14ac:dyDescent="0.2">
      <c r="I282" s="9"/>
      <c r="J282" s="9"/>
      <c r="K282" s="9"/>
      <c r="L282" s="9"/>
      <c r="M282" s="9"/>
      <c r="N282" s="9"/>
      <c r="O282" s="9"/>
      <c r="P282" s="9"/>
      <c r="Q282" t="str">
        <f>IF((MAX($Q$4:Q281)+1)&gt;Data!$C$1,"",MAX($Q$4:Q281)+1)</f>
        <v/>
      </c>
    </row>
    <row r="283" spans="9:17" x14ac:dyDescent="0.2">
      <c r="I283" s="9"/>
      <c r="J283" s="9"/>
      <c r="K283" s="9"/>
      <c r="L283" s="9"/>
      <c r="M283" s="9"/>
      <c r="N283" s="9"/>
      <c r="O283" s="9"/>
      <c r="P283" s="9"/>
      <c r="Q283" t="str">
        <f>IF((MAX($Q$4:Q282)+1)&gt;Data!$C$1,"",MAX($Q$4:Q282)+1)</f>
        <v/>
      </c>
    </row>
    <row r="284" spans="9:17" x14ac:dyDescent="0.2">
      <c r="I284" s="9"/>
      <c r="J284" s="9"/>
      <c r="K284" s="9"/>
      <c r="L284" s="9"/>
      <c r="M284" s="9"/>
      <c r="N284" s="9"/>
      <c r="O284" s="9"/>
      <c r="P284" s="9"/>
      <c r="Q284" t="str">
        <f>IF((MAX($Q$4:Q283)+1)&gt;Data!$C$1,"",MAX($Q$4:Q283)+1)</f>
        <v/>
      </c>
    </row>
    <row r="285" spans="9:17" x14ac:dyDescent="0.2">
      <c r="I285" s="9"/>
      <c r="J285" s="9"/>
      <c r="K285" s="9"/>
      <c r="L285" s="9"/>
      <c r="M285" s="9"/>
      <c r="N285" s="9"/>
      <c r="O285" s="9"/>
      <c r="P285" s="9"/>
      <c r="Q285" t="str">
        <f>IF((MAX($Q$4:Q284)+1)&gt;Data!$C$1,"",MAX($Q$4:Q284)+1)</f>
        <v/>
      </c>
    </row>
    <row r="286" spans="9:17" x14ac:dyDescent="0.2">
      <c r="I286" s="9"/>
      <c r="J286" s="9"/>
      <c r="K286" s="9"/>
      <c r="L286" s="9"/>
      <c r="M286" s="9"/>
      <c r="N286" s="9"/>
      <c r="O286" s="9"/>
      <c r="P286" s="9"/>
      <c r="Q286" t="str">
        <f>IF((MAX($Q$4:Q285)+1)&gt;Data!$C$1,"",MAX($Q$4:Q285)+1)</f>
        <v/>
      </c>
    </row>
    <row r="287" spans="9:17" x14ac:dyDescent="0.2">
      <c r="I287" s="9"/>
      <c r="J287" s="9"/>
      <c r="K287" s="9"/>
      <c r="L287" s="9"/>
      <c r="M287" s="9"/>
      <c r="N287" s="9"/>
      <c r="O287" s="9"/>
      <c r="P287" s="9"/>
      <c r="Q287" t="str">
        <f>IF((MAX($Q$4:Q286)+1)&gt;Data!$C$1,"",MAX($Q$4:Q286)+1)</f>
        <v/>
      </c>
    </row>
    <row r="288" spans="9:17" x14ac:dyDescent="0.2">
      <c r="I288" s="9"/>
      <c r="J288" s="9"/>
      <c r="K288" s="9"/>
      <c r="L288" s="9"/>
      <c r="M288" s="9"/>
      <c r="N288" s="9"/>
      <c r="O288" s="9"/>
      <c r="P288" s="9"/>
      <c r="Q288" t="str">
        <f>IF((MAX($Q$4:Q287)+1)&gt;Data!$C$1,"",MAX($Q$4:Q287)+1)</f>
        <v/>
      </c>
    </row>
    <row r="289" spans="9:17" x14ac:dyDescent="0.2">
      <c r="I289" s="9"/>
      <c r="J289" s="9"/>
      <c r="K289" s="9"/>
      <c r="L289" s="9"/>
      <c r="M289" s="9"/>
      <c r="N289" s="9"/>
      <c r="O289" s="9"/>
      <c r="P289" s="9"/>
      <c r="Q289" t="str">
        <f>IF((MAX($Q$4:Q288)+1)&gt;Data!$C$1,"",MAX($Q$4:Q288)+1)</f>
        <v/>
      </c>
    </row>
    <row r="290" spans="9:17" x14ac:dyDescent="0.2">
      <c r="I290" s="9"/>
      <c r="J290" s="9"/>
      <c r="K290" s="9"/>
      <c r="L290" s="9"/>
      <c r="M290" s="9"/>
      <c r="N290" s="9"/>
      <c r="O290" s="9"/>
      <c r="P290" s="9"/>
      <c r="Q290" t="str">
        <f>IF((MAX($Q$4:Q289)+1)&gt;Data!$C$1,"",MAX($Q$4:Q289)+1)</f>
        <v/>
      </c>
    </row>
    <row r="291" spans="9:17" x14ac:dyDescent="0.2">
      <c r="I291" s="9"/>
      <c r="J291" s="9"/>
      <c r="K291" s="9"/>
      <c r="L291" s="9"/>
      <c r="M291" s="9"/>
      <c r="N291" s="9"/>
      <c r="O291" s="9"/>
      <c r="P291" s="9"/>
      <c r="Q291" t="str">
        <f>IF((MAX($Q$4:Q290)+1)&gt;Data!$C$1,"",MAX($Q$4:Q290)+1)</f>
        <v/>
      </c>
    </row>
    <row r="292" spans="9:17" x14ac:dyDescent="0.2">
      <c r="I292" s="9"/>
      <c r="J292" s="9"/>
      <c r="K292" s="9"/>
      <c r="L292" s="9"/>
      <c r="M292" s="9"/>
      <c r="N292" s="9"/>
      <c r="O292" s="9"/>
      <c r="P292" s="9"/>
      <c r="Q292" t="str">
        <f>IF((MAX($Q$4:Q291)+1)&gt;Data!$C$1,"",MAX($Q$4:Q291)+1)</f>
        <v/>
      </c>
    </row>
    <row r="293" spans="9:17" x14ac:dyDescent="0.2">
      <c r="I293" s="9"/>
      <c r="J293" s="9"/>
      <c r="K293" s="9"/>
      <c r="L293" s="9"/>
      <c r="M293" s="9"/>
      <c r="N293" s="9"/>
      <c r="O293" s="9"/>
      <c r="P293" s="9"/>
      <c r="Q293" t="str">
        <f>IF((MAX($Q$4:Q292)+1)&gt;Data!$C$1,"",MAX($Q$4:Q292)+1)</f>
        <v/>
      </c>
    </row>
    <row r="294" spans="9:17" x14ac:dyDescent="0.2">
      <c r="I294" s="9"/>
      <c r="J294" s="9"/>
      <c r="K294" s="9"/>
      <c r="L294" s="9"/>
      <c r="M294" s="9"/>
      <c r="N294" s="9"/>
      <c r="O294" s="9"/>
      <c r="P294" s="9"/>
      <c r="Q294" t="str">
        <f>IF((MAX($Q$4:Q293)+1)&gt;Data!$C$1,"",MAX($Q$4:Q293)+1)</f>
        <v/>
      </c>
    </row>
    <row r="295" spans="9:17" x14ac:dyDescent="0.2">
      <c r="I295" s="9"/>
      <c r="J295" s="9"/>
      <c r="K295" s="9"/>
      <c r="L295" s="9"/>
      <c r="M295" s="9"/>
      <c r="N295" s="9"/>
      <c r="O295" s="9"/>
      <c r="P295" s="9"/>
      <c r="Q295" t="str">
        <f>IF((MAX($Q$4:Q294)+1)&gt;Data!$C$1,"",MAX($Q$4:Q294)+1)</f>
        <v/>
      </c>
    </row>
    <row r="296" spans="9:17" x14ac:dyDescent="0.2">
      <c r="I296" s="9"/>
      <c r="J296" s="9"/>
      <c r="K296" s="9"/>
      <c r="L296" s="9"/>
      <c r="M296" s="9"/>
      <c r="N296" s="9"/>
      <c r="O296" s="9"/>
      <c r="P296" s="9"/>
      <c r="Q296" t="str">
        <f>IF((MAX($Q$4:Q295)+1)&gt;Data!$C$1,"",MAX($Q$4:Q295)+1)</f>
        <v/>
      </c>
    </row>
    <row r="297" spans="9:17" x14ac:dyDescent="0.2">
      <c r="I297" s="9"/>
      <c r="J297" s="9"/>
      <c r="K297" s="9"/>
      <c r="L297" s="9"/>
      <c r="M297" s="9"/>
      <c r="N297" s="9"/>
      <c r="O297" s="9"/>
      <c r="P297" s="9"/>
      <c r="Q297" t="str">
        <f>IF((MAX($Q$4:Q296)+1)&gt;Data!$C$1,"",MAX($Q$4:Q296)+1)</f>
        <v/>
      </c>
    </row>
    <row r="298" spans="9:17" x14ac:dyDescent="0.2">
      <c r="I298" s="9"/>
      <c r="J298" s="9"/>
      <c r="K298" s="9"/>
      <c r="L298" s="9"/>
      <c r="M298" s="9"/>
      <c r="N298" s="9"/>
      <c r="O298" s="9"/>
      <c r="P298" s="9"/>
      <c r="Q298" t="str">
        <f>IF((MAX($Q$4:Q297)+1)&gt;Data!$C$1,"",MAX($Q$4:Q297)+1)</f>
        <v/>
      </c>
    </row>
    <row r="299" spans="9:17" x14ac:dyDescent="0.2">
      <c r="I299" s="9"/>
      <c r="J299" s="9"/>
      <c r="K299" s="9"/>
      <c r="L299" s="9"/>
      <c r="M299" s="9"/>
      <c r="N299" s="9"/>
      <c r="O299" s="9"/>
      <c r="P299" s="9"/>
      <c r="Q299" t="str">
        <f>IF((MAX($Q$4:Q298)+1)&gt;Data!$C$1,"",MAX($Q$4:Q298)+1)</f>
        <v/>
      </c>
    </row>
    <row r="300" spans="9:17" x14ac:dyDescent="0.2">
      <c r="I300" s="9"/>
      <c r="J300" s="9"/>
      <c r="K300" s="9"/>
      <c r="L300" s="9"/>
      <c r="M300" s="9"/>
      <c r="N300" s="9"/>
      <c r="O300" s="9"/>
      <c r="P300" s="9"/>
      <c r="Q300" t="str">
        <f>IF((MAX($Q$4:Q299)+1)&gt;Data!$C$1,"",MAX($Q$4:Q299)+1)</f>
        <v/>
      </c>
    </row>
    <row r="301" spans="9:17" x14ac:dyDescent="0.2">
      <c r="I301" s="9"/>
      <c r="J301" s="9"/>
      <c r="K301" s="9"/>
      <c r="L301" s="9"/>
      <c r="M301" s="9"/>
      <c r="N301" s="9"/>
      <c r="O301" s="9"/>
      <c r="P301" s="9"/>
      <c r="Q301" t="str">
        <f>IF((MAX($Q$4:Q300)+1)&gt;Data!$C$1,"",MAX($Q$4:Q300)+1)</f>
        <v/>
      </c>
    </row>
    <row r="302" spans="9:17" x14ac:dyDescent="0.2">
      <c r="I302" s="9"/>
      <c r="J302" s="9"/>
      <c r="K302" s="9"/>
      <c r="L302" s="9"/>
      <c r="M302" s="9"/>
      <c r="N302" s="9"/>
      <c r="O302" s="9"/>
      <c r="P302" s="9"/>
      <c r="Q302" t="str">
        <f>IF((MAX($Q$4:Q301)+1)&gt;Data!$C$1,"",MAX($Q$4:Q301)+1)</f>
        <v/>
      </c>
    </row>
    <row r="303" spans="9:17" x14ac:dyDescent="0.2">
      <c r="I303" s="9"/>
      <c r="J303" s="9"/>
      <c r="K303" s="9"/>
      <c r="L303" s="9"/>
      <c r="M303" s="9"/>
      <c r="N303" s="9"/>
      <c r="O303" s="9"/>
      <c r="P303" s="9"/>
      <c r="Q303" t="str">
        <f>IF((MAX($Q$4:Q302)+1)&gt;Data!$C$1,"",MAX($Q$4:Q302)+1)</f>
        <v/>
      </c>
    </row>
    <row r="304" spans="9:17" x14ac:dyDescent="0.2">
      <c r="I304" s="9"/>
      <c r="J304" s="9"/>
      <c r="K304" s="9"/>
      <c r="L304" s="9"/>
      <c r="M304" s="9"/>
      <c r="N304" s="9"/>
      <c r="O304" s="9"/>
      <c r="P304" s="9"/>
      <c r="Q304" t="str">
        <f>IF((MAX($Q$4:Q303)+1)&gt;Data!$C$1,"",MAX($Q$4:Q303)+1)</f>
        <v/>
      </c>
    </row>
    <row r="305" spans="9:17" x14ac:dyDescent="0.2">
      <c r="I305" s="9"/>
      <c r="J305" s="9"/>
      <c r="K305" s="9"/>
      <c r="L305" s="9"/>
      <c r="M305" s="9"/>
      <c r="N305" s="9"/>
      <c r="O305" s="9"/>
      <c r="P305" s="9"/>
      <c r="Q305" t="str">
        <f>IF((MAX($Q$4:Q304)+1)&gt;Data!$C$1,"",MAX($Q$4:Q304)+1)</f>
        <v/>
      </c>
    </row>
    <row r="306" spans="9:17" x14ac:dyDescent="0.2">
      <c r="I306" s="9"/>
      <c r="J306" s="9"/>
      <c r="K306" s="9"/>
      <c r="L306" s="9"/>
      <c r="M306" s="9"/>
      <c r="N306" s="9"/>
      <c r="O306" s="9"/>
      <c r="P306" s="9"/>
      <c r="Q306" t="str">
        <f>IF((MAX($Q$4:Q305)+1)&gt;Data!$C$1,"",MAX($Q$4:Q305)+1)</f>
        <v/>
      </c>
    </row>
    <row r="307" spans="9:17" x14ac:dyDescent="0.2">
      <c r="I307" s="9"/>
      <c r="J307" s="9"/>
      <c r="K307" s="9"/>
      <c r="L307" s="9"/>
      <c r="M307" s="9"/>
      <c r="N307" s="9"/>
      <c r="O307" s="9"/>
      <c r="P307" s="9"/>
      <c r="Q307" t="str">
        <f>IF((MAX($Q$4:Q306)+1)&gt;Data!$C$1,"",MAX($Q$4:Q306)+1)</f>
        <v/>
      </c>
    </row>
    <row r="308" spans="9:17" x14ac:dyDescent="0.2">
      <c r="I308" s="9"/>
      <c r="J308" s="9"/>
      <c r="K308" s="9"/>
      <c r="L308" s="9"/>
      <c r="M308" s="9"/>
      <c r="N308" s="9"/>
      <c r="O308" s="9"/>
      <c r="P308" s="9"/>
      <c r="Q308" t="str">
        <f>IF((MAX($Q$4:Q307)+1)&gt;Data!$C$1,"",MAX($Q$4:Q307)+1)</f>
        <v/>
      </c>
    </row>
    <row r="309" spans="9:17" x14ac:dyDescent="0.2">
      <c r="I309" s="9"/>
      <c r="J309" s="9"/>
      <c r="K309" s="9"/>
      <c r="L309" s="9"/>
      <c r="M309" s="9"/>
      <c r="N309" s="9"/>
      <c r="O309" s="9"/>
      <c r="P309" s="9"/>
      <c r="Q309" t="str">
        <f>IF((MAX($Q$4:Q308)+1)&gt;Data!$C$1,"",MAX($Q$4:Q308)+1)</f>
        <v/>
      </c>
    </row>
    <row r="310" spans="9:17" x14ac:dyDescent="0.2">
      <c r="I310" s="9"/>
      <c r="J310" s="9"/>
      <c r="K310" s="9"/>
      <c r="L310" s="9"/>
      <c r="M310" s="9"/>
      <c r="N310" s="9"/>
      <c r="O310" s="9"/>
      <c r="P310" s="9"/>
      <c r="Q310" t="str">
        <f>IF((MAX($Q$4:Q309)+1)&gt;Data!$C$1,"",MAX($Q$4:Q309)+1)</f>
        <v/>
      </c>
    </row>
    <row r="311" spans="9:17" x14ac:dyDescent="0.2">
      <c r="I311" s="9"/>
      <c r="J311" s="9"/>
      <c r="K311" s="9"/>
      <c r="L311" s="9"/>
      <c r="M311" s="9"/>
      <c r="N311" s="9"/>
      <c r="O311" s="9"/>
      <c r="P311" s="9"/>
      <c r="Q311" t="str">
        <f>IF((MAX($Q$4:Q310)+1)&gt;Data!$C$1,"",MAX($Q$4:Q310)+1)</f>
        <v/>
      </c>
    </row>
    <row r="312" spans="9:17" x14ac:dyDescent="0.2">
      <c r="I312" s="9"/>
      <c r="J312" s="9"/>
      <c r="K312" s="9"/>
      <c r="L312" s="9"/>
      <c r="M312" s="9"/>
      <c r="N312" s="9"/>
      <c r="O312" s="9"/>
      <c r="P312" s="9"/>
      <c r="Q312" t="str">
        <f>IF((MAX($Q$4:Q311)+1)&gt;Data!$C$1,"",MAX($Q$4:Q311)+1)</f>
        <v/>
      </c>
    </row>
    <row r="313" spans="9:17" x14ac:dyDescent="0.2">
      <c r="I313" s="9"/>
      <c r="J313" s="9"/>
      <c r="K313" s="9"/>
      <c r="L313" s="9"/>
      <c r="M313" s="9"/>
      <c r="N313" s="9"/>
      <c r="O313" s="9"/>
      <c r="P313" s="9"/>
      <c r="Q313" t="str">
        <f>IF((MAX($Q$4:Q312)+1)&gt;Data!$C$1,"",MAX($Q$4:Q312)+1)</f>
        <v/>
      </c>
    </row>
    <row r="314" spans="9:17" x14ac:dyDescent="0.2">
      <c r="I314" s="9"/>
      <c r="J314" s="9"/>
      <c r="K314" s="9"/>
      <c r="L314" s="9"/>
      <c r="M314" s="9"/>
      <c r="N314" s="9"/>
      <c r="O314" s="9"/>
      <c r="P314" s="9"/>
      <c r="Q314" t="str">
        <f>IF((MAX($Q$4:Q313)+1)&gt;Data!$C$1,"",MAX($Q$4:Q313)+1)</f>
        <v/>
      </c>
    </row>
    <row r="315" spans="9:17" x14ac:dyDescent="0.2">
      <c r="I315" s="9"/>
      <c r="J315" s="9"/>
      <c r="K315" s="9"/>
      <c r="L315" s="9"/>
      <c r="M315" s="9"/>
      <c r="N315" s="9"/>
      <c r="O315" s="9"/>
      <c r="P315" s="9"/>
      <c r="Q315" t="str">
        <f>IF((MAX($Q$4:Q314)+1)&gt;Data!$C$1,"",MAX($Q$4:Q314)+1)</f>
        <v/>
      </c>
    </row>
    <row r="316" spans="9:17" x14ac:dyDescent="0.2">
      <c r="I316" s="9"/>
      <c r="J316" s="9"/>
      <c r="K316" s="9"/>
      <c r="L316" s="9"/>
      <c r="M316" s="9"/>
      <c r="N316" s="9"/>
      <c r="O316" s="9"/>
      <c r="P316" s="9"/>
      <c r="Q316" t="str">
        <f>IF((MAX($Q$4:Q315)+1)&gt;Data!$C$1,"",MAX($Q$4:Q315)+1)</f>
        <v/>
      </c>
    </row>
    <row r="317" spans="9:17" x14ac:dyDescent="0.2">
      <c r="I317" s="9"/>
      <c r="J317" s="9"/>
      <c r="K317" s="9"/>
      <c r="L317" s="9"/>
      <c r="M317" s="9"/>
      <c r="N317" s="9"/>
      <c r="O317" s="9"/>
      <c r="P317" s="9"/>
      <c r="Q317" t="str">
        <f>IF((MAX($Q$4:Q316)+1)&gt;Data!$C$1,"",MAX($Q$4:Q316)+1)</f>
        <v/>
      </c>
    </row>
    <row r="318" spans="9:17" x14ac:dyDescent="0.2">
      <c r="I318" s="9"/>
      <c r="J318" s="9"/>
      <c r="K318" s="9"/>
      <c r="L318" s="9"/>
      <c r="M318" s="9"/>
      <c r="N318" s="9"/>
      <c r="O318" s="9"/>
      <c r="P318" s="9"/>
      <c r="Q318" t="str">
        <f>IF((MAX($Q$4:Q317)+1)&gt;Data!$C$1,"",MAX($Q$4:Q317)+1)</f>
        <v/>
      </c>
    </row>
    <row r="319" spans="9:17" x14ac:dyDescent="0.2">
      <c r="I319" s="9"/>
      <c r="J319" s="9"/>
      <c r="K319" s="9"/>
      <c r="L319" s="9"/>
      <c r="M319" s="9"/>
      <c r="N319" s="9"/>
      <c r="O319" s="9"/>
      <c r="P319" s="9"/>
      <c r="Q319" t="str">
        <f>IF((MAX($Q$4:Q318)+1)&gt;Data!$C$1,"",MAX($Q$4:Q318)+1)</f>
        <v/>
      </c>
    </row>
    <row r="320" spans="9:17" x14ac:dyDescent="0.2">
      <c r="I320" s="9"/>
      <c r="J320" s="9"/>
      <c r="K320" s="9"/>
      <c r="L320" s="9"/>
      <c r="M320" s="9"/>
      <c r="N320" s="9"/>
      <c r="O320" s="9"/>
      <c r="P320" s="9"/>
      <c r="Q320" t="str">
        <f>IF((MAX($Q$4:Q319)+1)&gt;Data!$C$1,"",MAX($Q$4:Q319)+1)</f>
        <v/>
      </c>
    </row>
    <row r="321" spans="9:17" x14ac:dyDescent="0.2">
      <c r="I321" s="9"/>
      <c r="J321" s="9"/>
      <c r="K321" s="9"/>
      <c r="L321" s="9"/>
      <c r="M321" s="9"/>
      <c r="N321" s="9"/>
      <c r="O321" s="9"/>
      <c r="P321" s="9"/>
      <c r="Q321" t="str">
        <f>IF((MAX($Q$4:Q320)+1)&gt;Data!$C$1,"",MAX($Q$4:Q320)+1)</f>
        <v/>
      </c>
    </row>
    <row r="322" spans="9:17" x14ac:dyDescent="0.2">
      <c r="I322" s="9"/>
      <c r="J322" s="9"/>
      <c r="K322" s="9"/>
      <c r="L322" s="9"/>
      <c r="M322" s="9"/>
      <c r="N322" s="9"/>
      <c r="O322" s="9"/>
      <c r="P322" s="9"/>
      <c r="Q322" t="str">
        <f>IF((MAX($Q$4:Q321)+1)&gt;Data!$C$1,"",MAX($Q$4:Q321)+1)</f>
        <v/>
      </c>
    </row>
    <row r="323" spans="9:17" x14ac:dyDescent="0.2">
      <c r="I323" s="9"/>
      <c r="J323" s="9"/>
      <c r="K323" s="9"/>
      <c r="L323" s="9"/>
      <c r="M323" s="9"/>
      <c r="N323" s="9"/>
      <c r="O323" s="9"/>
      <c r="P323" s="9"/>
      <c r="Q323" t="str">
        <f>IF((MAX($Q$4:Q322)+1)&gt;Data!$C$1,"",MAX($Q$4:Q322)+1)</f>
        <v/>
      </c>
    </row>
    <row r="324" spans="9:17" x14ac:dyDescent="0.2">
      <c r="I324" s="9"/>
      <c r="J324" s="9"/>
      <c r="K324" s="9"/>
      <c r="L324" s="9"/>
      <c r="M324" s="9"/>
      <c r="N324" s="9"/>
      <c r="O324" s="9"/>
      <c r="P324" s="9"/>
      <c r="Q324" t="str">
        <f>IF((MAX($Q$4:Q323)+1)&gt;Data!$C$1,"",MAX($Q$4:Q323)+1)</f>
        <v/>
      </c>
    </row>
    <row r="325" spans="9:17" x14ac:dyDescent="0.2">
      <c r="I325" s="9"/>
      <c r="J325" s="9"/>
      <c r="K325" s="9"/>
      <c r="L325" s="9"/>
      <c r="M325" s="9"/>
      <c r="N325" s="9"/>
      <c r="O325" s="9"/>
      <c r="P325" s="9"/>
      <c r="Q325" t="str">
        <f>IF((MAX($Q$4:Q324)+1)&gt;Data!$C$1,"",MAX($Q$4:Q324)+1)</f>
        <v/>
      </c>
    </row>
    <row r="326" spans="9:17" x14ac:dyDescent="0.2">
      <c r="I326" s="9"/>
      <c r="J326" s="9"/>
      <c r="K326" s="9"/>
      <c r="L326" s="9"/>
      <c r="M326" s="9"/>
      <c r="N326" s="9"/>
      <c r="O326" s="9"/>
      <c r="P326" s="9"/>
      <c r="Q326" t="str">
        <f>IF((MAX($Q$4:Q325)+1)&gt;Data!$C$1,"",MAX($Q$4:Q325)+1)</f>
        <v/>
      </c>
    </row>
    <row r="327" spans="9:17" x14ac:dyDescent="0.2">
      <c r="I327" s="9"/>
      <c r="J327" s="9"/>
      <c r="K327" s="9"/>
      <c r="L327" s="9"/>
      <c r="M327" s="9"/>
      <c r="N327" s="9"/>
      <c r="O327" s="9"/>
      <c r="P327" s="9"/>
      <c r="Q327" t="str">
        <f>IF((MAX($Q$4:Q326)+1)&gt;Data!$C$1,"",MAX($Q$4:Q326)+1)</f>
        <v/>
      </c>
    </row>
    <row r="328" spans="9:17" x14ac:dyDescent="0.2">
      <c r="I328" s="9"/>
      <c r="J328" s="9"/>
      <c r="K328" s="9"/>
      <c r="L328" s="9"/>
      <c r="M328" s="9"/>
      <c r="N328" s="9"/>
      <c r="O328" s="9"/>
      <c r="P328" s="9"/>
      <c r="Q328" t="str">
        <f>IF((MAX($Q$4:Q327)+1)&gt;Data!$C$1,"",MAX($Q$4:Q327)+1)</f>
        <v/>
      </c>
    </row>
    <row r="329" spans="9:17" x14ac:dyDescent="0.2">
      <c r="I329" s="9"/>
      <c r="J329" s="9"/>
      <c r="K329" s="9"/>
      <c r="L329" s="9"/>
      <c r="M329" s="9"/>
      <c r="N329" s="9"/>
      <c r="O329" s="9"/>
      <c r="P329" s="9"/>
      <c r="Q329" t="str">
        <f>IF((MAX($Q$4:Q328)+1)&gt;Data!$C$1,"",MAX($Q$4:Q328)+1)</f>
        <v/>
      </c>
    </row>
    <row r="330" spans="9:17" x14ac:dyDescent="0.2">
      <c r="I330" s="9"/>
      <c r="J330" s="9"/>
      <c r="K330" s="9"/>
      <c r="L330" s="9"/>
      <c r="M330" s="9"/>
      <c r="N330" s="9"/>
      <c r="O330" s="9"/>
      <c r="P330" s="9"/>
      <c r="Q330" t="str">
        <f>IF((MAX($Q$4:Q329)+1)&gt;Data!$C$1,"",MAX($Q$4:Q329)+1)</f>
        <v/>
      </c>
    </row>
    <row r="331" spans="9:17" x14ac:dyDescent="0.2">
      <c r="I331" s="9"/>
      <c r="J331" s="9"/>
      <c r="K331" s="9"/>
      <c r="L331" s="9"/>
      <c r="M331" s="9"/>
      <c r="N331" s="9"/>
      <c r="O331" s="9"/>
      <c r="P331" s="9"/>
      <c r="Q331" t="str">
        <f>IF((MAX($Q$4:Q330)+1)&gt;Data!$C$1,"",MAX($Q$4:Q330)+1)</f>
        <v/>
      </c>
    </row>
    <row r="332" spans="9:17" x14ac:dyDescent="0.2">
      <c r="I332" s="9"/>
      <c r="J332" s="9"/>
      <c r="K332" s="9"/>
      <c r="L332" s="9"/>
      <c r="M332" s="9"/>
      <c r="N332" s="9"/>
      <c r="O332" s="9"/>
      <c r="P332" s="9"/>
      <c r="Q332" t="str">
        <f>IF((MAX($Q$4:Q331)+1)&gt;Data!$C$1,"",MAX($Q$4:Q331)+1)</f>
        <v/>
      </c>
    </row>
    <row r="333" spans="9:17" x14ac:dyDescent="0.2">
      <c r="I333" s="9"/>
      <c r="J333" s="9"/>
      <c r="K333" s="9"/>
      <c r="L333" s="9"/>
      <c r="M333" s="9"/>
      <c r="N333" s="9"/>
      <c r="O333" s="9"/>
      <c r="P333" s="9"/>
      <c r="Q333" t="str">
        <f>IF((MAX($Q$4:Q332)+1)&gt;Data!$C$1,"",MAX($Q$4:Q332)+1)</f>
        <v/>
      </c>
    </row>
    <row r="334" spans="9:17" x14ac:dyDescent="0.2">
      <c r="I334" s="9"/>
      <c r="J334" s="9"/>
      <c r="K334" s="9"/>
      <c r="L334" s="9"/>
      <c r="M334" s="9"/>
      <c r="N334" s="9"/>
      <c r="O334" s="9"/>
      <c r="P334" s="9"/>
      <c r="Q334" t="str">
        <f>IF((MAX($Q$4:Q333)+1)&gt;Data!$C$1,"",MAX($Q$4:Q333)+1)</f>
        <v/>
      </c>
    </row>
    <row r="335" spans="9:17" x14ac:dyDescent="0.2">
      <c r="I335" s="9"/>
      <c r="J335" s="9"/>
      <c r="K335" s="9"/>
      <c r="L335" s="9"/>
      <c r="M335" s="9"/>
      <c r="N335" s="9"/>
      <c r="O335" s="9"/>
      <c r="P335" s="9"/>
      <c r="Q335" t="str">
        <f>IF((MAX($Q$4:Q334)+1)&gt;Data!$C$1,"",MAX($Q$4:Q334)+1)</f>
        <v/>
      </c>
    </row>
    <row r="336" spans="9:17" x14ac:dyDescent="0.2">
      <c r="I336" s="9"/>
      <c r="J336" s="9"/>
      <c r="K336" s="9"/>
      <c r="L336" s="9"/>
      <c r="M336" s="9"/>
      <c r="N336" s="9"/>
      <c r="O336" s="9"/>
      <c r="P336" s="9"/>
      <c r="Q336" t="str">
        <f>IF((MAX($Q$4:Q335)+1)&gt;Data!$C$1,"",MAX($Q$4:Q335)+1)</f>
        <v/>
      </c>
    </row>
    <row r="337" spans="9:17" x14ac:dyDescent="0.2">
      <c r="I337" s="9"/>
      <c r="J337" s="9"/>
      <c r="K337" s="9"/>
      <c r="L337" s="9"/>
      <c r="M337" s="9"/>
      <c r="N337" s="9"/>
      <c r="O337" s="9"/>
      <c r="P337" s="9"/>
      <c r="Q337" t="str">
        <f>IF((MAX($Q$4:Q336)+1)&gt;Data!$C$1,"",MAX($Q$4:Q336)+1)</f>
        <v/>
      </c>
    </row>
    <row r="338" spans="9:17" x14ac:dyDescent="0.2">
      <c r="I338" s="9"/>
      <c r="J338" s="9"/>
      <c r="K338" s="9"/>
      <c r="L338" s="9"/>
      <c r="M338" s="9"/>
      <c r="N338" s="9"/>
      <c r="O338" s="9"/>
      <c r="P338" s="9"/>
      <c r="Q338" t="str">
        <f>IF((MAX($Q$4:Q337)+1)&gt;Data!$C$1,"",MAX($Q$4:Q337)+1)</f>
        <v/>
      </c>
    </row>
    <row r="339" spans="9:17" x14ac:dyDescent="0.2">
      <c r="I339" s="9"/>
      <c r="J339" s="9"/>
      <c r="K339" s="9"/>
      <c r="L339" s="9"/>
      <c r="M339" s="9"/>
      <c r="N339" s="9"/>
      <c r="O339" s="9"/>
      <c r="P339" s="9"/>
      <c r="Q339" t="str">
        <f>IF((MAX($Q$4:Q338)+1)&gt;Data!$C$1,"",MAX($Q$4:Q338)+1)</f>
        <v/>
      </c>
    </row>
    <row r="340" spans="9:17" x14ac:dyDescent="0.2">
      <c r="I340" s="9"/>
      <c r="J340" s="9"/>
      <c r="K340" s="9"/>
      <c r="L340" s="9"/>
      <c r="M340" s="9"/>
      <c r="N340" s="9"/>
      <c r="O340" s="9"/>
      <c r="P340" s="9"/>
      <c r="Q340" t="str">
        <f>IF((MAX($Q$4:Q339)+1)&gt;Data!$C$1,"",MAX($Q$4:Q339)+1)</f>
        <v/>
      </c>
    </row>
    <row r="341" spans="9:17" x14ac:dyDescent="0.2">
      <c r="I341" s="9"/>
      <c r="J341" s="9"/>
      <c r="K341" s="9"/>
      <c r="L341" s="9"/>
      <c r="M341" s="9"/>
      <c r="N341" s="9"/>
      <c r="O341" s="9"/>
      <c r="P341" s="9"/>
      <c r="Q341" t="str">
        <f>IF((MAX($Q$4:Q340)+1)&gt;Data!$C$1,"",MAX($Q$4:Q340)+1)</f>
        <v/>
      </c>
    </row>
    <row r="342" spans="9:17" x14ac:dyDescent="0.2">
      <c r="I342" s="9"/>
      <c r="J342" s="9"/>
      <c r="K342" s="9"/>
      <c r="L342" s="9"/>
      <c r="M342" s="9"/>
      <c r="N342" s="9"/>
      <c r="O342" s="9"/>
      <c r="P342" s="9"/>
      <c r="Q342" t="str">
        <f>IF((MAX($Q$4:Q341)+1)&gt;Data!$C$1,"",MAX($Q$4:Q341)+1)</f>
        <v/>
      </c>
    </row>
    <row r="343" spans="9:17" x14ac:dyDescent="0.2">
      <c r="I343" s="9"/>
      <c r="J343" s="9"/>
      <c r="K343" s="9"/>
      <c r="L343" s="9"/>
      <c r="M343" s="9"/>
      <c r="N343" s="9"/>
      <c r="O343" s="9"/>
      <c r="P343" s="9"/>
      <c r="Q343" t="str">
        <f>IF((MAX($Q$4:Q342)+1)&gt;Data!$C$1,"",MAX($Q$4:Q342)+1)</f>
        <v/>
      </c>
    </row>
    <row r="344" spans="9:17" x14ac:dyDescent="0.2">
      <c r="I344" s="9"/>
      <c r="J344" s="9"/>
      <c r="K344" s="9"/>
      <c r="L344" s="9"/>
      <c r="M344" s="9"/>
      <c r="N344" s="9"/>
      <c r="O344" s="9"/>
      <c r="P344" s="9"/>
      <c r="Q344" t="str">
        <f>IF((MAX($Q$4:Q343)+1)&gt;Data!$C$1,"",MAX($Q$4:Q343)+1)</f>
        <v/>
      </c>
    </row>
    <row r="345" spans="9:17" x14ac:dyDescent="0.2">
      <c r="I345" s="9"/>
      <c r="J345" s="9"/>
      <c r="K345" s="9"/>
      <c r="L345" s="9"/>
      <c r="M345" s="9"/>
      <c r="N345" s="9"/>
      <c r="O345" s="9"/>
      <c r="P345" s="9"/>
      <c r="Q345" t="str">
        <f>IF((MAX($Q$4:Q344)+1)&gt;Data!$C$1,"",MAX($Q$4:Q344)+1)</f>
        <v/>
      </c>
    </row>
    <row r="346" spans="9:17" x14ac:dyDescent="0.2">
      <c r="I346" s="9"/>
      <c r="J346" s="9"/>
      <c r="K346" s="9"/>
      <c r="L346" s="9"/>
      <c r="M346" s="9"/>
      <c r="N346" s="9"/>
      <c r="O346" s="9"/>
      <c r="P346" s="9"/>
      <c r="Q346" t="str">
        <f>IF((MAX($Q$4:Q345)+1)&gt;Data!$C$1,"",MAX($Q$4:Q345)+1)</f>
        <v/>
      </c>
    </row>
    <row r="347" spans="9:17" x14ac:dyDescent="0.2">
      <c r="I347" s="9"/>
      <c r="J347" s="9"/>
      <c r="K347" s="9"/>
      <c r="L347" s="9"/>
      <c r="M347" s="9"/>
      <c r="N347" s="9"/>
      <c r="O347" s="9"/>
      <c r="P347" s="9"/>
      <c r="Q347" t="str">
        <f>IF((MAX($Q$4:Q346)+1)&gt;Data!$C$1,"",MAX($Q$4:Q346)+1)</f>
        <v/>
      </c>
    </row>
    <row r="348" spans="9:17" x14ac:dyDescent="0.2">
      <c r="I348" s="9"/>
      <c r="J348" s="9"/>
      <c r="K348" s="9"/>
      <c r="L348" s="9"/>
      <c r="M348" s="9"/>
      <c r="N348" s="9"/>
      <c r="O348" s="9"/>
      <c r="P348" s="9"/>
      <c r="Q348" t="str">
        <f>IF((MAX($Q$4:Q347)+1)&gt;Data!$C$1,"",MAX($Q$4:Q347)+1)</f>
        <v/>
      </c>
    </row>
    <row r="349" spans="9:17" x14ac:dyDescent="0.2">
      <c r="I349" s="9"/>
      <c r="J349" s="9"/>
      <c r="K349" s="9"/>
      <c r="L349" s="9"/>
      <c r="M349" s="9"/>
      <c r="N349" s="9"/>
      <c r="O349" s="9"/>
      <c r="P349" s="9"/>
      <c r="Q349" t="str">
        <f>IF((MAX($Q$4:Q348)+1)&gt;Data!$C$1,"",MAX($Q$4:Q348)+1)</f>
        <v/>
      </c>
    </row>
    <row r="350" spans="9:17" x14ac:dyDescent="0.2">
      <c r="I350" s="9"/>
      <c r="J350" s="9"/>
      <c r="K350" s="9"/>
      <c r="L350" s="9"/>
      <c r="M350" s="9"/>
      <c r="N350" s="9"/>
      <c r="O350" s="9"/>
      <c r="P350" s="9"/>
      <c r="Q350" t="str">
        <f>IF((MAX($Q$4:Q349)+1)&gt;Data!$C$1,"",MAX($Q$4:Q349)+1)</f>
        <v/>
      </c>
    </row>
    <row r="351" spans="9:17" x14ac:dyDescent="0.2">
      <c r="I351" s="9"/>
      <c r="J351" s="9"/>
      <c r="K351" s="9"/>
      <c r="L351" s="9"/>
      <c r="M351" s="9"/>
      <c r="N351" s="9"/>
      <c r="O351" s="9"/>
      <c r="P351" s="9"/>
      <c r="Q351" t="str">
        <f>IF((MAX($Q$4:Q350)+1)&gt;Data!$C$1,"",MAX($Q$4:Q350)+1)</f>
        <v/>
      </c>
    </row>
    <row r="352" spans="9:17" x14ac:dyDescent="0.2">
      <c r="I352" s="9"/>
      <c r="J352" s="9"/>
      <c r="K352" s="9"/>
      <c r="L352" s="9"/>
      <c r="M352" s="9"/>
      <c r="N352" s="9"/>
      <c r="O352" s="9"/>
      <c r="P352" s="9"/>
      <c r="Q352" t="str">
        <f>IF((MAX($Q$4:Q351)+1)&gt;Data!$C$1,"",MAX($Q$4:Q351)+1)</f>
        <v/>
      </c>
    </row>
    <row r="353" spans="9:17" x14ac:dyDescent="0.2">
      <c r="I353" s="9"/>
      <c r="J353" s="9"/>
      <c r="K353" s="9"/>
      <c r="L353" s="9"/>
      <c r="M353" s="9"/>
      <c r="N353" s="9"/>
      <c r="O353" s="9"/>
      <c r="P353" s="9"/>
      <c r="Q353" t="str">
        <f>IF((MAX($Q$4:Q352)+1)&gt;Data!$C$1,"",MAX($Q$4:Q352)+1)</f>
        <v/>
      </c>
    </row>
    <row r="354" spans="9:17" x14ac:dyDescent="0.2">
      <c r="I354" s="9"/>
      <c r="J354" s="9"/>
      <c r="K354" s="9"/>
      <c r="L354" s="9"/>
      <c r="M354" s="9"/>
      <c r="N354" s="9"/>
      <c r="O354" s="9"/>
      <c r="P354" s="9"/>
      <c r="Q354" t="str">
        <f>IF((MAX($Q$4:Q353)+1)&gt;Data!$C$1,"",MAX($Q$4:Q353)+1)</f>
        <v/>
      </c>
    </row>
    <row r="355" spans="9:17" x14ac:dyDescent="0.2">
      <c r="I355" s="9"/>
      <c r="J355" s="9"/>
      <c r="K355" s="9"/>
      <c r="L355" s="9"/>
      <c r="M355" s="9"/>
      <c r="N355" s="9"/>
      <c r="O355" s="9"/>
      <c r="P355" s="9"/>
      <c r="Q355" t="str">
        <f>IF((MAX($Q$4:Q354)+1)&gt;Data!$C$1,"",MAX($Q$4:Q354)+1)</f>
        <v/>
      </c>
    </row>
    <row r="356" spans="9:17" x14ac:dyDescent="0.2">
      <c r="I356" s="9"/>
      <c r="J356" s="9"/>
      <c r="K356" s="9"/>
      <c r="L356" s="9"/>
      <c r="M356" s="9"/>
      <c r="N356" s="9"/>
      <c r="O356" s="9"/>
      <c r="P356" s="9"/>
      <c r="Q356" t="str">
        <f>IF((MAX($Q$4:Q355)+1)&gt;Data!$C$1,"",MAX($Q$4:Q355)+1)</f>
        <v/>
      </c>
    </row>
    <row r="357" spans="9:17" x14ac:dyDescent="0.2">
      <c r="I357" s="9"/>
      <c r="J357" s="9"/>
      <c r="K357" s="9"/>
      <c r="L357" s="9"/>
      <c r="M357" s="9"/>
      <c r="N357" s="9"/>
      <c r="O357" s="9"/>
      <c r="P357" s="9"/>
      <c r="Q357" t="str">
        <f>IF((MAX($Q$4:Q356)+1)&gt;Data!$C$1,"",MAX($Q$4:Q356)+1)</f>
        <v/>
      </c>
    </row>
    <row r="358" spans="9:17" x14ac:dyDescent="0.2">
      <c r="I358" s="9"/>
      <c r="J358" s="9"/>
      <c r="K358" s="9"/>
      <c r="L358" s="9"/>
      <c r="M358" s="9"/>
      <c r="N358" s="9"/>
      <c r="O358" s="9"/>
      <c r="P358" s="9"/>
      <c r="Q358" t="str">
        <f>IF((MAX($Q$4:Q357)+1)&gt;Data!$C$1,"",MAX($Q$4:Q357)+1)</f>
        <v/>
      </c>
    </row>
    <row r="359" spans="9:17" x14ac:dyDescent="0.2">
      <c r="I359" s="9"/>
      <c r="J359" s="9"/>
      <c r="K359" s="9"/>
      <c r="L359" s="9"/>
      <c r="M359" s="9"/>
      <c r="N359" s="9"/>
      <c r="O359" s="9"/>
      <c r="P359" s="9"/>
      <c r="Q359" t="str">
        <f>IF((MAX($Q$4:Q358)+1)&gt;Data!$C$1,"",MAX($Q$4:Q358)+1)</f>
        <v/>
      </c>
    </row>
    <row r="360" spans="9:17" x14ac:dyDescent="0.2">
      <c r="I360" s="9"/>
      <c r="J360" s="9"/>
      <c r="K360" s="9"/>
      <c r="L360" s="9"/>
      <c r="M360" s="9"/>
      <c r="N360" s="9"/>
      <c r="O360" s="9"/>
      <c r="P360" s="9"/>
      <c r="Q360" t="str">
        <f>IF((MAX($Q$4:Q359)+1)&gt;Data!$C$1,"",MAX($Q$4:Q359)+1)</f>
        <v/>
      </c>
    </row>
    <row r="361" spans="9:17" x14ac:dyDescent="0.2">
      <c r="I361" s="9"/>
      <c r="J361" s="9"/>
      <c r="K361" s="9"/>
      <c r="L361" s="9"/>
      <c r="M361" s="9"/>
      <c r="N361" s="9"/>
      <c r="O361" s="9"/>
      <c r="P361" s="9"/>
      <c r="Q361" t="str">
        <f>IF((MAX($Q$4:Q360)+1)&gt;Data!$C$1,"",MAX($Q$4:Q360)+1)</f>
        <v/>
      </c>
    </row>
    <row r="362" spans="9:17" x14ac:dyDescent="0.2">
      <c r="I362" s="9"/>
      <c r="J362" s="9"/>
      <c r="K362" s="9"/>
      <c r="L362" s="9"/>
      <c r="M362" s="9"/>
      <c r="N362" s="9"/>
      <c r="O362" s="9"/>
      <c r="P362" s="9"/>
      <c r="Q362" t="str">
        <f>IF((MAX($Q$4:Q361)+1)&gt;Data!$C$1,"",MAX($Q$4:Q361)+1)</f>
        <v/>
      </c>
    </row>
    <row r="363" spans="9:17" x14ac:dyDescent="0.2">
      <c r="I363" s="9"/>
      <c r="J363" s="9"/>
      <c r="K363" s="9"/>
      <c r="L363" s="9"/>
      <c r="M363" s="9"/>
      <c r="N363" s="9"/>
      <c r="O363" s="9"/>
      <c r="P363" s="9"/>
      <c r="Q363" t="str">
        <f>IF((MAX($Q$4:Q362)+1)&gt;Data!$C$1,"",MAX($Q$4:Q362)+1)</f>
        <v/>
      </c>
    </row>
    <row r="364" spans="9:17" x14ac:dyDescent="0.2">
      <c r="I364" s="9"/>
      <c r="J364" s="9"/>
      <c r="K364" s="9"/>
      <c r="L364" s="9"/>
      <c r="M364" s="9"/>
      <c r="N364" s="9"/>
      <c r="O364" s="9"/>
      <c r="P364" s="9"/>
      <c r="Q364" t="str">
        <f>IF((MAX($Q$4:Q363)+1)&gt;Data!$C$1,"",MAX($Q$4:Q363)+1)</f>
        <v/>
      </c>
    </row>
    <row r="365" spans="9:17" x14ac:dyDescent="0.2">
      <c r="I365" s="9"/>
      <c r="J365" s="9"/>
      <c r="K365" s="9"/>
      <c r="L365" s="9"/>
      <c r="M365" s="9"/>
      <c r="N365" s="9"/>
      <c r="O365" s="9"/>
      <c r="P365" s="9"/>
      <c r="Q365" t="str">
        <f>IF((MAX($Q$4:Q364)+1)&gt;Data!$C$1,"",MAX($Q$4:Q364)+1)</f>
        <v/>
      </c>
    </row>
    <row r="366" spans="9:17" x14ac:dyDescent="0.2">
      <c r="I366" s="9"/>
      <c r="J366" s="9"/>
      <c r="K366" s="9"/>
      <c r="L366" s="9"/>
      <c r="M366" s="9"/>
      <c r="N366" s="9"/>
      <c r="O366" s="9"/>
      <c r="P366" s="9"/>
      <c r="Q366" t="str">
        <f>IF((MAX($Q$4:Q365)+1)&gt;Data!$C$1,"",MAX($Q$4:Q365)+1)</f>
        <v/>
      </c>
    </row>
    <row r="367" spans="9:17" x14ac:dyDescent="0.2">
      <c r="I367" s="9"/>
      <c r="J367" s="9"/>
      <c r="K367" s="9"/>
      <c r="L367" s="9"/>
      <c r="M367" s="9"/>
      <c r="N367" s="9"/>
      <c r="O367" s="9"/>
      <c r="P367" s="9"/>
      <c r="Q367" t="str">
        <f>IF((MAX($Q$4:Q366)+1)&gt;Data!$C$1,"",MAX($Q$4:Q366)+1)</f>
        <v/>
      </c>
    </row>
    <row r="368" spans="9:17" x14ac:dyDescent="0.2">
      <c r="I368" s="9"/>
      <c r="J368" s="9"/>
      <c r="K368" s="9"/>
      <c r="L368" s="9"/>
      <c r="M368" s="9"/>
      <c r="N368" s="9"/>
      <c r="O368" s="9"/>
      <c r="P368" s="9"/>
      <c r="Q368" t="str">
        <f>IF((MAX($Q$4:Q367)+1)&gt;Data!$C$1,"",MAX($Q$4:Q367)+1)</f>
        <v/>
      </c>
    </row>
    <row r="369" spans="9:17" x14ac:dyDescent="0.2">
      <c r="I369" s="9"/>
      <c r="J369" s="9"/>
      <c r="K369" s="9"/>
      <c r="L369" s="9"/>
      <c r="M369" s="9"/>
      <c r="N369" s="9"/>
      <c r="O369" s="9"/>
      <c r="P369" s="9"/>
      <c r="Q369" t="str">
        <f>IF((MAX($Q$4:Q368)+1)&gt;Data!$C$1,"",MAX($Q$4:Q368)+1)</f>
        <v/>
      </c>
    </row>
    <row r="370" spans="9:17" x14ac:dyDescent="0.2">
      <c r="I370" s="9"/>
      <c r="J370" s="9"/>
      <c r="K370" s="9"/>
      <c r="L370" s="9"/>
      <c r="M370" s="9"/>
      <c r="N370" s="9"/>
      <c r="O370" s="9"/>
      <c r="P370" s="9"/>
      <c r="Q370" t="str">
        <f>IF((MAX($Q$4:Q369)+1)&gt;Data!$C$1,"",MAX($Q$4:Q369)+1)</f>
        <v/>
      </c>
    </row>
    <row r="371" spans="9:17" x14ac:dyDescent="0.2">
      <c r="I371" s="9"/>
      <c r="J371" s="9"/>
      <c r="K371" s="9"/>
      <c r="L371" s="9"/>
      <c r="M371" s="9"/>
      <c r="N371" s="9"/>
      <c r="O371" s="9"/>
      <c r="P371" s="9"/>
      <c r="Q371" t="str">
        <f>IF((MAX($Q$4:Q370)+1)&gt;Data!$C$1,"",MAX($Q$4:Q370)+1)</f>
        <v/>
      </c>
    </row>
    <row r="372" spans="9:17" x14ac:dyDescent="0.2">
      <c r="I372" s="9"/>
      <c r="J372" s="9"/>
      <c r="K372" s="9"/>
      <c r="L372" s="9"/>
      <c r="M372" s="9"/>
      <c r="N372" s="9"/>
      <c r="O372" s="9"/>
      <c r="P372" s="9"/>
      <c r="Q372" t="str">
        <f>IF((MAX($Q$4:Q371)+1)&gt;Data!$C$1,"",MAX($Q$4:Q371)+1)</f>
        <v/>
      </c>
    </row>
    <row r="373" spans="9:17" x14ac:dyDescent="0.2">
      <c r="I373" s="9"/>
      <c r="J373" s="9"/>
      <c r="K373" s="9"/>
      <c r="L373" s="9"/>
      <c r="M373" s="9"/>
      <c r="N373" s="9"/>
      <c r="O373" s="9"/>
      <c r="P373" s="9"/>
      <c r="Q373" t="str">
        <f>IF((MAX($Q$4:Q372)+1)&gt;Data!$C$1,"",MAX($Q$4:Q372)+1)</f>
        <v/>
      </c>
    </row>
    <row r="374" spans="9:17" x14ac:dyDescent="0.2">
      <c r="I374" s="9"/>
      <c r="J374" s="9"/>
      <c r="K374" s="9"/>
      <c r="L374" s="9"/>
      <c r="M374" s="9"/>
      <c r="N374" s="9"/>
      <c r="O374" s="9"/>
      <c r="P374" s="9"/>
      <c r="Q374" t="str">
        <f>IF((MAX($Q$4:Q373)+1)&gt;Data!$C$1,"",MAX($Q$4:Q373)+1)</f>
        <v/>
      </c>
    </row>
    <row r="375" spans="9:17" x14ac:dyDescent="0.2">
      <c r="I375" s="9"/>
      <c r="J375" s="9"/>
      <c r="K375" s="9"/>
      <c r="L375" s="9"/>
      <c r="M375" s="9"/>
      <c r="N375" s="9"/>
      <c r="O375" s="9"/>
      <c r="P375" s="9"/>
      <c r="Q375" t="str">
        <f>IF((MAX($Q$4:Q374)+1)&gt;Data!$C$1,"",MAX($Q$4:Q374)+1)</f>
        <v/>
      </c>
    </row>
    <row r="376" spans="9:17" x14ac:dyDescent="0.2">
      <c r="I376" s="9"/>
      <c r="J376" s="9"/>
      <c r="K376" s="9"/>
      <c r="L376" s="9"/>
      <c r="M376" s="9"/>
      <c r="N376" s="9"/>
      <c r="O376" s="9"/>
      <c r="P376" s="9"/>
      <c r="Q376" t="str">
        <f>IF((MAX($Q$4:Q375)+1)&gt;Data!$C$1,"",MAX($Q$4:Q375)+1)</f>
        <v/>
      </c>
    </row>
    <row r="377" spans="9:17" x14ac:dyDescent="0.2">
      <c r="I377" s="9"/>
      <c r="J377" s="9"/>
      <c r="K377" s="9"/>
      <c r="L377" s="9"/>
      <c r="M377" s="9"/>
      <c r="N377" s="9"/>
      <c r="O377" s="9"/>
      <c r="P377" s="9"/>
      <c r="Q377" t="str">
        <f>IF((MAX($Q$4:Q376)+1)&gt;Data!$C$1,"",MAX($Q$4:Q376)+1)</f>
        <v/>
      </c>
    </row>
    <row r="378" spans="9:17" x14ac:dyDescent="0.2">
      <c r="I378" s="9"/>
      <c r="J378" s="9"/>
      <c r="K378" s="9"/>
      <c r="L378" s="9"/>
      <c r="M378" s="9"/>
      <c r="N378" s="9"/>
      <c r="O378" s="9"/>
      <c r="P378" s="9"/>
      <c r="Q378" t="str">
        <f>IF((MAX($Q$4:Q377)+1)&gt;Data!$C$1,"",MAX($Q$4:Q377)+1)</f>
        <v/>
      </c>
    </row>
    <row r="379" spans="9:17" x14ac:dyDescent="0.2">
      <c r="I379" s="9"/>
      <c r="J379" s="9"/>
      <c r="K379" s="9"/>
      <c r="L379" s="9"/>
      <c r="M379" s="9"/>
      <c r="N379" s="9"/>
      <c r="O379" s="9"/>
      <c r="P379" s="9"/>
      <c r="Q379" t="str">
        <f>IF((MAX($Q$4:Q378)+1)&gt;Data!$C$1,"",MAX($Q$4:Q378)+1)</f>
        <v/>
      </c>
    </row>
    <row r="380" spans="9:17" x14ac:dyDescent="0.2">
      <c r="I380" s="9"/>
      <c r="J380" s="9"/>
      <c r="K380" s="9"/>
      <c r="L380" s="9"/>
      <c r="M380" s="9"/>
      <c r="N380" s="9"/>
      <c r="O380" s="9"/>
      <c r="P380" s="9"/>
      <c r="Q380" t="str">
        <f>IF((MAX($Q$4:Q379)+1)&gt;Data!$C$1,"",MAX($Q$4:Q379)+1)</f>
        <v/>
      </c>
    </row>
    <row r="381" spans="9:17" x14ac:dyDescent="0.2">
      <c r="I381" s="9"/>
      <c r="J381" s="9"/>
      <c r="K381" s="9"/>
      <c r="L381" s="9"/>
      <c r="M381" s="9"/>
      <c r="N381" s="9"/>
      <c r="O381" s="9"/>
      <c r="P381" s="9"/>
      <c r="Q381" t="str">
        <f>IF((MAX($Q$4:Q380)+1)&gt;Data!$C$1,"",MAX($Q$4:Q380)+1)</f>
        <v/>
      </c>
    </row>
    <row r="382" spans="9:17" x14ac:dyDescent="0.2">
      <c r="I382" s="9"/>
      <c r="J382" s="9"/>
      <c r="K382" s="9"/>
      <c r="L382" s="9"/>
      <c r="M382" s="9"/>
      <c r="N382" s="9"/>
      <c r="O382" s="9"/>
      <c r="P382" s="9"/>
      <c r="Q382" t="str">
        <f>IF((MAX($Q$4:Q381)+1)&gt;Data!$C$1,"",MAX($Q$4:Q381)+1)</f>
        <v/>
      </c>
    </row>
    <row r="383" spans="9:17" x14ac:dyDescent="0.2">
      <c r="I383" s="9"/>
      <c r="J383" s="9"/>
      <c r="K383" s="9"/>
      <c r="L383" s="9"/>
      <c r="M383" s="9"/>
      <c r="N383" s="9"/>
      <c r="O383" s="9"/>
      <c r="P383" s="9"/>
      <c r="Q383" t="str">
        <f>IF((MAX($Q$4:Q382)+1)&gt;Data!$C$1,"",MAX($Q$4:Q382)+1)</f>
        <v/>
      </c>
    </row>
    <row r="384" spans="9:17" x14ac:dyDescent="0.2">
      <c r="I384" s="9"/>
      <c r="J384" s="9"/>
      <c r="K384" s="9"/>
      <c r="L384" s="9"/>
      <c r="M384" s="9"/>
      <c r="N384" s="9"/>
      <c r="O384" s="9"/>
      <c r="P384" s="9"/>
      <c r="Q384" t="str">
        <f>IF((MAX($Q$4:Q383)+1)&gt;Data!$C$1,"",MAX($Q$4:Q383)+1)</f>
        <v/>
      </c>
    </row>
    <row r="385" spans="9:17" x14ac:dyDescent="0.2">
      <c r="I385" s="9"/>
      <c r="J385" s="9"/>
      <c r="K385" s="9"/>
      <c r="L385" s="9"/>
      <c r="M385" s="9"/>
      <c r="N385" s="9"/>
      <c r="O385" s="9"/>
      <c r="P385" s="9"/>
      <c r="Q385" t="str">
        <f>IF((MAX($Q$4:Q384)+1)&gt;Data!$C$1,"",MAX($Q$4:Q384)+1)</f>
        <v/>
      </c>
    </row>
    <row r="386" spans="9:17" x14ac:dyDescent="0.2">
      <c r="I386" s="9"/>
      <c r="J386" s="9"/>
      <c r="K386" s="9"/>
      <c r="L386" s="9"/>
      <c r="M386" s="9"/>
      <c r="N386" s="9"/>
      <c r="O386" s="9"/>
      <c r="P386" s="9"/>
      <c r="Q386" t="str">
        <f>IF((MAX($Q$4:Q385)+1)&gt;Data!$C$1,"",MAX($Q$4:Q385)+1)</f>
        <v/>
      </c>
    </row>
    <row r="387" spans="9:17" x14ac:dyDescent="0.2">
      <c r="I387" s="9"/>
      <c r="J387" s="9"/>
      <c r="K387" s="9"/>
      <c r="L387" s="9"/>
      <c r="M387" s="9"/>
      <c r="N387" s="9"/>
      <c r="O387" s="9"/>
      <c r="P387" s="9"/>
      <c r="Q387" t="str">
        <f>IF((MAX($Q$4:Q386)+1)&gt;Data!$C$1,"",MAX($Q$4:Q386)+1)</f>
        <v/>
      </c>
    </row>
    <row r="388" spans="9:17" x14ac:dyDescent="0.2">
      <c r="I388" s="9"/>
      <c r="J388" s="9"/>
      <c r="K388" s="9"/>
      <c r="L388" s="9"/>
      <c r="M388" s="9"/>
      <c r="N388" s="9"/>
      <c r="O388" s="9"/>
      <c r="P388" s="9"/>
      <c r="Q388" t="str">
        <f>IF((MAX($Q$4:Q387)+1)&gt;Data!$C$1,"",MAX($Q$4:Q387)+1)</f>
        <v/>
      </c>
    </row>
    <row r="389" spans="9:17" x14ac:dyDescent="0.2">
      <c r="I389" s="9"/>
      <c r="J389" s="9"/>
      <c r="K389" s="9"/>
      <c r="L389" s="9"/>
      <c r="M389" s="9"/>
      <c r="N389" s="9"/>
      <c r="O389" s="9"/>
      <c r="P389" s="9"/>
      <c r="Q389" t="str">
        <f>IF((MAX($Q$4:Q388)+1)&gt;Data!$C$1,"",MAX($Q$4:Q388)+1)</f>
        <v/>
      </c>
    </row>
    <row r="390" spans="9:17" x14ac:dyDescent="0.2">
      <c r="I390" s="9"/>
      <c r="J390" s="9"/>
      <c r="K390" s="9"/>
      <c r="L390" s="9"/>
      <c r="M390" s="9"/>
      <c r="N390" s="9"/>
      <c r="O390" s="9"/>
      <c r="P390" s="9"/>
      <c r="Q390" t="str">
        <f>IF((MAX($Q$4:Q389)+1)&gt;Data!$C$1,"",MAX($Q$4:Q389)+1)</f>
        <v/>
      </c>
    </row>
    <row r="391" spans="9:17" x14ac:dyDescent="0.2">
      <c r="I391" s="9"/>
      <c r="J391" s="9"/>
      <c r="K391" s="9"/>
      <c r="L391" s="9"/>
      <c r="M391" s="9"/>
      <c r="N391" s="9"/>
      <c r="O391" s="9"/>
      <c r="P391" s="9"/>
      <c r="Q391" t="str">
        <f>IF((MAX($Q$4:Q390)+1)&gt;Data!$C$1,"",MAX($Q$4:Q390)+1)</f>
        <v/>
      </c>
    </row>
    <row r="392" spans="9:17" x14ac:dyDescent="0.2">
      <c r="I392" s="9"/>
      <c r="J392" s="9"/>
      <c r="K392" s="9"/>
      <c r="L392" s="9"/>
      <c r="M392" s="9"/>
      <c r="N392" s="9"/>
      <c r="O392" s="9"/>
      <c r="P392" s="9"/>
      <c r="Q392" t="str">
        <f>IF((MAX($Q$4:Q391)+1)&gt;Data!$C$1,"",MAX($Q$4:Q391)+1)</f>
        <v/>
      </c>
    </row>
    <row r="393" spans="9:17" x14ac:dyDescent="0.2">
      <c r="I393" s="9"/>
      <c r="J393" s="9"/>
      <c r="K393" s="9"/>
      <c r="L393" s="9"/>
      <c r="M393" s="9"/>
      <c r="N393" s="9"/>
      <c r="O393" s="9"/>
      <c r="P393" s="9"/>
      <c r="Q393" t="str">
        <f>IF((MAX($Q$4:Q392)+1)&gt;Data!$C$1,"",MAX($Q$4:Q392)+1)</f>
        <v/>
      </c>
    </row>
    <row r="394" spans="9:17" x14ac:dyDescent="0.2">
      <c r="I394" s="9"/>
      <c r="J394" s="9"/>
      <c r="K394" s="9"/>
      <c r="L394" s="9"/>
      <c r="M394" s="9"/>
      <c r="N394" s="9"/>
      <c r="O394" s="9"/>
      <c r="P394" s="9"/>
      <c r="Q394" t="str">
        <f>IF((MAX($Q$4:Q393)+1)&gt;Data!$C$1,"",MAX($Q$4:Q393)+1)</f>
        <v/>
      </c>
    </row>
    <row r="395" spans="9:17" x14ac:dyDescent="0.2">
      <c r="I395" s="9"/>
      <c r="J395" s="9"/>
      <c r="K395" s="9"/>
      <c r="L395" s="9"/>
      <c r="M395" s="9"/>
      <c r="N395" s="9"/>
      <c r="O395" s="9"/>
      <c r="P395" s="9"/>
      <c r="Q395" t="str">
        <f>IF((MAX($Q$4:Q394)+1)&gt;Data!$C$1,"",MAX($Q$4:Q394)+1)</f>
        <v/>
      </c>
    </row>
    <row r="396" spans="9:17" x14ac:dyDescent="0.2">
      <c r="I396" s="9"/>
      <c r="J396" s="9"/>
      <c r="K396" s="9"/>
      <c r="L396" s="9"/>
      <c r="M396" s="9"/>
      <c r="N396" s="9"/>
      <c r="O396" s="9"/>
      <c r="P396" s="9"/>
      <c r="Q396" t="str">
        <f>IF((MAX($Q$4:Q395)+1)&gt;Data!$C$1,"",MAX($Q$4:Q395)+1)</f>
        <v/>
      </c>
    </row>
    <row r="397" spans="9:17" x14ac:dyDescent="0.2">
      <c r="I397" s="9"/>
      <c r="J397" s="9"/>
      <c r="K397" s="9"/>
      <c r="L397" s="9"/>
      <c r="M397" s="9"/>
      <c r="N397" s="9"/>
      <c r="O397" s="9"/>
      <c r="P397" s="9"/>
      <c r="Q397" t="str">
        <f>IF((MAX($Q$4:Q396)+1)&gt;Data!$C$1,"",MAX($Q$4:Q396)+1)</f>
        <v/>
      </c>
    </row>
    <row r="398" spans="9:17" x14ac:dyDescent="0.2">
      <c r="I398" s="9"/>
      <c r="J398" s="9"/>
      <c r="K398" s="9"/>
      <c r="L398" s="9"/>
      <c r="M398" s="9"/>
      <c r="N398" s="9"/>
      <c r="O398" s="9"/>
      <c r="P398" s="9"/>
      <c r="Q398" t="str">
        <f>IF((MAX($Q$4:Q397)+1)&gt;Data!$C$1,"",MAX($Q$4:Q397)+1)</f>
        <v/>
      </c>
    </row>
    <row r="399" spans="9:17" x14ac:dyDescent="0.2">
      <c r="I399" s="9"/>
      <c r="J399" s="9"/>
      <c r="K399" s="9"/>
      <c r="L399" s="9"/>
      <c r="M399" s="9"/>
      <c r="N399" s="9"/>
      <c r="O399" s="9"/>
      <c r="P399" s="9"/>
      <c r="Q399" t="str">
        <f>IF((MAX($Q$4:Q398)+1)&gt;Data!$C$1,"",MAX($Q$4:Q398)+1)</f>
        <v/>
      </c>
    </row>
    <row r="400" spans="9:17" x14ac:dyDescent="0.2">
      <c r="I400" s="9"/>
      <c r="J400" s="9"/>
      <c r="K400" s="9"/>
      <c r="L400" s="9"/>
      <c r="M400" s="9"/>
      <c r="N400" s="9"/>
      <c r="O400" s="9"/>
      <c r="P400" s="9"/>
      <c r="Q400" t="str">
        <f>IF((MAX($Q$4:Q399)+1)&gt;Data!$C$1,"",MAX($Q$4:Q399)+1)</f>
        <v/>
      </c>
    </row>
    <row r="401" spans="9:17" x14ac:dyDescent="0.2">
      <c r="I401" s="9"/>
      <c r="J401" s="9"/>
      <c r="K401" s="9"/>
      <c r="L401" s="9"/>
      <c r="M401" s="9"/>
      <c r="N401" s="9"/>
      <c r="O401" s="9"/>
      <c r="P401" s="9"/>
      <c r="Q401" t="str">
        <f>IF((MAX($Q$4:Q400)+1)&gt;Data!$C$1,"",MAX($Q$4:Q400)+1)</f>
        <v/>
      </c>
    </row>
    <row r="402" spans="9:17" x14ac:dyDescent="0.2">
      <c r="I402" s="9"/>
      <c r="J402" s="9"/>
      <c r="K402" s="9"/>
      <c r="L402" s="9"/>
      <c r="M402" s="9"/>
      <c r="N402" s="9"/>
      <c r="O402" s="9"/>
      <c r="P402" s="9"/>
      <c r="Q402" t="str">
        <f>IF((MAX($Q$4:Q401)+1)&gt;Data!$C$1,"",MAX($Q$4:Q401)+1)</f>
        <v/>
      </c>
    </row>
    <row r="403" spans="9:17" x14ac:dyDescent="0.2">
      <c r="I403" s="9"/>
      <c r="J403" s="9"/>
      <c r="K403" s="9"/>
      <c r="L403" s="9"/>
      <c r="M403" s="9"/>
      <c r="N403" s="9"/>
      <c r="O403" s="9"/>
      <c r="P403" s="9"/>
      <c r="Q403" t="str">
        <f>IF((MAX($Q$4:Q402)+1)&gt;Data!$C$1,"",MAX($Q$4:Q402)+1)</f>
        <v/>
      </c>
    </row>
    <row r="404" spans="9:17" x14ac:dyDescent="0.2">
      <c r="I404" s="9"/>
      <c r="J404" s="9"/>
      <c r="K404" s="9"/>
      <c r="L404" s="9"/>
      <c r="M404" s="9"/>
      <c r="N404" s="9"/>
      <c r="O404" s="9"/>
      <c r="P404" s="9"/>
      <c r="Q404" t="str">
        <f>IF((MAX($Q$4:Q403)+1)&gt;Data!$C$1,"",MAX($Q$4:Q403)+1)</f>
        <v/>
      </c>
    </row>
    <row r="405" spans="9:17" x14ac:dyDescent="0.2">
      <c r="I405" s="9"/>
      <c r="J405" s="9"/>
      <c r="K405" s="9"/>
      <c r="L405" s="9"/>
      <c r="M405" s="9"/>
      <c r="N405" s="9"/>
      <c r="O405" s="9"/>
      <c r="P405" s="9"/>
      <c r="Q405" t="str">
        <f>IF((MAX($Q$4:Q404)+1)&gt;Data!$C$1,"",MAX($Q$4:Q404)+1)</f>
        <v/>
      </c>
    </row>
    <row r="406" spans="9:17" x14ac:dyDescent="0.2">
      <c r="I406" s="9"/>
      <c r="J406" s="9"/>
      <c r="K406" s="9"/>
      <c r="L406" s="9"/>
      <c r="M406" s="9"/>
      <c r="N406" s="9"/>
      <c r="O406" s="9"/>
      <c r="P406" s="9"/>
      <c r="Q406" t="str">
        <f>IF((MAX($Q$4:Q405)+1)&gt;Data!$C$1,"",MAX($Q$4:Q405)+1)</f>
        <v/>
      </c>
    </row>
    <row r="407" spans="9:17" x14ac:dyDescent="0.2">
      <c r="I407" s="9"/>
      <c r="J407" s="9"/>
      <c r="K407" s="9"/>
      <c r="L407" s="9"/>
      <c r="M407" s="9"/>
      <c r="N407" s="9"/>
      <c r="O407" s="9"/>
      <c r="P407" s="9"/>
      <c r="Q407" t="str">
        <f>IF((MAX($Q$4:Q406)+1)&gt;Data!$C$1,"",MAX($Q$4:Q406)+1)</f>
        <v/>
      </c>
    </row>
    <row r="408" spans="9:17" x14ac:dyDescent="0.2">
      <c r="I408" s="9"/>
      <c r="J408" s="9"/>
      <c r="K408" s="9"/>
      <c r="L408" s="9"/>
      <c r="M408" s="9"/>
      <c r="N408" s="9"/>
      <c r="O408" s="9"/>
      <c r="P408" s="9"/>
      <c r="Q408" t="str">
        <f>IF((MAX($Q$4:Q407)+1)&gt;Data!$C$1,"",MAX($Q$4:Q407)+1)</f>
        <v/>
      </c>
    </row>
    <row r="409" spans="9:17" x14ac:dyDescent="0.2">
      <c r="I409" s="9"/>
      <c r="J409" s="9"/>
      <c r="K409" s="9"/>
      <c r="L409" s="9"/>
      <c r="M409" s="9"/>
      <c r="N409" s="9"/>
      <c r="O409" s="9"/>
      <c r="P409" s="9"/>
      <c r="Q409" t="str">
        <f>IF((MAX($Q$4:Q408)+1)&gt;Data!$C$1,"",MAX($Q$4:Q408)+1)</f>
        <v/>
      </c>
    </row>
    <row r="410" spans="9:17" x14ac:dyDescent="0.2">
      <c r="I410" s="9"/>
      <c r="J410" s="9"/>
      <c r="K410" s="9"/>
      <c r="L410" s="9"/>
      <c r="M410" s="9"/>
      <c r="N410" s="9"/>
      <c r="O410" s="9"/>
      <c r="P410" s="9"/>
      <c r="Q410" t="str">
        <f>IF((MAX($Q$4:Q409)+1)&gt;Data!$C$1,"",MAX($Q$4:Q409)+1)</f>
        <v/>
      </c>
    </row>
    <row r="411" spans="9:17" x14ac:dyDescent="0.2">
      <c r="I411" s="9"/>
      <c r="J411" s="9"/>
      <c r="K411" s="9"/>
      <c r="L411" s="9"/>
      <c r="M411" s="9"/>
      <c r="N411" s="9"/>
      <c r="O411" s="9"/>
      <c r="P411" s="9"/>
      <c r="Q411" t="str">
        <f>IF((MAX($Q$4:Q410)+1)&gt;Data!$C$1,"",MAX($Q$4:Q410)+1)</f>
        <v/>
      </c>
    </row>
    <row r="412" spans="9:17" x14ac:dyDescent="0.2">
      <c r="I412" s="9"/>
      <c r="J412" s="9"/>
      <c r="K412" s="9"/>
      <c r="L412" s="9"/>
      <c r="M412" s="9"/>
      <c r="N412" s="9"/>
      <c r="O412" s="9"/>
      <c r="P412" s="9"/>
      <c r="Q412" t="str">
        <f>IF((MAX($Q$4:Q411)+1)&gt;Data!$C$1,"",MAX($Q$4:Q411)+1)</f>
        <v/>
      </c>
    </row>
    <row r="413" spans="9:17" x14ac:dyDescent="0.2">
      <c r="I413" s="9"/>
      <c r="J413" s="9"/>
      <c r="K413" s="9"/>
      <c r="L413" s="9"/>
      <c r="M413" s="9"/>
      <c r="N413" s="9"/>
      <c r="O413" s="9"/>
      <c r="P413" s="9"/>
      <c r="Q413" t="str">
        <f>IF((MAX($Q$4:Q412)+1)&gt;Data!$C$1,"",MAX($Q$4:Q412)+1)</f>
        <v/>
      </c>
    </row>
    <row r="414" spans="9:17" x14ac:dyDescent="0.2">
      <c r="I414" s="9"/>
      <c r="J414" s="9"/>
      <c r="K414" s="9"/>
      <c r="L414" s="9"/>
      <c r="M414" s="9"/>
      <c r="N414" s="9"/>
      <c r="O414" s="9"/>
      <c r="P414" s="9"/>
      <c r="Q414" t="str">
        <f>IF((MAX($Q$4:Q413)+1)&gt;Data!$C$1,"",MAX($Q$4:Q413)+1)</f>
        <v/>
      </c>
    </row>
    <row r="415" spans="9:17" x14ac:dyDescent="0.2">
      <c r="I415" s="9"/>
      <c r="J415" s="9"/>
      <c r="K415" s="9"/>
      <c r="L415" s="9"/>
      <c r="M415" s="9"/>
      <c r="N415" s="9"/>
      <c r="O415" s="9"/>
      <c r="P415" s="9"/>
      <c r="Q415" t="str">
        <f>IF((MAX($Q$4:Q414)+1)&gt;Data!$C$1,"",MAX($Q$4:Q414)+1)</f>
        <v/>
      </c>
    </row>
    <row r="416" spans="9:17" x14ac:dyDescent="0.2">
      <c r="I416" s="9"/>
      <c r="J416" s="9"/>
      <c r="K416" s="9"/>
      <c r="L416" s="9"/>
      <c r="M416" s="9"/>
      <c r="N416" s="9"/>
      <c r="O416" s="9"/>
      <c r="P416" s="9"/>
      <c r="Q416" t="str">
        <f>IF((MAX($Q$4:Q415)+1)&gt;Data!$C$1,"",MAX($Q$4:Q415)+1)</f>
        <v/>
      </c>
    </row>
    <row r="417" spans="9:17" x14ac:dyDescent="0.2">
      <c r="I417" s="9"/>
      <c r="J417" s="9"/>
      <c r="K417" s="9"/>
      <c r="L417" s="9"/>
      <c r="M417" s="9"/>
      <c r="N417" s="9"/>
      <c r="O417" s="9"/>
      <c r="P417" s="9"/>
      <c r="Q417" t="str">
        <f>IF((MAX($Q$4:Q416)+1)&gt;Data!$C$1,"",MAX($Q$4:Q416)+1)</f>
        <v/>
      </c>
    </row>
    <row r="418" spans="9:17" x14ac:dyDescent="0.2">
      <c r="I418" s="9"/>
      <c r="J418" s="9"/>
      <c r="K418" s="9"/>
      <c r="L418" s="9"/>
      <c r="M418" s="9"/>
      <c r="N418" s="9"/>
      <c r="O418" s="9"/>
      <c r="P418" s="9"/>
      <c r="Q418" t="str">
        <f>IF((MAX($Q$4:Q417)+1)&gt;Data!$C$1,"",MAX($Q$4:Q417)+1)</f>
        <v/>
      </c>
    </row>
    <row r="419" spans="9:17" x14ac:dyDescent="0.2">
      <c r="I419" s="9"/>
      <c r="J419" s="9"/>
      <c r="K419" s="9"/>
      <c r="L419" s="9"/>
      <c r="M419" s="9"/>
      <c r="N419" s="9"/>
      <c r="O419" s="9"/>
      <c r="P419" s="9"/>
      <c r="Q419" t="str">
        <f>IF((MAX($Q$4:Q418)+1)&gt;Data!$C$1,"",MAX($Q$4:Q418)+1)</f>
        <v/>
      </c>
    </row>
    <row r="420" spans="9:17" x14ac:dyDescent="0.2">
      <c r="I420" s="9"/>
      <c r="J420" s="9"/>
      <c r="K420" s="9"/>
      <c r="L420" s="9"/>
      <c r="M420" s="9"/>
      <c r="N420" s="9"/>
      <c r="O420" s="9"/>
      <c r="P420" s="9"/>
      <c r="Q420" t="str">
        <f>IF((MAX($Q$4:Q419)+1)&gt;Data!$C$1,"",MAX($Q$4:Q419)+1)</f>
        <v/>
      </c>
    </row>
    <row r="421" spans="9:17" x14ac:dyDescent="0.2">
      <c r="I421" s="9"/>
      <c r="J421" s="9"/>
      <c r="K421" s="9"/>
      <c r="L421" s="9"/>
      <c r="M421" s="9"/>
      <c r="N421" s="9"/>
      <c r="O421" s="9"/>
      <c r="P421" s="9"/>
      <c r="Q421" t="str">
        <f>IF((MAX($Q$4:Q420)+1)&gt;Data!$C$1,"",MAX($Q$4:Q420)+1)</f>
        <v/>
      </c>
    </row>
    <row r="422" spans="9:17" x14ac:dyDescent="0.2">
      <c r="I422" s="9"/>
      <c r="J422" s="9"/>
      <c r="K422" s="9"/>
      <c r="L422" s="9"/>
      <c r="M422" s="9"/>
      <c r="N422" s="9"/>
      <c r="O422" s="9"/>
      <c r="P422" s="9"/>
      <c r="Q422" t="str">
        <f>IF((MAX($Q$4:Q421)+1)&gt;Data!$C$1,"",MAX($Q$4:Q421)+1)</f>
        <v/>
      </c>
    </row>
    <row r="423" spans="9:17" x14ac:dyDescent="0.2">
      <c r="I423" s="9"/>
      <c r="J423" s="9"/>
      <c r="K423" s="9"/>
      <c r="L423" s="9"/>
      <c r="M423" s="9"/>
      <c r="N423" s="9"/>
      <c r="O423" s="9"/>
      <c r="P423" s="9"/>
      <c r="Q423" t="str">
        <f>IF((MAX($Q$4:Q422)+1)&gt;Data!$C$1,"",MAX($Q$4:Q422)+1)</f>
        <v/>
      </c>
    </row>
    <row r="424" spans="9:17" x14ac:dyDescent="0.2">
      <c r="I424" s="9"/>
      <c r="J424" s="9"/>
      <c r="K424" s="9"/>
      <c r="L424" s="9"/>
      <c r="M424" s="9"/>
      <c r="N424" s="9"/>
      <c r="O424" s="9"/>
      <c r="P424" s="9"/>
      <c r="Q424" t="str">
        <f>IF((MAX($Q$4:Q423)+1)&gt;Data!$C$1,"",MAX($Q$4:Q423)+1)</f>
        <v/>
      </c>
    </row>
    <row r="425" spans="9:17" x14ac:dyDescent="0.2">
      <c r="I425" s="9"/>
      <c r="J425" s="9"/>
      <c r="K425" s="9"/>
      <c r="L425" s="9"/>
      <c r="M425" s="9"/>
      <c r="N425" s="9"/>
      <c r="O425" s="9"/>
      <c r="P425" s="9"/>
      <c r="Q425" t="str">
        <f>IF((MAX($Q$4:Q424)+1)&gt;Data!$C$1,"",MAX($Q$4:Q424)+1)</f>
        <v/>
      </c>
    </row>
    <row r="426" spans="9:17" x14ac:dyDescent="0.2">
      <c r="I426" s="9"/>
      <c r="J426" s="9"/>
      <c r="K426" s="9"/>
      <c r="L426" s="9"/>
      <c r="M426" s="9"/>
      <c r="N426" s="9"/>
      <c r="O426" s="9"/>
      <c r="P426" s="9"/>
      <c r="Q426" t="str">
        <f>IF((MAX($Q$4:Q425)+1)&gt;Data!$C$1,"",MAX($Q$4:Q425)+1)</f>
        <v/>
      </c>
    </row>
    <row r="427" spans="9:17" x14ac:dyDescent="0.2">
      <c r="I427" s="9"/>
      <c r="J427" s="9"/>
      <c r="K427" s="9"/>
      <c r="L427" s="9"/>
      <c r="M427" s="9"/>
      <c r="N427" s="9"/>
      <c r="O427" s="9"/>
      <c r="P427" s="9"/>
      <c r="Q427" t="str">
        <f>IF((MAX($Q$4:Q426)+1)&gt;Data!$C$1,"",MAX($Q$4:Q426)+1)</f>
        <v/>
      </c>
    </row>
    <row r="428" spans="9:17" x14ac:dyDescent="0.2">
      <c r="I428" s="9"/>
      <c r="J428" s="9"/>
      <c r="K428" s="9"/>
      <c r="L428" s="9"/>
      <c r="M428" s="9"/>
      <c r="N428" s="9"/>
      <c r="O428" s="9"/>
      <c r="P428" s="9"/>
      <c r="Q428" t="str">
        <f>IF((MAX($Q$4:Q427)+1)&gt;Data!$C$1,"",MAX($Q$4:Q427)+1)</f>
        <v/>
      </c>
    </row>
    <row r="429" spans="9:17" x14ac:dyDescent="0.2">
      <c r="I429" s="9"/>
      <c r="J429" s="9"/>
      <c r="K429" s="9"/>
      <c r="L429" s="9"/>
      <c r="M429" s="9"/>
      <c r="N429" s="9"/>
      <c r="O429" s="9"/>
      <c r="P429" s="9"/>
      <c r="Q429" t="str">
        <f>IF((MAX($Q$4:Q428)+1)&gt;Data!$C$1,"",MAX($Q$4:Q428)+1)</f>
        <v/>
      </c>
    </row>
    <row r="430" spans="9:17" x14ac:dyDescent="0.2">
      <c r="I430" s="9"/>
      <c r="J430" s="9"/>
      <c r="K430" s="9"/>
      <c r="L430" s="9"/>
      <c r="M430" s="9"/>
      <c r="N430" s="9"/>
      <c r="O430" s="9"/>
      <c r="P430" s="9"/>
      <c r="Q430" t="str">
        <f>IF((MAX($Q$4:Q429)+1)&gt;Data!$C$1,"",MAX($Q$4:Q429)+1)</f>
        <v/>
      </c>
    </row>
    <row r="431" spans="9:17" x14ac:dyDescent="0.2">
      <c r="I431" s="9"/>
      <c r="J431" s="9"/>
      <c r="K431" s="9"/>
      <c r="L431" s="9"/>
      <c r="M431" s="9"/>
      <c r="N431" s="9"/>
      <c r="O431" s="9"/>
      <c r="P431" s="9"/>
      <c r="Q431" t="str">
        <f>IF((MAX($Q$4:Q430)+1)&gt;Data!$C$1,"",MAX($Q$4:Q430)+1)</f>
        <v/>
      </c>
    </row>
    <row r="432" spans="9:17" x14ac:dyDescent="0.2">
      <c r="I432" s="9"/>
      <c r="J432" s="9"/>
      <c r="K432" s="9"/>
      <c r="L432" s="9"/>
      <c r="M432" s="9"/>
      <c r="N432" s="9"/>
      <c r="O432" s="9"/>
      <c r="P432" s="9"/>
      <c r="Q432" t="str">
        <f>IF((MAX($Q$4:Q431)+1)&gt;Data!$C$1,"",MAX($Q$4:Q431)+1)</f>
        <v/>
      </c>
    </row>
    <row r="433" spans="9:17" x14ac:dyDescent="0.2">
      <c r="I433" s="9"/>
      <c r="J433" s="9"/>
      <c r="K433" s="9"/>
      <c r="L433" s="9"/>
      <c r="M433" s="9"/>
      <c r="N433" s="9"/>
      <c r="O433" s="9"/>
      <c r="P433" s="9"/>
      <c r="Q433" t="str">
        <f>IF((MAX($Q$4:Q432)+1)&gt;Data!$C$1,"",MAX($Q$4:Q432)+1)</f>
        <v/>
      </c>
    </row>
    <row r="434" spans="9:17" x14ac:dyDescent="0.2">
      <c r="I434" s="9"/>
      <c r="J434" s="9"/>
      <c r="K434" s="9"/>
      <c r="L434" s="9"/>
      <c r="M434" s="9"/>
      <c r="N434" s="9"/>
      <c r="O434" s="9"/>
      <c r="P434" s="9"/>
      <c r="Q434" t="str">
        <f>IF((MAX($Q$4:Q433)+1)&gt;Data!$C$1,"",MAX($Q$4:Q433)+1)</f>
        <v/>
      </c>
    </row>
    <row r="435" spans="9:17" x14ac:dyDescent="0.2">
      <c r="I435" s="9"/>
      <c r="J435" s="9"/>
      <c r="K435" s="9"/>
      <c r="L435" s="9"/>
      <c r="M435" s="9"/>
      <c r="N435" s="9"/>
      <c r="O435" s="9"/>
      <c r="P435" s="9"/>
      <c r="Q435" t="str">
        <f>IF((MAX($Q$4:Q434)+1)&gt;Data!$C$1,"",MAX($Q$4:Q434)+1)</f>
        <v/>
      </c>
    </row>
    <row r="436" spans="9:17" x14ac:dyDescent="0.2">
      <c r="I436" s="9"/>
      <c r="J436" s="9"/>
      <c r="K436" s="9"/>
      <c r="L436" s="9"/>
      <c r="M436" s="9"/>
      <c r="N436" s="9"/>
      <c r="O436" s="9"/>
      <c r="P436" s="9"/>
      <c r="Q436" t="str">
        <f>IF((MAX($Q$4:Q435)+1)&gt;Data!$C$1,"",MAX($Q$4:Q435)+1)</f>
        <v/>
      </c>
    </row>
    <row r="437" spans="9:17" x14ac:dyDescent="0.2">
      <c r="I437" s="9"/>
      <c r="J437" s="9"/>
      <c r="K437" s="9"/>
      <c r="L437" s="9"/>
      <c r="M437" s="9"/>
      <c r="N437" s="9"/>
      <c r="O437" s="9"/>
      <c r="P437" s="9"/>
      <c r="Q437" t="str">
        <f>IF((MAX($Q$4:Q436)+1)&gt;Data!$C$1,"",MAX($Q$4:Q436)+1)</f>
        <v/>
      </c>
    </row>
    <row r="438" spans="9:17" x14ac:dyDescent="0.2">
      <c r="I438" s="9"/>
      <c r="J438" s="9"/>
      <c r="K438" s="9"/>
      <c r="L438" s="9"/>
      <c r="M438" s="9"/>
      <c r="N438" s="9"/>
      <c r="O438" s="9"/>
      <c r="P438" s="9"/>
      <c r="Q438" t="str">
        <f>IF((MAX($Q$4:Q437)+1)&gt;Data!$C$1,"",MAX($Q$4:Q437)+1)</f>
        <v/>
      </c>
    </row>
    <row r="439" spans="9:17" x14ac:dyDescent="0.2">
      <c r="I439" s="9"/>
      <c r="J439" s="9"/>
      <c r="K439" s="9"/>
      <c r="L439" s="9"/>
      <c r="M439" s="9"/>
      <c r="N439" s="9"/>
      <c r="O439" s="9"/>
      <c r="P439" s="9"/>
      <c r="Q439" t="str">
        <f>IF((MAX($Q$4:Q438)+1)&gt;Data!$C$1,"",MAX($Q$4:Q438)+1)</f>
        <v/>
      </c>
    </row>
    <row r="440" spans="9:17" x14ac:dyDescent="0.2">
      <c r="I440" s="9"/>
      <c r="J440" s="9"/>
      <c r="K440" s="9"/>
      <c r="L440" s="9"/>
      <c r="M440" s="9"/>
      <c r="N440" s="9"/>
      <c r="O440" s="9"/>
      <c r="P440" s="9"/>
      <c r="Q440" t="str">
        <f>IF((MAX($Q$4:Q439)+1)&gt;Data!$C$1,"",MAX($Q$4:Q439)+1)</f>
        <v/>
      </c>
    </row>
    <row r="441" spans="9:17" x14ac:dyDescent="0.2">
      <c r="I441" s="9"/>
      <c r="J441" s="9"/>
      <c r="K441" s="9"/>
      <c r="L441" s="9"/>
      <c r="M441" s="9"/>
      <c r="N441" s="9"/>
      <c r="O441" s="9"/>
      <c r="P441" s="9"/>
      <c r="Q441" t="str">
        <f>IF((MAX($Q$4:Q440)+1)&gt;Data!$C$1,"",MAX($Q$4:Q440)+1)</f>
        <v/>
      </c>
    </row>
    <row r="442" spans="9:17" x14ac:dyDescent="0.2">
      <c r="I442" s="9"/>
      <c r="J442" s="9"/>
      <c r="K442" s="9"/>
      <c r="L442" s="9"/>
      <c r="M442" s="9"/>
      <c r="N442" s="9"/>
      <c r="O442" s="9"/>
      <c r="P442" s="9"/>
      <c r="Q442" t="str">
        <f>IF((MAX($Q$4:Q441)+1)&gt;Data!$C$1,"",MAX($Q$4:Q441)+1)</f>
        <v/>
      </c>
    </row>
    <row r="443" spans="9:17" x14ac:dyDescent="0.2">
      <c r="I443" s="9"/>
      <c r="J443" s="9"/>
      <c r="K443" s="9"/>
      <c r="L443" s="9"/>
      <c r="M443" s="9"/>
      <c r="N443" s="9"/>
      <c r="O443" s="9"/>
      <c r="P443" s="9"/>
      <c r="Q443" t="str">
        <f>IF((MAX($Q$4:Q442)+1)&gt;Data!$C$1,"",MAX($Q$4:Q442)+1)</f>
        <v/>
      </c>
    </row>
    <row r="444" spans="9:17" x14ac:dyDescent="0.2">
      <c r="I444" s="9"/>
      <c r="J444" s="9"/>
      <c r="K444" s="9"/>
      <c r="L444" s="9"/>
      <c r="M444" s="9"/>
      <c r="N444" s="9"/>
      <c r="O444" s="9"/>
      <c r="P444" s="9"/>
      <c r="Q444" t="str">
        <f>IF((MAX($Q$4:Q443)+1)&gt;Data!$C$1,"",MAX($Q$4:Q443)+1)</f>
        <v/>
      </c>
    </row>
    <row r="445" spans="9:17" x14ac:dyDescent="0.2">
      <c r="I445" s="9"/>
      <c r="J445" s="9"/>
      <c r="K445" s="9"/>
      <c r="L445" s="9"/>
      <c r="M445" s="9"/>
      <c r="N445" s="9"/>
      <c r="O445" s="9"/>
      <c r="P445" s="9"/>
      <c r="Q445" t="str">
        <f>IF((MAX($Q$4:Q444)+1)&gt;Data!$C$1,"",MAX($Q$4:Q444)+1)</f>
        <v/>
      </c>
    </row>
    <row r="446" spans="9:17" x14ac:dyDescent="0.2">
      <c r="I446" s="9"/>
      <c r="J446" s="9"/>
      <c r="K446" s="9"/>
      <c r="L446" s="9"/>
      <c r="M446" s="9"/>
      <c r="N446" s="9"/>
      <c r="O446" s="9"/>
      <c r="P446" s="9"/>
      <c r="Q446" t="str">
        <f>IF((MAX($Q$4:Q445)+1)&gt;Data!$C$1,"",MAX($Q$4:Q445)+1)</f>
        <v/>
      </c>
    </row>
    <row r="447" spans="9:17" x14ac:dyDescent="0.2">
      <c r="I447" s="9"/>
      <c r="J447" s="9"/>
      <c r="K447" s="9"/>
      <c r="L447" s="9"/>
      <c r="M447" s="9"/>
      <c r="N447" s="9"/>
      <c r="O447" s="9"/>
      <c r="P447" s="9"/>
      <c r="Q447" t="str">
        <f>IF((MAX($Q$4:Q446)+1)&gt;Data!$C$1,"",MAX($Q$4:Q446)+1)</f>
        <v/>
      </c>
    </row>
    <row r="448" spans="9:17" x14ac:dyDescent="0.2">
      <c r="I448" s="9"/>
      <c r="J448" s="9"/>
      <c r="K448" s="9"/>
      <c r="L448" s="9"/>
      <c r="M448" s="9"/>
      <c r="N448" s="9"/>
      <c r="O448" s="9"/>
      <c r="P448" s="9"/>
      <c r="Q448" t="str">
        <f>IF((MAX($Q$4:Q447)+1)&gt;Data!$C$1,"",MAX($Q$4:Q447)+1)</f>
        <v/>
      </c>
    </row>
    <row r="449" spans="9:17" x14ac:dyDescent="0.2">
      <c r="I449" s="9"/>
      <c r="J449" s="9"/>
      <c r="K449" s="9"/>
      <c r="L449" s="9"/>
      <c r="M449" s="9"/>
      <c r="N449" s="9"/>
      <c r="O449" s="9"/>
      <c r="P449" s="9"/>
      <c r="Q449" t="str">
        <f>IF((MAX($Q$4:Q448)+1)&gt;Data!$C$1,"",MAX($Q$4:Q448)+1)</f>
        <v/>
      </c>
    </row>
    <row r="450" spans="9:17" x14ac:dyDescent="0.2">
      <c r="I450" s="9"/>
      <c r="J450" s="9"/>
      <c r="K450" s="9"/>
      <c r="L450" s="9"/>
      <c r="M450" s="9"/>
      <c r="N450" s="9"/>
      <c r="O450" s="9"/>
      <c r="P450" s="9"/>
      <c r="Q450" t="str">
        <f>IF((MAX($Q$4:Q449)+1)&gt;Data!$C$1,"",MAX($Q$4:Q449)+1)</f>
        <v/>
      </c>
    </row>
    <row r="451" spans="9:17" x14ac:dyDescent="0.2">
      <c r="I451" s="9"/>
      <c r="J451" s="9"/>
      <c r="K451" s="9"/>
      <c r="L451" s="9"/>
      <c r="M451" s="9"/>
      <c r="N451" s="9"/>
      <c r="O451" s="9"/>
      <c r="P451" s="9"/>
      <c r="Q451" t="str">
        <f>IF((MAX($Q$4:Q450)+1)&gt;Data!$C$1,"",MAX($Q$4:Q450)+1)</f>
        <v/>
      </c>
    </row>
    <row r="452" spans="9:17" x14ac:dyDescent="0.2">
      <c r="I452" s="9"/>
      <c r="J452" s="9"/>
      <c r="K452" s="9"/>
      <c r="L452" s="9"/>
      <c r="M452" s="9"/>
      <c r="N452" s="9"/>
      <c r="O452" s="9"/>
      <c r="P452" s="9"/>
      <c r="Q452" t="str">
        <f>IF((MAX($Q$4:Q451)+1)&gt;Data!$C$1,"",MAX($Q$4:Q451)+1)</f>
        <v/>
      </c>
    </row>
    <row r="453" spans="9:17" x14ac:dyDescent="0.2">
      <c r="I453" s="9"/>
      <c r="J453" s="9"/>
      <c r="K453" s="9"/>
      <c r="L453" s="9"/>
      <c r="M453" s="9"/>
      <c r="N453" s="9"/>
      <c r="O453" s="9"/>
      <c r="P453" s="9"/>
      <c r="Q453" t="str">
        <f>IF((MAX($Q$4:Q452)+1)&gt;Data!$C$1,"",MAX($Q$4:Q452)+1)</f>
        <v/>
      </c>
    </row>
    <row r="454" spans="9:17" x14ac:dyDescent="0.2">
      <c r="I454" s="9"/>
      <c r="J454" s="9"/>
      <c r="K454" s="9"/>
      <c r="L454" s="9"/>
      <c r="M454" s="9"/>
      <c r="N454" s="9"/>
      <c r="O454" s="9"/>
      <c r="P454" s="9"/>
      <c r="Q454" t="str">
        <f>IF((MAX($Q$4:Q453)+1)&gt;Data!$C$1,"",MAX($Q$4:Q453)+1)</f>
        <v/>
      </c>
    </row>
    <row r="455" spans="9:17" x14ac:dyDescent="0.2">
      <c r="I455" s="9"/>
      <c r="J455" s="9"/>
      <c r="K455" s="9"/>
      <c r="L455" s="9"/>
      <c r="M455" s="9"/>
      <c r="N455" s="9"/>
      <c r="O455" s="9"/>
      <c r="P455" s="9"/>
      <c r="Q455" t="str">
        <f>IF((MAX($Q$4:Q454)+1)&gt;Data!$C$1,"",MAX($Q$4:Q454)+1)</f>
        <v/>
      </c>
    </row>
    <row r="456" spans="9:17" x14ac:dyDescent="0.2">
      <c r="I456" s="9"/>
      <c r="J456" s="9"/>
      <c r="K456" s="9"/>
      <c r="L456" s="9"/>
      <c r="M456" s="9"/>
      <c r="N456" s="9"/>
      <c r="O456" s="9"/>
      <c r="P456" s="9"/>
      <c r="Q456" t="str">
        <f>IF((MAX($Q$4:Q455)+1)&gt;Data!$C$1,"",MAX($Q$4:Q455)+1)</f>
        <v/>
      </c>
    </row>
    <row r="457" spans="9:17" x14ac:dyDescent="0.2">
      <c r="I457" s="9"/>
      <c r="J457" s="9"/>
      <c r="K457" s="9"/>
      <c r="L457" s="9"/>
      <c r="M457" s="9"/>
      <c r="N457" s="9"/>
      <c r="O457" s="9"/>
      <c r="P457" s="9"/>
      <c r="Q457" t="str">
        <f>IF((MAX($Q$4:Q456)+1)&gt;Data!$C$1,"",MAX($Q$4:Q456)+1)</f>
        <v/>
      </c>
    </row>
    <row r="458" spans="9:17" x14ac:dyDescent="0.2">
      <c r="I458" s="9"/>
      <c r="J458" s="9"/>
      <c r="K458" s="9"/>
      <c r="L458" s="9"/>
      <c r="M458" s="9"/>
      <c r="N458" s="9"/>
      <c r="O458" s="9"/>
      <c r="P458" s="9"/>
      <c r="Q458" t="str">
        <f>IF((MAX($Q$4:Q457)+1)&gt;Data!$C$1,"",MAX($Q$4:Q457)+1)</f>
        <v/>
      </c>
    </row>
    <row r="459" spans="9:17" x14ac:dyDescent="0.2">
      <c r="I459" s="9"/>
      <c r="J459" s="9"/>
      <c r="K459" s="9"/>
      <c r="L459" s="9"/>
      <c r="M459" s="9"/>
      <c r="N459" s="9"/>
      <c r="O459" s="9"/>
      <c r="P459" s="9"/>
      <c r="Q459" t="str">
        <f>IF((MAX($Q$4:Q458)+1)&gt;Data!$C$1,"",MAX($Q$4:Q458)+1)</f>
        <v/>
      </c>
    </row>
    <row r="460" spans="9:17" x14ac:dyDescent="0.2">
      <c r="I460" s="9"/>
      <c r="J460" s="9"/>
      <c r="K460" s="9"/>
      <c r="L460" s="9"/>
      <c r="M460" s="9"/>
      <c r="N460" s="9"/>
      <c r="O460" s="9"/>
      <c r="P460" s="9"/>
      <c r="Q460" t="str">
        <f>IF((MAX($Q$4:Q459)+1)&gt;Data!$C$1,"",MAX($Q$4:Q459)+1)</f>
        <v/>
      </c>
    </row>
    <row r="461" spans="9:17" x14ac:dyDescent="0.2">
      <c r="I461" s="9"/>
      <c r="J461" s="9"/>
      <c r="K461" s="9"/>
      <c r="L461" s="9"/>
      <c r="M461" s="9"/>
      <c r="N461" s="9"/>
      <c r="O461" s="9"/>
      <c r="P461" s="9"/>
      <c r="Q461" t="str">
        <f>IF((MAX($Q$4:Q460)+1)&gt;Data!$C$1,"",MAX($Q$4:Q460)+1)</f>
        <v/>
      </c>
    </row>
    <row r="462" spans="9:17" x14ac:dyDescent="0.2">
      <c r="I462" s="9"/>
      <c r="J462" s="9"/>
      <c r="K462" s="9"/>
      <c r="L462" s="9"/>
      <c r="M462" s="9"/>
      <c r="N462" s="9"/>
      <c r="O462" s="9"/>
      <c r="P462" s="9"/>
      <c r="Q462" t="str">
        <f>IF((MAX($Q$4:Q461)+1)&gt;Data!$C$1,"",MAX($Q$4:Q461)+1)</f>
        <v/>
      </c>
    </row>
    <row r="463" spans="9:17" x14ac:dyDescent="0.2">
      <c r="I463" s="9"/>
      <c r="J463" s="9"/>
      <c r="K463" s="9"/>
      <c r="L463" s="9"/>
      <c r="M463" s="9"/>
      <c r="N463" s="9"/>
      <c r="O463" s="9"/>
      <c r="P463" s="9"/>
      <c r="Q463" t="str">
        <f>IF((MAX($Q$4:Q462)+1)&gt;Data!$C$1,"",MAX($Q$4:Q462)+1)</f>
        <v/>
      </c>
    </row>
    <row r="464" spans="9:17" x14ac:dyDescent="0.2">
      <c r="I464" s="9"/>
      <c r="J464" s="9"/>
      <c r="K464" s="9"/>
      <c r="L464" s="9"/>
      <c r="M464" s="9"/>
      <c r="N464" s="9"/>
      <c r="O464" s="9"/>
      <c r="P464" s="9"/>
      <c r="Q464" t="str">
        <f>IF((MAX($Q$4:Q463)+1)&gt;Data!$C$1,"",MAX($Q$4:Q463)+1)</f>
        <v/>
      </c>
    </row>
    <row r="465" spans="9:17" x14ac:dyDescent="0.2">
      <c r="I465" s="9"/>
      <c r="J465" s="9"/>
      <c r="K465" s="9"/>
      <c r="L465" s="9"/>
      <c r="M465" s="9"/>
      <c r="N465" s="9"/>
      <c r="O465" s="9"/>
      <c r="P465" s="9"/>
      <c r="Q465" t="str">
        <f>IF((MAX($Q$4:Q464)+1)&gt;Data!$C$1,"",MAX($Q$4:Q464)+1)</f>
        <v/>
      </c>
    </row>
    <row r="466" spans="9:17" x14ac:dyDescent="0.2">
      <c r="I466" s="9"/>
      <c r="J466" s="9"/>
      <c r="K466" s="9"/>
      <c r="L466" s="9"/>
      <c r="M466" s="9"/>
      <c r="N466" s="9"/>
      <c r="O466" s="9"/>
      <c r="P466" s="9"/>
      <c r="Q466" t="str">
        <f>IF((MAX($Q$4:Q465)+1)&gt;Data!$C$1,"",MAX($Q$4:Q465)+1)</f>
        <v/>
      </c>
    </row>
    <row r="467" spans="9:17" x14ac:dyDescent="0.2">
      <c r="I467" s="9"/>
      <c r="J467" s="9"/>
      <c r="K467" s="9"/>
      <c r="L467" s="9"/>
      <c r="M467" s="9"/>
      <c r="N467" s="9"/>
      <c r="O467" s="9"/>
      <c r="P467" s="9"/>
      <c r="Q467" t="str">
        <f>IF((MAX($Q$4:Q466)+1)&gt;Data!$C$1,"",MAX($Q$4:Q466)+1)</f>
        <v/>
      </c>
    </row>
    <row r="468" spans="9:17" x14ac:dyDescent="0.2">
      <c r="I468" s="9"/>
      <c r="J468" s="9"/>
      <c r="K468" s="9"/>
      <c r="L468" s="9"/>
      <c r="M468" s="9"/>
      <c r="N468" s="9"/>
      <c r="O468" s="9"/>
      <c r="P468" s="9"/>
      <c r="Q468" t="str">
        <f>IF((MAX($Q$4:Q467)+1)&gt;Data!$C$1,"",MAX($Q$4:Q467)+1)</f>
        <v/>
      </c>
    </row>
    <row r="469" spans="9:17" x14ac:dyDescent="0.2">
      <c r="I469" s="9"/>
      <c r="J469" s="9"/>
      <c r="K469" s="9"/>
      <c r="L469" s="9"/>
      <c r="M469" s="9"/>
      <c r="N469" s="9"/>
      <c r="O469" s="9"/>
      <c r="P469" s="9"/>
      <c r="Q469" t="str">
        <f>IF((MAX($Q$4:Q468)+1)&gt;Data!$C$1,"",MAX($Q$4:Q468)+1)</f>
        <v/>
      </c>
    </row>
    <row r="470" spans="9:17" x14ac:dyDescent="0.2">
      <c r="I470" s="9"/>
      <c r="J470" s="9"/>
      <c r="K470" s="9"/>
      <c r="L470" s="9"/>
      <c r="M470" s="9"/>
      <c r="N470" s="9"/>
      <c r="O470" s="9"/>
      <c r="P470" s="9"/>
      <c r="Q470" t="str">
        <f>IF((MAX($Q$4:Q469)+1)&gt;Data!$C$1,"",MAX($Q$4:Q469)+1)</f>
        <v/>
      </c>
    </row>
    <row r="471" spans="9:17" x14ac:dyDescent="0.2">
      <c r="I471" s="9"/>
      <c r="J471" s="9"/>
      <c r="K471" s="9"/>
      <c r="L471" s="9"/>
      <c r="M471" s="9"/>
      <c r="N471" s="9"/>
      <c r="O471" s="9"/>
      <c r="P471" s="9"/>
      <c r="Q471" t="str">
        <f>IF((MAX($Q$4:Q470)+1)&gt;Data!$C$1,"",MAX($Q$4:Q470)+1)</f>
        <v/>
      </c>
    </row>
    <row r="472" spans="9:17" x14ac:dyDescent="0.2">
      <c r="I472" s="9"/>
      <c r="J472" s="9"/>
      <c r="K472" s="9"/>
      <c r="L472" s="9"/>
      <c r="M472" s="9"/>
      <c r="N472" s="9"/>
      <c r="O472" s="9"/>
      <c r="P472" s="9"/>
      <c r="Q472" t="str">
        <f>IF((MAX($Q$4:Q471)+1)&gt;Data!$C$1,"",MAX($Q$4:Q471)+1)</f>
        <v/>
      </c>
    </row>
    <row r="473" spans="9:17" x14ac:dyDescent="0.2">
      <c r="I473" s="9"/>
      <c r="J473" s="9"/>
      <c r="K473" s="9"/>
      <c r="L473" s="9"/>
      <c r="M473" s="9"/>
      <c r="N473" s="9"/>
      <c r="O473" s="9"/>
      <c r="P473" s="9"/>
      <c r="Q473" t="str">
        <f>IF((MAX($Q$4:Q472)+1)&gt;Data!$C$1,"",MAX($Q$4:Q472)+1)</f>
        <v/>
      </c>
    </row>
    <row r="474" spans="9:17" x14ac:dyDescent="0.2">
      <c r="I474" s="9"/>
      <c r="J474" s="9"/>
      <c r="K474" s="9"/>
      <c r="L474" s="9"/>
      <c r="M474" s="9"/>
      <c r="N474" s="9"/>
      <c r="O474" s="9"/>
      <c r="P474" s="9"/>
      <c r="Q474" t="str">
        <f>IF((MAX($Q$4:Q473)+1)&gt;Data!$C$1,"",MAX($Q$4:Q473)+1)</f>
        <v/>
      </c>
    </row>
    <row r="475" spans="9:17" x14ac:dyDescent="0.2">
      <c r="I475" s="9"/>
      <c r="J475" s="9"/>
      <c r="K475" s="9"/>
      <c r="L475" s="9"/>
      <c r="M475" s="9"/>
      <c r="N475" s="9"/>
      <c r="O475" s="9"/>
      <c r="P475" s="9"/>
      <c r="Q475" t="str">
        <f>IF((MAX($Q$4:Q474)+1)&gt;Data!$C$1,"",MAX($Q$4:Q474)+1)</f>
        <v/>
      </c>
    </row>
    <row r="476" spans="9:17" x14ac:dyDescent="0.2">
      <c r="I476" s="9"/>
      <c r="J476" s="9"/>
      <c r="K476" s="9"/>
      <c r="L476" s="9"/>
      <c r="M476" s="9"/>
      <c r="N476" s="9"/>
      <c r="O476" s="9"/>
      <c r="P476" s="9"/>
      <c r="Q476" t="str">
        <f>IF((MAX($Q$4:Q475)+1)&gt;Data!$C$1,"",MAX($Q$4:Q475)+1)</f>
        <v/>
      </c>
    </row>
    <row r="477" spans="9:17" x14ac:dyDescent="0.2">
      <c r="I477" s="9"/>
      <c r="J477" s="9"/>
      <c r="K477" s="9"/>
      <c r="L477" s="9"/>
      <c r="M477" s="9"/>
      <c r="N477" s="9"/>
      <c r="O477" s="9"/>
      <c r="P477" s="9"/>
      <c r="Q477" t="str">
        <f>IF((MAX($Q$4:Q476)+1)&gt;Data!$C$1,"",MAX($Q$4:Q476)+1)</f>
        <v/>
      </c>
    </row>
    <row r="478" spans="9:17" x14ac:dyDescent="0.2">
      <c r="I478" s="9"/>
      <c r="J478" s="9"/>
      <c r="K478" s="9"/>
      <c r="L478" s="9"/>
      <c r="M478" s="9"/>
      <c r="N478" s="9"/>
      <c r="O478" s="9"/>
      <c r="P478" s="9"/>
      <c r="Q478" t="str">
        <f>IF((MAX($Q$4:Q477)+1)&gt;Data!$C$1,"",MAX($Q$4:Q477)+1)</f>
        <v/>
      </c>
    </row>
    <row r="479" spans="9:17" x14ac:dyDescent="0.2">
      <c r="I479" s="9"/>
      <c r="J479" s="9"/>
      <c r="K479" s="9"/>
      <c r="L479" s="9"/>
      <c r="M479" s="9"/>
      <c r="N479" s="9"/>
      <c r="O479" s="9"/>
      <c r="P479" s="9"/>
      <c r="Q479" t="str">
        <f>IF((MAX($Q$4:Q478)+1)&gt;Data!$C$1,"",MAX($Q$4:Q478)+1)</f>
        <v/>
      </c>
    </row>
    <row r="480" spans="9:17" x14ac:dyDescent="0.2">
      <c r="I480" s="9"/>
      <c r="J480" s="9"/>
      <c r="K480" s="9"/>
      <c r="L480" s="9"/>
      <c r="M480" s="9"/>
      <c r="N480" s="9"/>
      <c r="O480" s="9"/>
      <c r="P480" s="9"/>
      <c r="Q480" t="str">
        <f>IF((MAX($Q$4:Q479)+1)&gt;Data!$C$1,"",MAX($Q$4:Q479)+1)</f>
        <v/>
      </c>
    </row>
    <row r="481" spans="9:17" x14ac:dyDescent="0.2">
      <c r="I481" s="9"/>
      <c r="J481" s="9"/>
      <c r="K481" s="9"/>
      <c r="L481" s="9"/>
      <c r="M481" s="9"/>
      <c r="N481" s="9"/>
      <c r="O481" s="9"/>
      <c r="P481" s="9"/>
      <c r="Q481" t="str">
        <f>IF((MAX($Q$4:Q480)+1)&gt;Data!$C$1,"",MAX($Q$4:Q480)+1)</f>
        <v/>
      </c>
    </row>
    <row r="482" spans="9:17" x14ac:dyDescent="0.2">
      <c r="I482" s="9"/>
      <c r="J482" s="9"/>
      <c r="K482" s="9"/>
      <c r="L482" s="9"/>
      <c r="M482" s="9"/>
      <c r="N482" s="9"/>
      <c r="O482" s="9"/>
      <c r="P482" s="9"/>
      <c r="Q482" t="str">
        <f>IF((MAX($Q$4:Q481)+1)&gt;Data!$C$1,"",MAX($Q$4:Q481)+1)</f>
        <v/>
      </c>
    </row>
    <row r="483" spans="9:17" x14ac:dyDescent="0.2">
      <c r="I483" s="9"/>
      <c r="J483" s="9"/>
      <c r="K483" s="9"/>
      <c r="L483" s="9"/>
      <c r="M483" s="9"/>
      <c r="N483" s="9"/>
      <c r="O483" s="9"/>
      <c r="P483" s="9"/>
      <c r="Q483" t="str">
        <f>IF((MAX($Q$4:Q482)+1)&gt;Data!$C$1,"",MAX($Q$4:Q482)+1)</f>
        <v/>
      </c>
    </row>
    <row r="484" spans="9:17" x14ac:dyDescent="0.2">
      <c r="I484" s="9"/>
      <c r="J484" s="9"/>
      <c r="K484" s="9"/>
      <c r="L484" s="9"/>
      <c r="M484" s="9"/>
      <c r="N484" s="9"/>
      <c r="O484" s="9"/>
      <c r="P484" s="9"/>
      <c r="Q484" t="str">
        <f>IF((MAX($Q$4:Q483)+1)&gt;Data!$C$1,"",MAX($Q$4:Q483)+1)</f>
        <v/>
      </c>
    </row>
    <row r="485" spans="9:17" x14ac:dyDescent="0.2">
      <c r="I485" s="9"/>
      <c r="J485" s="9"/>
      <c r="K485" s="9"/>
      <c r="L485" s="9"/>
      <c r="M485" s="9"/>
      <c r="N485" s="9"/>
      <c r="O485" s="9"/>
      <c r="P485" s="9"/>
      <c r="Q485" t="str">
        <f>IF((MAX($Q$4:Q484)+1)&gt;Data!$C$1,"",MAX($Q$4:Q484)+1)</f>
        <v/>
      </c>
    </row>
    <row r="486" spans="9:17" x14ac:dyDescent="0.2">
      <c r="I486" s="9"/>
      <c r="J486" s="9"/>
      <c r="K486" s="9"/>
      <c r="L486" s="9"/>
      <c r="M486" s="9"/>
      <c r="N486" s="9"/>
      <c r="O486" s="9"/>
      <c r="P486" s="9"/>
      <c r="Q486" t="str">
        <f>IF((MAX($Q$4:Q485)+1)&gt;Data!$C$1,"",MAX($Q$4:Q485)+1)</f>
        <v/>
      </c>
    </row>
    <row r="487" spans="9:17" x14ac:dyDescent="0.2">
      <c r="I487" s="9"/>
      <c r="J487" s="9"/>
      <c r="K487" s="9"/>
      <c r="L487" s="9"/>
      <c r="M487" s="9"/>
      <c r="N487" s="9"/>
      <c r="O487" s="9"/>
      <c r="P487" s="9"/>
      <c r="Q487" t="str">
        <f>IF((MAX($Q$4:Q486)+1)&gt;Data!$C$1,"",MAX($Q$4:Q486)+1)</f>
        <v/>
      </c>
    </row>
    <row r="488" spans="9:17" x14ac:dyDescent="0.2">
      <c r="I488" s="9"/>
      <c r="J488" s="9"/>
      <c r="K488" s="9"/>
      <c r="L488" s="9"/>
      <c r="M488" s="9"/>
      <c r="N488" s="9"/>
      <c r="O488" s="9"/>
      <c r="P488" s="9"/>
      <c r="Q488" t="str">
        <f>IF((MAX($Q$4:Q487)+1)&gt;Data!$C$1,"",MAX($Q$4:Q487)+1)</f>
        <v/>
      </c>
    </row>
    <row r="489" spans="9:17" x14ac:dyDescent="0.2">
      <c r="I489" s="9"/>
      <c r="J489" s="9"/>
      <c r="K489" s="9"/>
      <c r="L489" s="9"/>
      <c r="M489" s="9"/>
      <c r="N489" s="9"/>
      <c r="O489" s="9"/>
      <c r="P489" s="9"/>
      <c r="Q489" t="str">
        <f>IF((MAX($Q$4:Q488)+1)&gt;Data!$C$1,"",MAX($Q$4:Q488)+1)</f>
        <v/>
      </c>
    </row>
    <row r="490" spans="9:17" x14ac:dyDescent="0.2">
      <c r="I490" s="9"/>
      <c r="J490" s="9"/>
      <c r="K490" s="9"/>
      <c r="L490" s="9"/>
      <c r="M490" s="9"/>
      <c r="N490" s="9"/>
      <c r="O490" s="9"/>
      <c r="P490" s="9"/>
      <c r="Q490" t="str">
        <f>IF((MAX($Q$4:Q489)+1)&gt;Data!$C$1,"",MAX($Q$4:Q489)+1)</f>
        <v/>
      </c>
    </row>
    <row r="491" spans="9:17" x14ac:dyDescent="0.2">
      <c r="I491" s="9"/>
      <c r="J491" s="9"/>
      <c r="K491" s="9"/>
      <c r="L491" s="9"/>
      <c r="M491" s="9"/>
      <c r="N491" s="9"/>
      <c r="O491" s="9"/>
      <c r="P491" s="9"/>
      <c r="Q491" t="str">
        <f>IF((MAX($Q$4:Q490)+1)&gt;Data!$C$1,"",MAX($Q$4:Q490)+1)</f>
        <v/>
      </c>
    </row>
    <row r="492" spans="9:17" x14ac:dyDescent="0.2">
      <c r="I492" s="9"/>
      <c r="J492" s="9"/>
      <c r="K492" s="9"/>
      <c r="L492" s="9"/>
      <c r="M492" s="9"/>
      <c r="N492" s="9"/>
      <c r="O492" s="9"/>
      <c r="P492" s="9"/>
      <c r="Q492" t="str">
        <f>IF((MAX($Q$4:Q491)+1)&gt;Data!$C$1,"",MAX($Q$4:Q491)+1)</f>
        <v/>
      </c>
    </row>
    <row r="493" spans="9:17" x14ac:dyDescent="0.2">
      <c r="I493" s="9"/>
      <c r="J493" s="9"/>
      <c r="K493" s="9"/>
      <c r="L493" s="9"/>
      <c r="M493" s="9"/>
      <c r="N493" s="9"/>
      <c r="O493" s="9"/>
      <c r="P493" s="9"/>
      <c r="Q493" t="str">
        <f>IF((MAX($Q$4:Q492)+1)&gt;Data!$C$1,"",MAX($Q$4:Q492)+1)</f>
        <v/>
      </c>
    </row>
    <row r="494" spans="9:17" x14ac:dyDescent="0.2">
      <c r="I494" s="9"/>
      <c r="J494" s="9"/>
      <c r="K494" s="9"/>
      <c r="L494" s="9"/>
      <c r="M494" s="9"/>
      <c r="N494" s="9"/>
      <c r="O494" s="9"/>
      <c r="P494" s="9"/>
      <c r="Q494" t="str">
        <f>IF((MAX($Q$4:Q493)+1)&gt;Data!$C$1,"",MAX($Q$4:Q493)+1)</f>
        <v/>
      </c>
    </row>
    <row r="495" spans="9:17" x14ac:dyDescent="0.2">
      <c r="I495" s="9"/>
      <c r="J495" s="9"/>
      <c r="K495" s="9"/>
      <c r="L495" s="9"/>
      <c r="M495" s="9"/>
      <c r="N495" s="9"/>
      <c r="O495" s="9"/>
      <c r="P495" s="9"/>
      <c r="Q495" t="str">
        <f>IF((MAX($Q$4:Q494)+1)&gt;Data!$C$1,"",MAX($Q$4:Q494)+1)</f>
        <v/>
      </c>
    </row>
    <row r="496" spans="9:17" x14ac:dyDescent="0.2">
      <c r="I496" s="9"/>
      <c r="J496" s="9"/>
      <c r="K496" s="9"/>
      <c r="L496" s="9"/>
      <c r="M496" s="9"/>
      <c r="N496" s="9"/>
      <c r="O496" s="9"/>
      <c r="P496" s="9"/>
      <c r="Q496" t="str">
        <f>IF((MAX($Q$4:Q495)+1)&gt;Data!$C$1,"",MAX($Q$4:Q495)+1)</f>
        <v/>
      </c>
    </row>
    <row r="497" spans="1:17" x14ac:dyDescent="0.2">
      <c r="I497" s="9"/>
      <c r="J497" s="9"/>
      <c r="K497" s="9"/>
      <c r="L497" s="9"/>
      <c r="M497" s="9"/>
      <c r="N497" s="9"/>
      <c r="O497" s="9"/>
      <c r="P497" s="9"/>
      <c r="Q497" t="str">
        <f>IF((MAX($Q$4:Q496)+1)&gt;Data!$C$1,"",MAX($Q$4:Q496)+1)</f>
        <v/>
      </c>
    </row>
    <row r="498" spans="1:17" x14ac:dyDescent="0.2">
      <c r="I498" s="9"/>
      <c r="J498" s="9"/>
      <c r="K498" s="9"/>
      <c r="L498" s="9"/>
      <c r="M498" s="9"/>
      <c r="N498" s="9"/>
      <c r="O498" s="9"/>
      <c r="P498" s="9"/>
      <c r="Q498" t="str">
        <f>IF((MAX($Q$4:Q497)+1)&gt;Data!$C$1,"",MAX($Q$4:Q497)+1)</f>
        <v/>
      </c>
    </row>
    <row r="499" spans="1:17" x14ac:dyDescent="0.2">
      <c r="I499" s="9"/>
      <c r="J499" s="9"/>
      <c r="K499" s="9"/>
      <c r="L499" s="9"/>
      <c r="M499" s="9"/>
      <c r="N499" s="9"/>
      <c r="O499" s="9"/>
      <c r="P499" s="9"/>
      <c r="Q499" t="str">
        <f>IF((MAX($Q$4:Q498)+1)&gt;Data!$C$1,"",MAX($Q$4:Q498)+1)</f>
        <v/>
      </c>
    </row>
    <row r="500" spans="1:17" x14ac:dyDescent="0.2">
      <c r="A500" t="str">
        <f>IF($Q500="","",VLOOKUP($Q500,'Dept Head vs YTD acct'!$A$5:$M$257,2,FALSE))</f>
        <v/>
      </c>
      <c r="B500" t="str">
        <f>IF($Q500="","",VLOOKUP($Q500,'Dept Head vs YTD acct'!$A$5:$M$257,3,FALSE))</f>
        <v/>
      </c>
      <c r="C500" t="str">
        <f>IF($Q500="","",VLOOKUP($Q500,'Dept Head vs YTD acct'!$A$5:$M$257,4,FALSE))</f>
        <v/>
      </c>
      <c r="D500" t="str">
        <f>IF($Q500="","",VLOOKUP($Q500,'Dept Head vs YTD acct'!$A$5:$M$257,5,FALSE))</f>
        <v/>
      </c>
      <c r="E500" t="str">
        <f>IF($Q500="","",VLOOKUP($Q500,'Dept Head vs YTD acct'!$A$5:$M$257,6,FALSE))</f>
        <v/>
      </c>
      <c r="F500" t="str">
        <f>IF($Q500="","",VLOOKUP($Q500,'Dept Head vs YTD acct'!$A$5:$M$257,7,FALSE))</f>
        <v/>
      </c>
      <c r="G500" t="str">
        <f>IF($Q500="","",VLOOKUP($Q500,'Dept Head vs YTD acct'!$A$5:$M$257,8,FALSE))</f>
        <v/>
      </c>
      <c r="H500" t="str">
        <f>IF($Q500="","",VLOOKUP($Q500,'Dept Head vs YTD acct'!$A$5:$M$257,9,FALSE))</f>
        <v/>
      </c>
      <c r="I500" s="9" t="str">
        <f>IF($Q500="","",VLOOKUP($Q500,'Dept Head vs YTD acct'!$A$5:$M$257,10,FALSE))</f>
        <v/>
      </c>
      <c r="J500" s="9" t="str">
        <f>IF($Q500="","",VLOOKUP($Q500,'Dept Head vs YTD acct'!$A$5:$M$257,11,FALSE))</f>
        <v/>
      </c>
      <c r="K500" s="9" t="str">
        <f t="shared" ref="K500" si="4">IF(Q500="","",I500-J500)</f>
        <v/>
      </c>
      <c r="L500" s="9" t="str">
        <f t="shared" ref="L500" si="5">IF(Q500="","",IF(I500=0,0,ROUND((J500)/I500,4)))</f>
        <v/>
      </c>
      <c r="M500" s="9"/>
      <c r="N500" s="9"/>
      <c r="O500" s="9"/>
      <c r="P500" s="9"/>
      <c r="Q500" t="str">
        <f>IF((MAX($Q$4:Q499)+1)&gt;Data!$C$1,"",MAX($Q$4:Q499)+1)</f>
        <v/>
      </c>
    </row>
  </sheetData>
  <sheetProtection sheet="1" objects="1" scenarios="1"/>
  <pageMargins left="0.5" right="0.5" top="0.5" bottom="0.5" header="0.25" footer="0.25"/>
  <pageSetup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B8902-DC42-4607-8EBB-AF0F002C9530}">
  <sheetPr>
    <pageSetUpPr fitToPage="1"/>
  </sheetPr>
  <dimension ref="A1:R257"/>
  <sheetViews>
    <sheetView topLeftCell="B1" zoomScaleNormal="100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J5" sqref="J5"/>
    </sheetView>
  </sheetViews>
  <sheetFormatPr defaultRowHeight="12.75" x14ac:dyDescent="0.2"/>
  <cols>
    <col min="1" max="1" width="9.7109375" hidden="1" customWidth="1"/>
    <col min="3" max="3" width="17.7109375" hidden="1" customWidth="1"/>
    <col min="4" max="4" width="12.7109375" hidden="1" customWidth="1"/>
    <col min="5" max="5" width="35.7109375" hidden="1" customWidth="1"/>
    <col min="6" max="6" width="0" hidden="1" customWidth="1"/>
    <col min="7" max="7" width="25.5703125" hidden="1" customWidth="1"/>
    <col min="9" max="9" width="35.7109375" customWidth="1"/>
    <col min="10" max="17" width="14.7109375" customWidth="1"/>
    <col min="18" max="18" width="0" hidden="1" customWidth="1"/>
  </cols>
  <sheetData>
    <row r="1" spans="1:18" x14ac:dyDescent="0.2">
      <c r="B1" s="11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8" x14ac:dyDescent="0.2">
      <c r="B2" s="11" t="str">
        <f>J4&amp;" - "&amp;Input!$B$11&amp;" Budget Analysis"</f>
        <v>2015 - 2021 Budget Analysis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x14ac:dyDescent="0.2">
      <c r="B3" s="11" t="s">
        <v>513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 ht="25.5" x14ac:dyDescent="0.2">
      <c r="A4" t="s">
        <v>531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7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530</v>
      </c>
    </row>
    <row r="5" spans="1:18" x14ac:dyDescent="0.2">
      <c r="A5" s="10">
        <f>IF(Q5="","",RANK(Q5,$Q$5:$Q$257)+COUNTIF($Q$3:Q4,Q5))</f>
        <v>2</v>
      </c>
      <c r="B5" t="str">
        <f>IF(R5="","",VLOOKUP($R5,Data!$A$5:$X$2001,Data!$E$2,FALSE))</f>
        <v>A</v>
      </c>
      <c r="C5">
        <f>IF(R5="","",VLOOKUP($R5,Data!$A$5:$X$2001,Data!$F$2,FALSE))</f>
        <v>0</v>
      </c>
      <c r="D5">
        <f>IF(R5="","",VLOOKUP($R5,Data!$A$5:$X$2001,Data!$G$2,FALSE))</f>
        <v>0</v>
      </c>
      <c r="E5">
        <f>IF(R5="","",VLOOKUP($R5,Data!$A$5:$X$2001,Data!$H$2,FALSE))</f>
        <v>0</v>
      </c>
      <c r="F5">
        <f>IF(R5="","",VLOOKUP($R5,Data!$A$5:$X$2001,Data!$I$2,FALSE))</f>
        <v>0</v>
      </c>
      <c r="G5">
        <f>IF(R5="","",VLOOKUP($R5,Data!$A$5:$X$2001,Data!$J$2,FALSE))</f>
        <v>0</v>
      </c>
      <c r="H5" t="str">
        <f>IF(R5="","",VLOOKUP($R5,Data!$A$5:$X$2001,Data!$K$2,FALSE))</f>
        <v>1001</v>
      </c>
      <c r="I5" t="str">
        <f>IF(R5="","",VLOOKUP($R5,Data!$A$5:$X$2001,Data!$L$2,FALSE))</f>
        <v>REAL PROPERTY TAXES</v>
      </c>
      <c r="J5" s="9">
        <f>IF($R5="","",VLOOKUP($R5,Data!$A$5:$AJ$2001,Data!AC$2,FALSE))</f>
        <v>3368258.7300000004</v>
      </c>
      <c r="K5" s="9">
        <f>IF($R5="","",VLOOKUP($R5,Data!$A$5:$AJ$2001,Data!AD$2,FALSE))</f>
        <v>3561195.91</v>
      </c>
      <c r="L5" s="9">
        <f>IF($R5="","",VLOOKUP($R5,Data!$A$5:$AJ$2001,Data!AE$2,FALSE))</f>
        <v>1814735.1099999994</v>
      </c>
      <c r="M5" s="9">
        <f>IF($R5="","",VLOOKUP($R5,Data!$A$5:$AJ$2001,Data!AF$2,FALSE))</f>
        <v>2713061.84</v>
      </c>
      <c r="N5" s="9">
        <f>IF($R5="","",VLOOKUP($R5,Data!$A$5:$AJ$2001,Data!AG$2,FALSE))</f>
        <v>4087161.4400000013</v>
      </c>
      <c r="O5" s="9">
        <f>IF($R5="","",VLOOKUP($R5,Data!$A$5:$AJ$2001,Data!AH$2,FALSE))</f>
        <v>5797933.7399999984</v>
      </c>
      <c r="P5" s="9">
        <f>IF($R5="","",VLOOKUP($R5,Data!$A$5:$AJ$2001,Data!AI$2,FALSE))</f>
        <v>6603751.2800000012</v>
      </c>
      <c r="Q5" s="9">
        <f>SUM(J5:P5)</f>
        <v>27946098.050000001</v>
      </c>
      <c r="R5">
        <v>1</v>
      </c>
    </row>
    <row r="6" spans="1:18" x14ac:dyDescent="0.2">
      <c r="A6" s="10">
        <f>IF(Q6="","",RANK(Q6,$Q$5:$Q$257)+COUNTIF($Q$3:Q5,Q6))</f>
        <v>229</v>
      </c>
      <c r="B6" t="str">
        <f>IF(R6="","",VLOOKUP($R6,Data!$A$5:$X$2001,Data!$E$2,FALSE))</f>
        <v>A</v>
      </c>
      <c r="C6">
        <f>IF(R6="","",VLOOKUP($R6,Data!$A$5:$X$2001,Data!$F$2,FALSE))</f>
        <v>0</v>
      </c>
      <c r="D6">
        <f>IF(R6="","",VLOOKUP($R6,Data!$A$5:$X$2001,Data!$G$2,FALSE))</f>
        <v>0</v>
      </c>
      <c r="E6">
        <f>IF(R6="","",VLOOKUP($R6,Data!$A$5:$X$2001,Data!$H$2,FALSE))</f>
        <v>0</v>
      </c>
      <c r="F6">
        <f>IF(R6="","",VLOOKUP($R6,Data!$A$5:$X$2001,Data!$I$2,FALSE))</f>
        <v>0</v>
      </c>
      <c r="G6">
        <f>IF(R6="","",VLOOKUP($R6,Data!$A$5:$X$2001,Data!$J$2,FALSE))</f>
        <v>0</v>
      </c>
      <c r="H6" t="str">
        <f>IF(R6="","",VLOOKUP($R6,Data!$A$5:$X$2001,Data!$K$2,FALSE))</f>
        <v>1051</v>
      </c>
      <c r="I6" t="str">
        <f>IF(R6="","",VLOOKUP($R6,Data!$A$5:$X$2001,Data!$L$2,FALSE))</f>
        <v>GAIN ON SALE OF TAX ACQ PROP</v>
      </c>
      <c r="J6" s="9">
        <f>IF($R6="","",VLOOKUP($R6,Data!$A$5:$AJ$2001,Data!AC$2,FALSE))</f>
        <v>-50389.86</v>
      </c>
      <c r="K6" s="9">
        <f>IF($R6="","",VLOOKUP($R6,Data!$A$5:$AJ$2001,Data!AD$2,FALSE))</f>
        <v>-74929.700000000012</v>
      </c>
      <c r="L6" s="9">
        <f>IF($R6="","",VLOOKUP($R6,Data!$A$5:$AJ$2001,Data!AE$2,FALSE))</f>
        <v>95887.27</v>
      </c>
      <c r="M6" s="9">
        <f>IF($R6="","",VLOOKUP($R6,Data!$A$5:$AJ$2001,Data!AF$2,FALSE))</f>
        <v>-242537.93</v>
      </c>
      <c r="N6" s="9">
        <f>IF($R6="","",VLOOKUP($R6,Data!$A$5:$AJ$2001,Data!AG$2,FALSE))</f>
        <v>-139455.71</v>
      </c>
      <c r="O6" s="9">
        <f>IF($R6="","",VLOOKUP($R6,Data!$A$5:$AJ$2001,Data!AH$2,FALSE))</f>
        <v>50000</v>
      </c>
      <c r="P6" s="9">
        <f>IF($R6="","",VLOOKUP($R6,Data!$A$5:$AJ$2001,Data!AI$2,FALSE))</f>
        <v>60000</v>
      </c>
      <c r="Q6" s="9">
        <f t="shared" ref="Q6:Q69" si="0">SUM(J6:P6)</f>
        <v>-301425.92999999993</v>
      </c>
      <c r="R6">
        <f>IF((MAX($R$4:R5)+1)&gt;Data!$A$1,"",MAX($R$4:R5)+1)</f>
        <v>2</v>
      </c>
    </row>
    <row r="7" spans="1:18" x14ac:dyDescent="0.2">
      <c r="A7" s="10">
        <f>IF(Q7="","",RANK(Q7,$Q$5:$Q$257)+COUNTIF($Q$3:Q6,Q7))</f>
        <v>231</v>
      </c>
      <c r="B7" t="str">
        <f>IF(R7="","",VLOOKUP($R7,Data!$A$5:$X$2001,Data!$E$2,FALSE))</f>
        <v>A</v>
      </c>
      <c r="C7">
        <f>IF(R7="","",VLOOKUP($R7,Data!$A$5:$X$2001,Data!$F$2,FALSE))</f>
        <v>0</v>
      </c>
      <c r="D7">
        <f>IF(R7="","",VLOOKUP($R7,Data!$A$5:$X$2001,Data!$G$2,FALSE))</f>
        <v>0</v>
      </c>
      <c r="E7">
        <f>IF(R7="","",VLOOKUP($R7,Data!$A$5:$X$2001,Data!$H$2,FALSE))</f>
        <v>0</v>
      </c>
      <c r="F7">
        <f>IF(R7="","",VLOOKUP($R7,Data!$A$5:$X$2001,Data!$I$2,FALSE))</f>
        <v>0</v>
      </c>
      <c r="G7">
        <f>IF(R7="","",VLOOKUP($R7,Data!$A$5:$X$2001,Data!$J$2,FALSE))</f>
        <v>0</v>
      </c>
      <c r="H7" t="str">
        <f>IF(R7="","",VLOOKUP($R7,Data!$A$5:$X$2001,Data!$K$2,FALSE))</f>
        <v>1081</v>
      </c>
      <c r="I7" t="str">
        <f>IF(R7="","",VLOOKUP($R7,Data!$A$5:$X$2001,Data!$L$2,FALSE))</f>
        <v>PAYMENTS IN LIEU OF TAXES</v>
      </c>
      <c r="J7" s="9">
        <f>IF($R7="","",VLOOKUP($R7,Data!$A$5:$AJ$2001,Data!AC$2,FALSE))</f>
        <v>-56288.410000000033</v>
      </c>
      <c r="K7" s="9">
        <f>IF($R7="","",VLOOKUP($R7,Data!$A$5:$AJ$2001,Data!AD$2,FALSE))</f>
        <v>-11331.290000000037</v>
      </c>
      <c r="L7" s="9">
        <f>IF($R7="","",VLOOKUP($R7,Data!$A$5:$AJ$2001,Data!AE$2,FALSE))</f>
        <v>-154705.42999999993</v>
      </c>
      <c r="M7" s="9">
        <f>IF($R7="","",VLOOKUP($R7,Data!$A$5:$AJ$2001,Data!AF$2,FALSE))</f>
        <v>18936.280000000028</v>
      </c>
      <c r="N7" s="9">
        <f>IF($R7="","",VLOOKUP($R7,Data!$A$5:$AJ$2001,Data!AG$2,FALSE))</f>
        <v>-29404.709999999963</v>
      </c>
      <c r="O7" s="9">
        <f>IF($R7="","",VLOOKUP($R7,Data!$A$5:$AJ$2001,Data!AH$2,FALSE))</f>
        <v>-38447.080000000075</v>
      </c>
      <c r="P7" s="9">
        <f>IF($R7="","",VLOOKUP($R7,Data!$A$5:$AJ$2001,Data!AI$2,FALSE))</f>
        <v>-33689.389999999898</v>
      </c>
      <c r="Q7" s="9">
        <f t="shared" si="0"/>
        <v>-304930.02999999991</v>
      </c>
      <c r="R7">
        <f>IF((MAX($R$4:R6)+1)&gt;Data!$A$1,"",MAX($R$4:R6)+1)</f>
        <v>3</v>
      </c>
    </row>
    <row r="8" spans="1:18" x14ac:dyDescent="0.2">
      <c r="A8" s="10">
        <f>IF(Q8="","",RANK(Q8,$Q$5:$Q$257)+COUNTIF($Q$3:Q7,Q8))</f>
        <v>216</v>
      </c>
      <c r="B8" t="str">
        <f>IF(R8="","",VLOOKUP($R8,Data!$A$5:$X$2001,Data!$E$2,FALSE))</f>
        <v>A</v>
      </c>
      <c r="C8">
        <f>IF(R8="","",VLOOKUP($R8,Data!$A$5:$X$2001,Data!$F$2,FALSE))</f>
        <v>0</v>
      </c>
      <c r="D8">
        <f>IF(R8="","",VLOOKUP($R8,Data!$A$5:$X$2001,Data!$G$2,FALSE))</f>
        <v>0</v>
      </c>
      <c r="E8">
        <f>IF(R8="","",VLOOKUP($R8,Data!$A$5:$X$2001,Data!$H$2,FALSE))</f>
        <v>0</v>
      </c>
      <c r="F8">
        <f>IF(R8="","",VLOOKUP($R8,Data!$A$5:$X$2001,Data!$I$2,FALSE))</f>
        <v>0</v>
      </c>
      <c r="G8">
        <f>IF(R8="","",VLOOKUP($R8,Data!$A$5:$X$2001,Data!$J$2,FALSE))</f>
        <v>0</v>
      </c>
      <c r="H8" t="str">
        <f>IF(R8="","",VLOOKUP($R8,Data!$A$5:$X$2001,Data!$K$2,FALSE))</f>
        <v>1090</v>
      </c>
      <c r="I8" t="str">
        <f>IF(R8="","",VLOOKUP($R8,Data!$A$5:$X$2001,Data!$L$2,FALSE))</f>
        <v>INTEREST &amp; PENALTIES ON TAX</v>
      </c>
      <c r="J8" s="9">
        <f>IF($R8="","",VLOOKUP($R8,Data!$A$5:$AJ$2001,Data!AC$2,FALSE))</f>
        <v>-146271.68999999994</v>
      </c>
      <c r="K8" s="9">
        <f>IF($R8="","",VLOOKUP($R8,Data!$A$5:$AJ$2001,Data!AD$2,FALSE))</f>
        <v>-17747.129999999888</v>
      </c>
      <c r="L8" s="9">
        <f>IF($R8="","",VLOOKUP($R8,Data!$A$5:$AJ$2001,Data!AE$2,FALSE))</f>
        <v>-986.79000000003725</v>
      </c>
      <c r="M8" s="9">
        <f>IF($R8="","",VLOOKUP($R8,Data!$A$5:$AJ$2001,Data!AF$2,FALSE))</f>
        <v>133315.79000000004</v>
      </c>
      <c r="N8" s="9">
        <f>IF($R8="","",VLOOKUP($R8,Data!$A$5:$AJ$2001,Data!AG$2,FALSE))</f>
        <v>98497.320000000065</v>
      </c>
      <c r="O8" s="9">
        <f>IF($R8="","",VLOOKUP($R8,Data!$A$5:$AJ$2001,Data!AH$2,FALSE))</f>
        <v>-97690.959999999963</v>
      </c>
      <c r="P8" s="9">
        <f>IF($R8="","",VLOOKUP($R8,Data!$A$5:$AJ$2001,Data!AI$2,FALSE))</f>
        <v>-95661.899999999907</v>
      </c>
      <c r="Q8" s="9">
        <f t="shared" si="0"/>
        <v>-126545.35999999964</v>
      </c>
      <c r="R8">
        <f>IF((MAX($R$4:R7)+1)&gt;Data!$A$1,"",MAX($R$4:R7)+1)</f>
        <v>4</v>
      </c>
    </row>
    <row r="9" spans="1:18" x14ac:dyDescent="0.2">
      <c r="A9" s="10">
        <f>IF(Q9="","",RANK(Q9,$Q$5:$Q$257)+COUNTIF($Q$3:Q8,Q9))</f>
        <v>253</v>
      </c>
      <c r="B9" t="str">
        <f>IF(R9="","",VLOOKUP($R9,Data!$A$5:$X$2001,Data!$E$2,FALSE))</f>
        <v>A</v>
      </c>
      <c r="C9">
        <f>IF(R9="","",VLOOKUP($R9,Data!$A$5:$X$2001,Data!$F$2,FALSE))</f>
        <v>0</v>
      </c>
      <c r="D9">
        <f>IF(R9="","",VLOOKUP($R9,Data!$A$5:$X$2001,Data!$G$2,FALSE))</f>
        <v>0</v>
      </c>
      <c r="E9">
        <f>IF(R9="","",VLOOKUP($R9,Data!$A$5:$X$2001,Data!$H$2,FALSE))</f>
        <v>0</v>
      </c>
      <c r="F9">
        <f>IF(R9="","",VLOOKUP($R9,Data!$A$5:$X$2001,Data!$I$2,FALSE))</f>
        <v>0</v>
      </c>
      <c r="G9">
        <f>IF(R9="","",VLOOKUP($R9,Data!$A$5:$X$2001,Data!$J$2,FALSE))</f>
        <v>0</v>
      </c>
      <c r="H9" t="str">
        <f>IF(R9="","",VLOOKUP($R9,Data!$A$5:$X$2001,Data!$K$2,FALSE))</f>
        <v>1110</v>
      </c>
      <c r="I9" t="str">
        <f>IF(R9="","",VLOOKUP($R9,Data!$A$5:$X$2001,Data!$L$2,FALSE))</f>
        <v>SALES AND USE TAX</v>
      </c>
      <c r="J9" s="9">
        <f>IF($R9="","",VLOOKUP($R9,Data!$A$5:$AJ$2001,Data!AC$2,FALSE))</f>
        <v>644463.52999999933</v>
      </c>
      <c r="K9" s="9">
        <f>IF($R9="","",VLOOKUP($R9,Data!$A$5:$AJ$2001,Data!AD$2,FALSE))</f>
        <v>109170.3599999994</v>
      </c>
      <c r="L9" s="9">
        <f>IF($R9="","",VLOOKUP($R9,Data!$A$5:$AJ$2001,Data!AE$2,FALSE))</f>
        <v>-1672541.3399999999</v>
      </c>
      <c r="M9" s="9">
        <f>IF($R9="","",VLOOKUP($R9,Data!$A$5:$AJ$2001,Data!AF$2,FALSE))</f>
        <v>-1379147.2400000002</v>
      </c>
      <c r="N9" s="9">
        <f>IF($R9="","",VLOOKUP($R9,Data!$A$5:$AJ$2001,Data!AG$2,FALSE))</f>
        <v>-309402.55000000075</v>
      </c>
      <c r="O9" s="9">
        <f>IF($R9="","",VLOOKUP($R9,Data!$A$5:$AJ$2001,Data!AH$2,FALSE))</f>
        <v>-879182.66000000015</v>
      </c>
      <c r="P9" s="9">
        <f>IF($R9="","",VLOOKUP($R9,Data!$A$5:$AJ$2001,Data!AI$2,FALSE))</f>
        <v>-4066527.8900000006</v>
      </c>
      <c r="Q9" s="9">
        <f t="shared" si="0"/>
        <v>-7553167.7900000028</v>
      </c>
      <c r="R9">
        <f>IF((MAX($R$4:R8)+1)&gt;Data!$A$1,"",MAX($R$4:R8)+1)</f>
        <v>5</v>
      </c>
    </row>
    <row r="10" spans="1:18" x14ac:dyDescent="0.2">
      <c r="A10" s="10">
        <f>IF(Q10="","",RANK(Q10,$Q$5:$Q$257)+COUNTIF($Q$3:Q9,Q10))</f>
        <v>206</v>
      </c>
      <c r="B10" t="str">
        <f>IF(R10="","",VLOOKUP($R10,Data!$A$5:$X$2001,Data!$E$2,FALSE))</f>
        <v>A</v>
      </c>
      <c r="C10">
        <f>IF(R10="","",VLOOKUP($R10,Data!$A$5:$X$2001,Data!$F$2,FALSE))</f>
        <v>0</v>
      </c>
      <c r="D10">
        <f>IF(R10="","",VLOOKUP($R10,Data!$A$5:$X$2001,Data!$G$2,FALSE))</f>
        <v>0</v>
      </c>
      <c r="E10">
        <f>IF(R10="","",VLOOKUP($R10,Data!$A$5:$X$2001,Data!$H$2,FALSE))</f>
        <v>0</v>
      </c>
      <c r="F10">
        <f>IF(R10="","",VLOOKUP($R10,Data!$A$5:$X$2001,Data!$I$2,FALSE))</f>
        <v>0</v>
      </c>
      <c r="G10">
        <f>IF(R10="","",VLOOKUP($R10,Data!$A$5:$X$2001,Data!$J$2,FALSE))</f>
        <v>0</v>
      </c>
      <c r="H10" t="str">
        <f>IF(R10="","",VLOOKUP($R10,Data!$A$5:$X$2001,Data!$K$2,FALSE))</f>
        <v>1113</v>
      </c>
      <c r="I10" t="str">
        <f>IF(R10="","",VLOOKUP($R10,Data!$A$5:$X$2001,Data!$L$2,FALSE))</f>
        <v>OCCUPANCY TAX</v>
      </c>
      <c r="J10" s="9">
        <f>IF($R10="","",VLOOKUP($R10,Data!$A$5:$AJ$2001,Data!AC$2,FALSE))</f>
        <v>-1065.6300000000047</v>
      </c>
      <c r="K10" s="9">
        <f>IF($R10="","",VLOOKUP($R10,Data!$A$5:$AJ$2001,Data!AD$2,FALSE))</f>
        <v>-4384.5199999999895</v>
      </c>
      <c r="L10" s="9">
        <f>IF($R10="","",VLOOKUP($R10,Data!$A$5:$AJ$2001,Data!AE$2,FALSE))</f>
        <v>-11695.929999999993</v>
      </c>
      <c r="M10" s="9">
        <f>IF($R10="","",VLOOKUP($R10,Data!$A$5:$AJ$2001,Data!AF$2,FALSE))</f>
        <v>25159.449999999997</v>
      </c>
      <c r="N10" s="9">
        <f>IF($R10="","",VLOOKUP($R10,Data!$A$5:$AJ$2001,Data!AG$2,FALSE))</f>
        <v>4901.4600000000064</v>
      </c>
      <c r="O10" s="9">
        <f>IF($R10="","",VLOOKUP($R10,Data!$A$5:$AJ$2001,Data!AH$2,FALSE))</f>
        <v>-5175.7899999999936</v>
      </c>
      <c r="P10" s="9">
        <f>IF($R10="","",VLOOKUP($R10,Data!$A$5:$AJ$2001,Data!AI$2,FALSE))</f>
        <v>-85784.290000000008</v>
      </c>
      <c r="Q10" s="9">
        <f t="shared" si="0"/>
        <v>-78045.249999999985</v>
      </c>
      <c r="R10">
        <f>IF((MAX($R$4:R9)+1)&gt;Data!$A$1,"",MAX($R$4:R9)+1)</f>
        <v>6</v>
      </c>
    </row>
    <row r="11" spans="1:18" x14ac:dyDescent="0.2">
      <c r="A11" s="10">
        <f>IF(Q11="","",RANK(Q11,$Q$5:$Q$257)+COUNTIF($Q$3:Q10,Q11))</f>
        <v>89</v>
      </c>
      <c r="B11" t="str">
        <f>IF(R11="","",VLOOKUP($R11,Data!$A$5:$X$2001,Data!$E$2,FALSE))</f>
        <v>A</v>
      </c>
      <c r="C11">
        <f>IF(R11="","",VLOOKUP($R11,Data!$A$5:$X$2001,Data!$F$2,FALSE))</f>
        <v>0</v>
      </c>
      <c r="D11">
        <f>IF(R11="","",VLOOKUP($R11,Data!$A$5:$X$2001,Data!$G$2,FALSE))</f>
        <v>0</v>
      </c>
      <c r="E11">
        <f>IF(R11="","",VLOOKUP($R11,Data!$A$5:$X$2001,Data!$H$2,FALSE))</f>
        <v>0</v>
      </c>
      <c r="F11">
        <f>IF(R11="","",VLOOKUP($R11,Data!$A$5:$X$2001,Data!$I$2,FALSE))</f>
        <v>0</v>
      </c>
      <c r="G11">
        <f>IF(R11="","",VLOOKUP($R11,Data!$A$5:$X$2001,Data!$J$2,FALSE))</f>
        <v>0</v>
      </c>
      <c r="H11" t="str">
        <f>IF(R11="","",VLOOKUP($R11,Data!$A$5:$X$2001,Data!$K$2,FALSE))</f>
        <v>1137</v>
      </c>
      <c r="I11" t="str">
        <f>IF(R11="","",VLOOKUP($R11,Data!$A$5:$X$2001,Data!$L$2,FALSE))</f>
        <v>HAND. PARKING SURCHARGE</v>
      </c>
      <c r="J11" s="9">
        <f>IF($R11="","",VLOOKUP($R11,Data!$A$5:$AJ$2001,Data!AC$2,FALSE))</f>
        <v>15</v>
      </c>
      <c r="K11" s="9">
        <f>IF($R11="","",VLOOKUP($R11,Data!$A$5:$AJ$2001,Data!AD$2,FALSE))</f>
        <v>15</v>
      </c>
      <c r="L11" s="9">
        <f>IF($R11="","",VLOOKUP($R11,Data!$A$5:$AJ$2001,Data!AE$2,FALSE))</f>
        <v>0</v>
      </c>
      <c r="M11" s="9">
        <f>IF($R11="","",VLOOKUP($R11,Data!$A$5:$AJ$2001,Data!AF$2,FALSE))</f>
        <v>0</v>
      </c>
      <c r="N11" s="9">
        <f>IF($R11="","",VLOOKUP($R11,Data!$A$5:$AJ$2001,Data!AG$2,FALSE))</f>
        <v>-12.5</v>
      </c>
      <c r="O11" s="9">
        <f>IF($R11="","",VLOOKUP($R11,Data!$A$5:$AJ$2001,Data!AH$2,FALSE))</f>
        <v>0</v>
      </c>
      <c r="P11" s="9">
        <f>IF($R11="","",VLOOKUP($R11,Data!$A$5:$AJ$2001,Data!AI$2,FALSE))</f>
        <v>-15</v>
      </c>
      <c r="Q11" s="9">
        <f t="shared" si="0"/>
        <v>2.5</v>
      </c>
      <c r="R11">
        <f>IF((MAX($R$4:R10)+1)&gt;Data!$A$1,"",MAX($R$4:R10)+1)</f>
        <v>7</v>
      </c>
    </row>
    <row r="12" spans="1:18" x14ac:dyDescent="0.2">
      <c r="A12" s="10">
        <f>IF(Q12="","",RANK(Q12,$Q$5:$Q$257)+COUNTIF($Q$3:Q11,Q12))</f>
        <v>222</v>
      </c>
      <c r="B12" t="str">
        <f>IF(R12="","",VLOOKUP($R12,Data!$A$5:$X$2001,Data!$E$2,FALSE))</f>
        <v>A</v>
      </c>
      <c r="C12">
        <f>IF(R12="","",VLOOKUP($R12,Data!$A$5:$X$2001,Data!$F$2,FALSE))</f>
        <v>0</v>
      </c>
      <c r="D12">
        <f>IF(R12="","",VLOOKUP($R12,Data!$A$5:$X$2001,Data!$G$2,FALSE))</f>
        <v>0</v>
      </c>
      <c r="E12">
        <f>IF(R12="","",VLOOKUP($R12,Data!$A$5:$X$2001,Data!$H$2,FALSE))</f>
        <v>0</v>
      </c>
      <c r="F12">
        <f>IF(R12="","",VLOOKUP($R12,Data!$A$5:$X$2001,Data!$I$2,FALSE))</f>
        <v>0</v>
      </c>
      <c r="G12">
        <f>IF(R12="","",VLOOKUP($R12,Data!$A$5:$X$2001,Data!$J$2,FALSE))</f>
        <v>0</v>
      </c>
      <c r="H12" t="str">
        <f>IF(R12="","",VLOOKUP($R12,Data!$A$5:$X$2001,Data!$K$2,FALSE))</f>
        <v>1140</v>
      </c>
      <c r="I12" t="str">
        <f>IF(R12="","",VLOOKUP($R12,Data!$A$5:$X$2001,Data!$L$2,FALSE))</f>
        <v>EMERGENCY TELEPHONE CHARGES</v>
      </c>
      <c r="J12" s="9">
        <f>IF($R12="","",VLOOKUP($R12,Data!$A$5:$AJ$2001,Data!AC$2,FALSE))</f>
        <v>1318.9199999999983</v>
      </c>
      <c r="K12" s="9">
        <f>IF($R12="","",VLOOKUP($R12,Data!$A$5:$AJ$2001,Data!AD$2,FALSE))</f>
        <v>-5051</v>
      </c>
      <c r="L12" s="9">
        <f>IF($R12="","",VLOOKUP($R12,Data!$A$5:$AJ$2001,Data!AE$2,FALSE))</f>
        <v>-25317.809999999998</v>
      </c>
      <c r="M12" s="9">
        <f>IF($R12="","",VLOOKUP($R12,Data!$A$5:$AJ$2001,Data!AF$2,FALSE))</f>
        <v>-37551.570000000007</v>
      </c>
      <c r="N12" s="9">
        <f>IF($R12="","",VLOOKUP($R12,Data!$A$5:$AJ$2001,Data!AG$2,FALSE))</f>
        <v>-83708.48000000001</v>
      </c>
      <c r="O12" s="9">
        <f>IF($R12="","",VLOOKUP($R12,Data!$A$5:$AJ$2001,Data!AH$2,FALSE))</f>
        <v>-4500.7799999999988</v>
      </c>
      <c r="P12" s="9">
        <f>IF($R12="","",VLOOKUP($R12,Data!$A$5:$AJ$2001,Data!AI$2,FALSE))</f>
        <v>-8343.3699999999953</v>
      </c>
      <c r="Q12" s="9">
        <f t="shared" si="0"/>
        <v>-163154.09</v>
      </c>
      <c r="R12">
        <f>IF((MAX($R$4:R11)+1)&gt;Data!$A$1,"",MAX($R$4:R11)+1)</f>
        <v>8</v>
      </c>
    </row>
    <row r="13" spans="1:18" x14ac:dyDescent="0.2">
      <c r="A13" s="10">
        <f>IF(Q13="","",RANK(Q13,$Q$5:$Q$257)+COUNTIF($Q$3:Q12,Q13))</f>
        <v>65</v>
      </c>
      <c r="B13" t="str">
        <f>IF(R13="","",VLOOKUP($R13,Data!$A$5:$X$2001,Data!$E$2,FALSE))</f>
        <v>A</v>
      </c>
      <c r="C13">
        <f>IF(R13="","",VLOOKUP($R13,Data!$A$5:$X$2001,Data!$F$2,FALSE))</f>
        <v>0</v>
      </c>
      <c r="D13">
        <f>IF(R13="","",VLOOKUP($R13,Data!$A$5:$X$2001,Data!$G$2,FALSE))</f>
        <v>0</v>
      </c>
      <c r="E13">
        <f>IF(R13="","",VLOOKUP($R13,Data!$A$5:$X$2001,Data!$H$2,FALSE))</f>
        <v>0</v>
      </c>
      <c r="F13">
        <f>IF(R13="","",VLOOKUP($R13,Data!$A$5:$X$2001,Data!$I$2,FALSE))</f>
        <v>0</v>
      </c>
      <c r="G13">
        <f>IF(R13="","",VLOOKUP($R13,Data!$A$5:$X$2001,Data!$J$2,FALSE))</f>
        <v>0</v>
      </c>
      <c r="H13" t="str">
        <f>IF(R13="","",VLOOKUP($R13,Data!$A$5:$X$2001,Data!$K$2,FALSE))</f>
        <v>1230</v>
      </c>
      <c r="I13" t="str">
        <f>IF(R13="","",VLOOKUP($R13,Data!$A$5:$X$2001,Data!$L$2,FALSE))</f>
        <v>TREASURER'S FEES</v>
      </c>
      <c r="J13" s="9">
        <f>IF($R13="","",VLOOKUP($R13,Data!$A$5:$AJ$2001,Data!AC$2,FALSE))</f>
        <v>1092.5</v>
      </c>
      <c r="K13" s="9">
        <f>IF($R13="","",VLOOKUP($R13,Data!$A$5:$AJ$2001,Data!AD$2,FALSE))</f>
        <v>1010.6199999999999</v>
      </c>
      <c r="L13" s="9">
        <f>IF($R13="","",VLOOKUP($R13,Data!$A$5:$AJ$2001,Data!AE$2,FALSE))</f>
        <v>1294.1199999999999</v>
      </c>
      <c r="M13" s="9">
        <f>IF($R13="","",VLOOKUP($R13,Data!$A$5:$AJ$2001,Data!AF$2,FALSE))</f>
        <v>1378.51</v>
      </c>
      <c r="N13" s="9">
        <f>IF($R13="","",VLOOKUP($R13,Data!$A$5:$AJ$2001,Data!AG$2,FALSE))</f>
        <v>-375.69999999999982</v>
      </c>
      <c r="O13" s="9">
        <f>IF($R13="","",VLOOKUP($R13,Data!$A$5:$AJ$2001,Data!AH$2,FALSE))</f>
        <v>1106.5</v>
      </c>
      <c r="P13" s="9">
        <f>IF($R13="","",VLOOKUP($R13,Data!$A$5:$AJ$2001,Data!AI$2,FALSE))</f>
        <v>251.07999999999993</v>
      </c>
      <c r="Q13" s="9">
        <f t="shared" si="0"/>
        <v>5757.63</v>
      </c>
      <c r="R13">
        <f>IF((MAX($R$4:R12)+1)&gt;Data!$A$1,"",MAX($R$4:R12)+1)</f>
        <v>9</v>
      </c>
    </row>
    <row r="14" spans="1:18" x14ac:dyDescent="0.2">
      <c r="A14" s="10">
        <f>IF(Q14="","",RANK(Q14,$Q$5:$Q$257)+COUNTIF($Q$3:Q13,Q14))</f>
        <v>142</v>
      </c>
      <c r="B14" t="str">
        <f>IF(R14="","",VLOOKUP($R14,Data!$A$5:$X$2001,Data!$E$2,FALSE))</f>
        <v>A</v>
      </c>
      <c r="C14">
        <f>IF(R14="","",VLOOKUP($R14,Data!$A$5:$X$2001,Data!$F$2,FALSE))</f>
        <v>0</v>
      </c>
      <c r="D14">
        <f>IF(R14="","",VLOOKUP($R14,Data!$A$5:$X$2001,Data!$G$2,FALSE))</f>
        <v>0</v>
      </c>
      <c r="E14">
        <f>IF(R14="","",VLOOKUP($R14,Data!$A$5:$X$2001,Data!$H$2,FALSE))</f>
        <v>0</v>
      </c>
      <c r="F14">
        <f>IF(R14="","",VLOOKUP($R14,Data!$A$5:$X$2001,Data!$I$2,FALSE))</f>
        <v>0</v>
      </c>
      <c r="G14">
        <f>IF(R14="","",VLOOKUP($R14,Data!$A$5:$X$2001,Data!$J$2,FALSE))</f>
        <v>0</v>
      </c>
      <c r="H14" t="str">
        <f>IF(R14="","",VLOOKUP($R14,Data!$A$5:$X$2001,Data!$K$2,FALSE))</f>
        <v>1231</v>
      </c>
      <c r="I14" t="str">
        <f>IF(R14="","",VLOOKUP($R14,Data!$A$5:$X$2001,Data!$L$2,FALSE))</f>
        <v>RECOVERY COORDINATOR FEES</v>
      </c>
      <c r="J14" s="9">
        <f>IF($R14="","",VLOOKUP($R14,Data!$A$5:$AJ$2001,Data!AC$2,FALSE))</f>
        <v>0</v>
      </c>
      <c r="K14" s="9">
        <f>IF($R14="","",VLOOKUP($R14,Data!$A$5:$AJ$2001,Data!AD$2,FALSE))</f>
        <v>0</v>
      </c>
      <c r="L14" s="9">
        <f>IF($R14="","",VLOOKUP($R14,Data!$A$5:$AJ$2001,Data!AE$2,FALSE))</f>
        <v>0</v>
      </c>
      <c r="M14" s="9">
        <f>IF($R14="","",VLOOKUP($R14,Data!$A$5:$AJ$2001,Data!AF$2,FALSE))</f>
        <v>0</v>
      </c>
      <c r="N14" s="9">
        <f>IF($R14="","",VLOOKUP($R14,Data!$A$5:$AJ$2001,Data!AG$2,FALSE))</f>
        <v>-1275.0999999999985</v>
      </c>
      <c r="O14" s="9">
        <f>IF($R14="","",VLOOKUP($R14,Data!$A$5:$AJ$2001,Data!AH$2,FALSE))</f>
        <v>0</v>
      </c>
      <c r="P14" s="9">
        <f>IF($R14="","",VLOOKUP($R14,Data!$A$5:$AJ$2001,Data!AI$2,FALSE))</f>
        <v>0</v>
      </c>
      <c r="Q14" s="9">
        <f t="shared" si="0"/>
        <v>-1275.0999999999985</v>
      </c>
      <c r="R14">
        <f>IF((MAX($R$4:R13)+1)&gt;Data!$A$1,"",MAX($R$4:R13)+1)</f>
        <v>10</v>
      </c>
    </row>
    <row r="15" spans="1:18" x14ac:dyDescent="0.2">
      <c r="A15" s="10">
        <f>IF(Q15="","",RANK(Q15,$Q$5:$Q$257)+COUNTIF($Q$3:Q14,Q15))</f>
        <v>49</v>
      </c>
      <c r="B15" t="str">
        <f>IF(R15="","",VLOOKUP($R15,Data!$A$5:$X$2001,Data!$E$2,FALSE))</f>
        <v>A</v>
      </c>
      <c r="C15">
        <f>IF(R15="","",VLOOKUP($R15,Data!$A$5:$X$2001,Data!$F$2,FALSE))</f>
        <v>0</v>
      </c>
      <c r="D15">
        <f>IF(R15="","",VLOOKUP($R15,Data!$A$5:$X$2001,Data!$G$2,FALSE))</f>
        <v>0</v>
      </c>
      <c r="E15">
        <f>IF(R15="","",VLOOKUP($R15,Data!$A$5:$X$2001,Data!$H$2,FALSE))</f>
        <v>0</v>
      </c>
      <c r="F15">
        <f>IF(R15="","",VLOOKUP($R15,Data!$A$5:$X$2001,Data!$I$2,FALSE))</f>
        <v>0</v>
      </c>
      <c r="G15">
        <f>IF(R15="","",VLOOKUP($R15,Data!$A$5:$X$2001,Data!$J$2,FALSE))</f>
        <v>0</v>
      </c>
      <c r="H15" t="str">
        <f>IF(R15="","",VLOOKUP($R15,Data!$A$5:$X$2001,Data!$K$2,FALSE))</f>
        <v>1235</v>
      </c>
      <c r="I15" t="str">
        <f>IF(R15="","",VLOOKUP($R15,Data!$A$5:$X$2001,Data!$L$2,FALSE))</f>
        <v>CHARGES FOR TAX REDEMPTION</v>
      </c>
      <c r="J15" s="9">
        <f>IF($R15="","",VLOOKUP($R15,Data!$A$5:$AJ$2001,Data!AC$2,FALSE))</f>
        <v>-5000</v>
      </c>
      <c r="K15" s="9">
        <f>IF($R15="","",VLOOKUP($R15,Data!$A$5:$AJ$2001,Data!AD$2,FALSE))</f>
        <v>13490</v>
      </c>
      <c r="L15" s="9">
        <f>IF($R15="","",VLOOKUP($R15,Data!$A$5:$AJ$2001,Data!AE$2,FALSE))</f>
        <v>12900</v>
      </c>
      <c r="M15" s="9">
        <f>IF($R15="","",VLOOKUP($R15,Data!$A$5:$AJ$2001,Data!AF$2,FALSE))</f>
        <v>3200</v>
      </c>
      <c r="N15" s="9">
        <f>IF($R15="","",VLOOKUP($R15,Data!$A$5:$AJ$2001,Data!AG$2,FALSE))</f>
        <v>-1300</v>
      </c>
      <c r="O15" s="9">
        <f>IF($R15="","",VLOOKUP($R15,Data!$A$5:$AJ$2001,Data!AH$2,FALSE))</f>
        <v>-1750</v>
      </c>
      <c r="P15" s="9">
        <f>IF($R15="","",VLOOKUP($R15,Data!$A$5:$AJ$2001,Data!AI$2,FALSE))</f>
        <v>-900</v>
      </c>
      <c r="Q15" s="9">
        <f t="shared" si="0"/>
        <v>20640</v>
      </c>
      <c r="R15">
        <f>IF((MAX($R$4:R14)+1)&gt;Data!$A$1,"",MAX($R$4:R14)+1)</f>
        <v>11</v>
      </c>
    </row>
    <row r="16" spans="1:18" x14ac:dyDescent="0.2">
      <c r="A16" s="10">
        <f>IF(Q16="","",RANK(Q16,$Q$5:$Q$257)+COUNTIF($Q$3:Q15,Q16))</f>
        <v>204</v>
      </c>
      <c r="B16" t="str">
        <f>IF(R16="","",VLOOKUP($R16,Data!$A$5:$X$2001,Data!$E$2,FALSE))</f>
        <v>A</v>
      </c>
      <c r="C16">
        <f>IF(R16="","",VLOOKUP($R16,Data!$A$5:$X$2001,Data!$F$2,FALSE))</f>
        <v>0</v>
      </c>
      <c r="D16">
        <f>IF(R16="","",VLOOKUP($R16,Data!$A$5:$X$2001,Data!$G$2,FALSE))</f>
        <v>0</v>
      </c>
      <c r="E16">
        <f>IF(R16="","",VLOOKUP($R16,Data!$A$5:$X$2001,Data!$H$2,FALSE))</f>
        <v>0</v>
      </c>
      <c r="F16">
        <f>IF(R16="","",VLOOKUP($R16,Data!$A$5:$X$2001,Data!$I$2,FALSE))</f>
        <v>0</v>
      </c>
      <c r="G16">
        <f>IF(R16="","",VLOOKUP($R16,Data!$A$5:$X$2001,Data!$J$2,FALSE))</f>
        <v>0</v>
      </c>
      <c r="H16" t="str">
        <f>IF(R16="","",VLOOKUP($R16,Data!$A$5:$X$2001,Data!$K$2,FALSE))</f>
        <v>1255</v>
      </c>
      <c r="I16" t="str">
        <f>IF(R16="","",VLOOKUP($R16,Data!$A$5:$X$2001,Data!$L$2,FALSE))</f>
        <v>CLERK FEES</v>
      </c>
      <c r="J16" s="9">
        <f>IF($R16="","",VLOOKUP($R16,Data!$A$5:$AJ$2001,Data!AC$2,FALSE))</f>
        <v>-19638.020000000019</v>
      </c>
      <c r="K16" s="9">
        <f>IF($R16="","",VLOOKUP($R16,Data!$A$5:$AJ$2001,Data!AD$2,FALSE))</f>
        <v>-26129.320000000007</v>
      </c>
      <c r="L16" s="9">
        <f>IF($R16="","",VLOOKUP($R16,Data!$A$5:$AJ$2001,Data!AE$2,FALSE))</f>
        <v>-13585.049999999988</v>
      </c>
      <c r="M16" s="9">
        <f>IF($R16="","",VLOOKUP($R16,Data!$A$5:$AJ$2001,Data!AF$2,FALSE))</f>
        <v>-14106.840000000026</v>
      </c>
      <c r="N16" s="9">
        <f>IF($R16="","",VLOOKUP($R16,Data!$A$5:$AJ$2001,Data!AG$2,FALSE))</f>
        <v>14262.950000000012</v>
      </c>
      <c r="O16" s="9">
        <f>IF($R16="","",VLOOKUP($R16,Data!$A$5:$AJ$2001,Data!AH$2,FALSE))</f>
        <v>16202.210000000021</v>
      </c>
      <c r="P16" s="9">
        <f>IF($R16="","",VLOOKUP($R16,Data!$A$5:$AJ$2001,Data!AI$2,FALSE))</f>
        <v>-25817.75</v>
      </c>
      <c r="Q16" s="9">
        <f t="shared" si="0"/>
        <v>-68811.820000000007</v>
      </c>
      <c r="R16">
        <f>IF((MAX($R$4:R15)+1)&gt;Data!$A$1,"",MAX($R$4:R15)+1)</f>
        <v>12</v>
      </c>
    </row>
    <row r="17" spans="1:18" x14ac:dyDescent="0.2">
      <c r="A17" s="10">
        <f>IF(Q17="","",RANK(Q17,$Q$5:$Q$257)+COUNTIF($Q$3:Q16,Q17))</f>
        <v>27</v>
      </c>
      <c r="B17" t="str">
        <f>IF(R17="","",VLOOKUP($R17,Data!$A$5:$X$2001,Data!$E$2,FALSE))</f>
        <v>A</v>
      </c>
      <c r="C17">
        <f>IF(R17="","",VLOOKUP($R17,Data!$A$5:$X$2001,Data!$F$2,FALSE))</f>
        <v>0</v>
      </c>
      <c r="D17">
        <f>IF(R17="","",VLOOKUP($R17,Data!$A$5:$X$2001,Data!$G$2,FALSE))</f>
        <v>0</v>
      </c>
      <c r="E17">
        <f>IF(R17="","",VLOOKUP($R17,Data!$A$5:$X$2001,Data!$H$2,FALSE))</f>
        <v>0</v>
      </c>
      <c r="F17">
        <f>IF(R17="","",VLOOKUP($R17,Data!$A$5:$X$2001,Data!$I$2,FALSE))</f>
        <v>0</v>
      </c>
      <c r="G17">
        <f>IF(R17="","",VLOOKUP($R17,Data!$A$5:$X$2001,Data!$J$2,FALSE))</f>
        <v>0</v>
      </c>
      <c r="H17" t="str">
        <f>IF(R17="","",VLOOKUP($R17,Data!$A$5:$X$2001,Data!$K$2,FALSE))</f>
        <v>1256</v>
      </c>
      <c r="I17" t="str">
        <f>IF(R17="","",VLOOKUP($R17,Data!$A$5:$X$2001,Data!$L$2,FALSE))</f>
        <v>CLERK DMV FEES</v>
      </c>
      <c r="J17" s="9">
        <f>IF($R17="","",VLOOKUP($R17,Data!$A$5:$AJ$2001,Data!AC$2,FALSE))</f>
        <v>1652.4799999999814</v>
      </c>
      <c r="K17" s="9">
        <f>IF($R17="","",VLOOKUP($R17,Data!$A$5:$AJ$2001,Data!AD$2,FALSE))</f>
        <v>18485.369999999995</v>
      </c>
      <c r="L17" s="9">
        <f>IF($R17="","",VLOOKUP($R17,Data!$A$5:$AJ$2001,Data!AE$2,FALSE))</f>
        <v>7462.2299999999814</v>
      </c>
      <c r="M17" s="9">
        <f>IF($R17="","",VLOOKUP($R17,Data!$A$5:$AJ$2001,Data!AF$2,FALSE))</f>
        <v>-31066.390000000014</v>
      </c>
      <c r="N17" s="9">
        <f>IF($R17="","",VLOOKUP($R17,Data!$A$5:$AJ$2001,Data!AG$2,FALSE))</f>
        <v>-35248.590000000026</v>
      </c>
      <c r="O17" s="9">
        <f>IF($R17="","",VLOOKUP($R17,Data!$A$5:$AJ$2001,Data!AH$2,FALSE))</f>
        <v>108039.44</v>
      </c>
      <c r="P17" s="9">
        <f>IF($R17="","",VLOOKUP($R17,Data!$A$5:$AJ$2001,Data!AI$2,FALSE))</f>
        <v>103663.15000000002</v>
      </c>
      <c r="Q17" s="9">
        <f t="shared" si="0"/>
        <v>172987.68999999994</v>
      </c>
      <c r="R17">
        <f>IF((MAX($R$4:R16)+1)&gt;Data!$A$1,"",MAX($R$4:R16)+1)</f>
        <v>13</v>
      </c>
    </row>
    <row r="18" spans="1:18" x14ac:dyDescent="0.2">
      <c r="A18" s="10">
        <f>IF(Q18="","",RANK(Q18,$Q$5:$Q$257)+COUNTIF($Q$3:Q17,Q18))</f>
        <v>71</v>
      </c>
      <c r="B18" t="str">
        <f>IF(R18="","",VLOOKUP($R18,Data!$A$5:$X$2001,Data!$E$2,FALSE))</f>
        <v>A</v>
      </c>
      <c r="C18">
        <f>IF(R18="","",VLOOKUP($R18,Data!$A$5:$X$2001,Data!$F$2,FALSE))</f>
        <v>0</v>
      </c>
      <c r="D18">
        <f>IF(R18="","",VLOOKUP($R18,Data!$A$5:$X$2001,Data!$G$2,FALSE))</f>
        <v>0</v>
      </c>
      <c r="E18">
        <f>IF(R18="","",VLOOKUP($R18,Data!$A$5:$X$2001,Data!$H$2,FALSE))</f>
        <v>0</v>
      </c>
      <c r="F18">
        <f>IF(R18="","",VLOOKUP($R18,Data!$A$5:$X$2001,Data!$I$2,FALSE))</f>
        <v>0</v>
      </c>
      <c r="G18">
        <f>IF(R18="","",VLOOKUP($R18,Data!$A$5:$X$2001,Data!$J$2,FALSE))</f>
        <v>0</v>
      </c>
      <c r="H18" t="str">
        <f>IF(R18="","",VLOOKUP($R18,Data!$A$5:$X$2001,Data!$K$2,FALSE))</f>
        <v>1257</v>
      </c>
      <c r="I18" t="str">
        <f>IF(R18="","",VLOOKUP($R18,Data!$A$5:$X$2001,Data!$L$2,FALSE))</f>
        <v>EZ PASS TAG SALES</v>
      </c>
      <c r="J18" s="9">
        <f>IF($R18="","",VLOOKUP($R18,Data!$A$5:$AJ$2001,Data!AC$2,FALSE))</f>
        <v>480</v>
      </c>
      <c r="K18" s="9">
        <f>IF($R18="","",VLOOKUP($R18,Data!$A$5:$AJ$2001,Data!AD$2,FALSE))</f>
        <v>-25</v>
      </c>
      <c r="L18" s="9">
        <f>IF($R18="","",VLOOKUP($R18,Data!$A$5:$AJ$2001,Data!AE$2,FALSE))</f>
        <v>825</v>
      </c>
      <c r="M18" s="9">
        <f>IF($R18="","",VLOOKUP($R18,Data!$A$5:$AJ$2001,Data!AF$2,FALSE))</f>
        <v>1125</v>
      </c>
      <c r="N18" s="9">
        <f>IF($R18="","",VLOOKUP($R18,Data!$A$5:$AJ$2001,Data!AG$2,FALSE))</f>
        <v>-75</v>
      </c>
      <c r="O18" s="9">
        <f>IF($R18="","",VLOOKUP($R18,Data!$A$5:$AJ$2001,Data!AH$2,FALSE))</f>
        <v>1800</v>
      </c>
      <c r="P18" s="9">
        <f>IF($R18="","",VLOOKUP($R18,Data!$A$5:$AJ$2001,Data!AI$2,FALSE))</f>
        <v>-800</v>
      </c>
      <c r="Q18" s="9">
        <f t="shared" si="0"/>
        <v>3330</v>
      </c>
      <c r="R18">
        <f>IF((MAX($R$4:R17)+1)&gt;Data!$A$1,"",MAX($R$4:R17)+1)</f>
        <v>14</v>
      </c>
    </row>
    <row r="19" spans="1:18" x14ac:dyDescent="0.2">
      <c r="A19" s="10">
        <f>IF(Q19="","",RANK(Q19,$Q$5:$Q$257)+COUNTIF($Q$3:Q18,Q19))</f>
        <v>155</v>
      </c>
      <c r="B19" t="str">
        <f>IF(R19="","",VLOOKUP($R19,Data!$A$5:$X$2001,Data!$E$2,FALSE))</f>
        <v>A</v>
      </c>
      <c r="C19">
        <f>IF(R19="","",VLOOKUP($R19,Data!$A$5:$X$2001,Data!$F$2,FALSE))</f>
        <v>0</v>
      </c>
      <c r="D19">
        <f>IF(R19="","",VLOOKUP($R19,Data!$A$5:$X$2001,Data!$G$2,FALSE))</f>
        <v>0</v>
      </c>
      <c r="E19">
        <f>IF(R19="","",VLOOKUP($R19,Data!$A$5:$X$2001,Data!$H$2,FALSE))</f>
        <v>0</v>
      </c>
      <c r="F19">
        <f>IF(R19="","",VLOOKUP($R19,Data!$A$5:$X$2001,Data!$I$2,FALSE))</f>
        <v>0</v>
      </c>
      <c r="G19">
        <f>IF(R19="","",VLOOKUP($R19,Data!$A$5:$X$2001,Data!$J$2,FALSE))</f>
        <v>0</v>
      </c>
      <c r="H19" t="str">
        <f>IF(R19="","",VLOOKUP($R19,Data!$A$5:$X$2001,Data!$K$2,FALSE))</f>
        <v>1260</v>
      </c>
      <c r="I19" t="str">
        <f>IF(R19="","",VLOOKUP($R19,Data!$A$5:$X$2001,Data!$L$2,FALSE))</f>
        <v>PERSONNEL FEES</v>
      </c>
      <c r="J19" s="9">
        <f>IF($R19="","",VLOOKUP($R19,Data!$A$5:$AJ$2001,Data!AC$2,FALSE))</f>
        <v>-155</v>
      </c>
      <c r="K19" s="9">
        <f>IF($R19="","",VLOOKUP($R19,Data!$A$5:$AJ$2001,Data!AD$2,FALSE))</f>
        <v>-1580</v>
      </c>
      <c r="L19" s="9">
        <f>IF($R19="","",VLOOKUP($R19,Data!$A$5:$AJ$2001,Data!AE$2,FALSE))</f>
        <v>369.5</v>
      </c>
      <c r="M19" s="9">
        <f>IF($R19="","",VLOOKUP($R19,Data!$A$5:$AJ$2001,Data!AF$2,FALSE))</f>
        <v>-3690</v>
      </c>
      <c r="N19" s="9">
        <f>IF($R19="","",VLOOKUP($R19,Data!$A$5:$AJ$2001,Data!AG$2,FALSE))</f>
        <v>-565</v>
      </c>
      <c r="O19" s="9">
        <f>IF($R19="","",VLOOKUP($R19,Data!$A$5:$AJ$2001,Data!AH$2,FALSE))</f>
        <v>50</v>
      </c>
      <c r="P19" s="9">
        <f>IF($R19="","",VLOOKUP($R19,Data!$A$5:$AJ$2001,Data!AI$2,FALSE))</f>
        <v>1810</v>
      </c>
      <c r="Q19" s="9">
        <f t="shared" si="0"/>
        <v>-3760.5</v>
      </c>
      <c r="R19">
        <f>IF((MAX($R$4:R18)+1)&gt;Data!$A$1,"",MAX($R$4:R18)+1)</f>
        <v>15</v>
      </c>
    </row>
    <row r="20" spans="1:18" x14ac:dyDescent="0.2">
      <c r="A20" s="10">
        <f>IF(Q20="","",RANK(Q20,$Q$5:$Q$257)+COUNTIF($Q$3:Q19,Q20))</f>
        <v>170</v>
      </c>
      <c r="B20" t="str">
        <f>IF(R20="","",VLOOKUP($R20,Data!$A$5:$X$2001,Data!$E$2,FALSE))</f>
        <v>A</v>
      </c>
      <c r="C20">
        <f>IF(R20="","",VLOOKUP($R20,Data!$A$5:$X$2001,Data!$F$2,FALSE))</f>
        <v>0</v>
      </c>
      <c r="D20">
        <f>IF(R20="","",VLOOKUP($R20,Data!$A$5:$X$2001,Data!$G$2,FALSE))</f>
        <v>0</v>
      </c>
      <c r="E20">
        <f>IF(R20="","",VLOOKUP($R20,Data!$A$5:$X$2001,Data!$H$2,FALSE))</f>
        <v>0</v>
      </c>
      <c r="F20">
        <f>IF(R20="","",VLOOKUP($R20,Data!$A$5:$X$2001,Data!$I$2,FALSE))</f>
        <v>0</v>
      </c>
      <c r="G20">
        <f>IF(R20="","",VLOOKUP($R20,Data!$A$5:$X$2001,Data!$J$2,FALSE))</f>
        <v>0</v>
      </c>
      <c r="H20" t="str">
        <f>IF(R20="","",VLOOKUP($R20,Data!$A$5:$X$2001,Data!$K$2,FALSE))</f>
        <v>1261</v>
      </c>
      <c r="I20" t="str">
        <f>IF(R20="","",VLOOKUP($R20,Data!$A$5:$X$2001,Data!$L$2,FALSE))</f>
        <v>DRUG TEST FEES-PERSONNEL REV</v>
      </c>
      <c r="J20" s="9">
        <f>IF($R20="","",VLOOKUP($R20,Data!$A$5:$AJ$2001,Data!AC$2,FALSE))</f>
        <v>-2171</v>
      </c>
      <c r="K20" s="9">
        <f>IF($R20="","",VLOOKUP($R20,Data!$A$5:$AJ$2001,Data!AD$2,FALSE))</f>
        <v>-1422</v>
      </c>
      <c r="L20" s="9">
        <f>IF($R20="","",VLOOKUP($R20,Data!$A$5:$AJ$2001,Data!AE$2,FALSE))</f>
        <v>-1842</v>
      </c>
      <c r="M20" s="9">
        <f>IF($R20="","",VLOOKUP($R20,Data!$A$5:$AJ$2001,Data!AF$2,FALSE))</f>
        <v>-729</v>
      </c>
      <c r="N20" s="9">
        <f>IF($R20="","",VLOOKUP($R20,Data!$A$5:$AJ$2001,Data!AG$2,FALSE))</f>
        <v>-2250</v>
      </c>
      <c r="O20" s="9">
        <f>IF($R20="","",VLOOKUP($R20,Data!$A$5:$AJ$2001,Data!AH$2,FALSE))</f>
        <v>1365</v>
      </c>
      <c r="P20" s="9">
        <f>IF($R20="","",VLOOKUP($R20,Data!$A$5:$AJ$2001,Data!AI$2,FALSE))</f>
        <v>-740</v>
      </c>
      <c r="Q20" s="9">
        <f t="shared" si="0"/>
        <v>-7789</v>
      </c>
      <c r="R20">
        <f>IF((MAX($R$4:R19)+1)&gt;Data!$A$1,"",MAX($R$4:R19)+1)</f>
        <v>16</v>
      </c>
    </row>
    <row r="21" spans="1:18" x14ac:dyDescent="0.2">
      <c r="A21" s="10">
        <f>IF(Q21="","",RANK(Q21,$Q$5:$Q$257)+COUNTIF($Q$3:Q20,Q21))</f>
        <v>87</v>
      </c>
      <c r="B21" t="str">
        <f>IF(R21="","",VLOOKUP($R21,Data!$A$5:$X$2001,Data!$E$2,FALSE))</f>
        <v>A</v>
      </c>
      <c r="C21">
        <f>IF(R21="","",VLOOKUP($R21,Data!$A$5:$X$2001,Data!$F$2,FALSE))</f>
        <v>0</v>
      </c>
      <c r="D21">
        <f>IF(R21="","",VLOOKUP($R21,Data!$A$5:$X$2001,Data!$G$2,FALSE))</f>
        <v>0</v>
      </c>
      <c r="E21">
        <f>IF(R21="","",VLOOKUP($R21,Data!$A$5:$X$2001,Data!$H$2,FALSE))</f>
        <v>0</v>
      </c>
      <c r="F21">
        <f>IF(R21="","",VLOOKUP($R21,Data!$A$5:$X$2001,Data!$I$2,FALSE))</f>
        <v>0</v>
      </c>
      <c r="G21">
        <f>IF(R21="","",VLOOKUP($R21,Data!$A$5:$X$2001,Data!$J$2,FALSE))</f>
        <v>0</v>
      </c>
      <c r="H21" t="str">
        <f>IF(R21="","",VLOOKUP($R21,Data!$A$5:$X$2001,Data!$K$2,FALSE))</f>
        <v>1289</v>
      </c>
      <c r="I21" t="str">
        <f>IF(R21="","",VLOOKUP($R21,Data!$A$5:$X$2001,Data!$L$2,FALSE))</f>
        <v>OTHER GENERAL GOVT FEES</v>
      </c>
      <c r="J21" s="9">
        <f>IF($R21="","",VLOOKUP($R21,Data!$A$5:$AJ$2001,Data!AC$2,FALSE))</f>
        <v>-107.07</v>
      </c>
      <c r="K21" s="9">
        <f>IF($R21="","",VLOOKUP($R21,Data!$A$5:$AJ$2001,Data!AD$2,FALSE))</f>
        <v>70</v>
      </c>
      <c r="L21" s="9">
        <f>IF($R21="","",VLOOKUP($R21,Data!$A$5:$AJ$2001,Data!AE$2,FALSE))</f>
        <v>82.72</v>
      </c>
      <c r="M21" s="9">
        <f>IF($R21="","",VLOOKUP($R21,Data!$A$5:$AJ$2001,Data!AF$2,FALSE))</f>
        <v>100</v>
      </c>
      <c r="N21" s="9">
        <f>IF($R21="","",VLOOKUP($R21,Data!$A$5:$AJ$2001,Data!AG$2,FALSE))</f>
        <v>73</v>
      </c>
      <c r="O21" s="9">
        <f>IF($R21="","",VLOOKUP($R21,Data!$A$5:$AJ$2001,Data!AH$2,FALSE))</f>
        <v>50</v>
      </c>
      <c r="P21" s="9">
        <f>IF($R21="","",VLOOKUP($R21,Data!$A$5:$AJ$2001,Data!AI$2,FALSE))</f>
        <v>0</v>
      </c>
      <c r="Q21" s="9">
        <f t="shared" si="0"/>
        <v>268.64999999999998</v>
      </c>
      <c r="R21">
        <f>IF((MAX($R$4:R20)+1)&gt;Data!$A$1,"",MAX($R$4:R20)+1)</f>
        <v>17</v>
      </c>
    </row>
    <row r="22" spans="1:18" x14ac:dyDescent="0.2">
      <c r="A22" s="10">
        <f>IF(Q22="","",RANK(Q22,$Q$5:$Q$257)+COUNTIF($Q$3:Q21,Q22))</f>
        <v>60</v>
      </c>
      <c r="B22" t="str">
        <f>IF(R22="","",VLOOKUP($R22,Data!$A$5:$X$2001,Data!$E$2,FALSE))</f>
        <v>A</v>
      </c>
      <c r="C22">
        <f>IF(R22="","",VLOOKUP($R22,Data!$A$5:$X$2001,Data!$F$2,FALSE))</f>
        <v>0</v>
      </c>
      <c r="D22">
        <f>IF(R22="","",VLOOKUP($R22,Data!$A$5:$X$2001,Data!$G$2,FALSE))</f>
        <v>0</v>
      </c>
      <c r="E22">
        <f>IF(R22="","",VLOOKUP($R22,Data!$A$5:$X$2001,Data!$H$2,FALSE))</f>
        <v>0</v>
      </c>
      <c r="F22">
        <f>IF(R22="","",VLOOKUP($R22,Data!$A$5:$X$2001,Data!$I$2,FALSE))</f>
        <v>0</v>
      </c>
      <c r="G22">
        <f>IF(R22="","",VLOOKUP($R22,Data!$A$5:$X$2001,Data!$J$2,FALSE))</f>
        <v>0</v>
      </c>
      <c r="H22" t="str">
        <f>IF(R22="","",VLOOKUP($R22,Data!$A$5:$X$2001,Data!$K$2,FALSE))</f>
        <v>1510</v>
      </c>
      <c r="I22" t="str">
        <f>IF(R22="","",VLOOKUP($R22,Data!$A$5:$X$2001,Data!$L$2,FALSE))</f>
        <v>SHERIFF FEES</v>
      </c>
      <c r="J22" s="9">
        <f>IF($R22="","",VLOOKUP($R22,Data!$A$5:$AJ$2001,Data!AC$2,FALSE))</f>
        <v>4090.5899999999965</v>
      </c>
      <c r="K22" s="9">
        <f>IF($R22="","",VLOOKUP($R22,Data!$A$5:$AJ$2001,Data!AD$2,FALSE))</f>
        <v>-2369.1900000000023</v>
      </c>
      <c r="L22" s="9">
        <f>IF($R22="","",VLOOKUP($R22,Data!$A$5:$AJ$2001,Data!AE$2,FALSE))</f>
        <v>-1763.9400000000023</v>
      </c>
      <c r="M22" s="9">
        <f>IF($R22="","",VLOOKUP($R22,Data!$A$5:$AJ$2001,Data!AF$2,FALSE))</f>
        <v>-6403.6299999999974</v>
      </c>
      <c r="N22" s="9">
        <f>IF($R22="","",VLOOKUP($R22,Data!$A$5:$AJ$2001,Data!AG$2,FALSE))</f>
        <v>-7054.510000000002</v>
      </c>
      <c r="O22" s="9">
        <f>IF($R22="","",VLOOKUP($R22,Data!$A$5:$AJ$2001,Data!AH$2,FALSE))</f>
        <v>13704.410000000003</v>
      </c>
      <c r="P22" s="9">
        <f>IF($R22="","",VLOOKUP($R22,Data!$A$5:$AJ$2001,Data!AI$2,FALSE))</f>
        <v>9974.57</v>
      </c>
      <c r="Q22" s="9">
        <f t="shared" si="0"/>
        <v>10178.299999999996</v>
      </c>
      <c r="R22">
        <f>IF((MAX($R$4:R21)+1)&gt;Data!$A$1,"",MAX($R$4:R21)+1)</f>
        <v>18</v>
      </c>
    </row>
    <row r="23" spans="1:18" x14ac:dyDescent="0.2">
      <c r="A23" s="10">
        <f>IF(Q23="","",RANK(Q23,$Q$5:$Q$257)+COUNTIF($Q$3:Q22,Q23))</f>
        <v>140</v>
      </c>
      <c r="B23" t="str">
        <f>IF(R23="","",VLOOKUP($R23,Data!$A$5:$X$2001,Data!$E$2,FALSE))</f>
        <v>A</v>
      </c>
      <c r="C23">
        <f>IF(R23="","",VLOOKUP($R23,Data!$A$5:$X$2001,Data!$F$2,FALSE))</f>
        <v>0</v>
      </c>
      <c r="D23">
        <f>IF(R23="","",VLOOKUP($R23,Data!$A$5:$X$2001,Data!$G$2,FALSE))</f>
        <v>0</v>
      </c>
      <c r="E23">
        <f>IF(R23="","",VLOOKUP($R23,Data!$A$5:$X$2001,Data!$H$2,FALSE))</f>
        <v>0</v>
      </c>
      <c r="F23">
        <f>IF(R23="","",VLOOKUP($R23,Data!$A$5:$X$2001,Data!$I$2,FALSE))</f>
        <v>0</v>
      </c>
      <c r="G23">
        <f>IF(R23="","",VLOOKUP($R23,Data!$A$5:$X$2001,Data!$J$2,FALSE))</f>
        <v>0</v>
      </c>
      <c r="H23" t="str">
        <f>IF(R23="","",VLOOKUP($R23,Data!$A$5:$X$2001,Data!$K$2,FALSE))</f>
        <v>1515</v>
      </c>
      <c r="I23" t="str">
        <f>IF(R23="","",VLOOKUP($R23,Data!$A$5:$X$2001,Data!$L$2,FALSE))</f>
        <v>ATI FEES ON BAIL MONEY</v>
      </c>
      <c r="J23" s="9">
        <f>IF($R23="","",VLOOKUP($R23,Data!$A$5:$AJ$2001,Data!AC$2,FALSE))</f>
        <v>-374.66999999999996</v>
      </c>
      <c r="K23" s="9">
        <f>IF($R23="","",VLOOKUP($R23,Data!$A$5:$AJ$2001,Data!AD$2,FALSE))</f>
        <v>-852.90000000000009</v>
      </c>
      <c r="L23" s="9">
        <f>IF($R23="","",VLOOKUP($R23,Data!$A$5:$AJ$2001,Data!AE$2,FALSE))</f>
        <v>-207.5</v>
      </c>
      <c r="M23" s="9">
        <f>IF($R23="","",VLOOKUP($R23,Data!$A$5:$AJ$2001,Data!AF$2,FALSE))</f>
        <v>-580.45000000000005</v>
      </c>
      <c r="N23" s="9">
        <f>IF($R23="","",VLOOKUP($R23,Data!$A$5:$AJ$2001,Data!AG$2,FALSE))</f>
        <v>-152.10000000000002</v>
      </c>
      <c r="O23" s="9">
        <f>IF($R23="","",VLOOKUP($R23,Data!$A$5:$AJ$2001,Data!AH$2,FALSE))</f>
        <v>386.5</v>
      </c>
      <c r="P23" s="9">
        <f>IF($R23="","",VLOOKUP($R23,Data!$A$5:$AJ$2001,Data!AI$2,FALSE))</f>
        <v>680</v>
      </c>
      <c r="Q23" s="9">
        <f t="shared" si="0"/>
        <v>-1101.1200000000003</v>
      </c>
      <c r="R23">
        <f>IF((MAX($R$4:R22)+1)&gt;Data!$A$1,"",MAX($R$4:R22)+1)</f>
        <v>19</v>
      </c>
    </row>
    <row r="24" spans="1:18" x14ac:dyDescent="0.2">
      <c r="A24" s="10">
        <f>IF(Q24="","",RANK(Q24,$Q$5:$Q$257)+COUNTIF($Q$3:Q23,Q24))</f>
        <v>188</v>
      </c>
      <c r="B24" t="str">
        <f>IF(R24="","",VLOOKUP($R24,Data!$A$5:$X$2001,Data!$E$2,FALSE))</f>
        <v>A</v>
      </c>
      <c r="C24">
        <f>IF(R24="","",VLOOKUP($R24,Data!$A$5:$X$2001,Data!$F$2,FALSE))</f>
        <v>0</v>
      </c>
      <c r="D24">
        <f>IF(R24="","",VLOOKUP($R24,Data!$A$5:$X$2001,Data!$G$2,FALSE))</f>
        <v>0</v>
      </c>
      <c r="E24">
        <f>IF(R24="","",VLOOKUP($R24,Data!$A$5:$X$2001,Data!$H$2,FALSE))</f>
        <v>0</v>
      </c>
      <c r="F24">
        <f>IF(R24="","",VLOOKUP($R24,Data!$A$5:$X$2001,Data!$I$2,FALSE))</f>
        <v>0</v>
      </c>
      <c r="G24">
        <f>IF(R24="","",VLOOKUP($R24,Data!$A$5:$X$2001,Data!$J$2,FALSE))</f>
        <v>0</v>
      </c>
      <c r="H24" t="str">
        <f>IF(R24="","",VLOOKUP($R24,Data!$A$5:$X$2001,Data!$K$2,FALSE))</f>
        <v>1525</v>
      </c>
      <c r="I24" t="str">
        <f>IF(R24="","",VLOOKUP($R24,Data!$A$5:$X$2001,Data!$L$2,FALSE))</f>
        <v>MISC. JAIL REVENUE</v>
      </c>
      <c r="J24" s="9">
        <f>IF($R24="","",VLOOKUP($R24,Data!$A$5:$AJ$2001,Data!AC$2,FALSE))</f>
        <v>0</v>
      </c>
      <c r="K24" s="9">
        <f>IF($R24="","",VLOOKUP($R24,Data!$A$5:$AJ$2001,Data!AD$2,FALSE))</f>
        <v>0</v>
      </c>
      <c r="L24" s="9">
        <f>IF($R24="","",VLOOKUP($R24,Data!$A$5:$AJ$2001,Data!AE$2,FALSE))</f>
        <v>0</v>
      </c>
      <c r="M24" s="9">
        <f>IF($R24="","",VLOOKUP($R24,Data!$A$5:$AJ$2001,Data!AF$2,FALSE))</f>
        <v>0</v>
      </c>
      <c r="N24" s="9">
        <f>IF($R24="","",VLOOKUP($R24,Data!$A$5:$AJ$2001,Data!AG$2,FALSE))</f>
        <v>0</v>
      </c>
      <c r="O24" s="9">
        <f>IF($R24="","",VLOOKUP($R24,Data!$A$5:$AJ$2001,Data!AH$2,FALSE))</f>
        <v>-9469.9500000000007</v>
      </c>
      <c r="P24" s="9">
        <f>IF($R24="","",VLOOKUP($R24,Data!$A$5:$AJ$2001,Data!AI$2,FALSE))</f>
        <v>-17048.32</v>
      </c>
      <c r="Q24" s="9">
        <f t="shared" si="0"/>
        <v>-26518.27</v>
      </c>
      <c r="R24">
        <f>IF((MAX($R$4:R23)+1)&gt;Data!$A$1,"",MAX($R$4:R23)+1)</f>
        <v>20</v>
      </c>
    </row>
    <row r="25" spans="1:18" x14ac:dyDescent="0.2">
      <c r="A25" s="10">
        <f>IF(Q25="","",RANK(Q25,$Q$5:$Q$257)+COUNTIF($Q$3:Q24,Q25))</f>
        <v>84</v>
      </c>
      <c r="B25" t="str">
        <f>IF(R25="","",VLOOKUP($R25,Data!$A$5:$X$2001,Data!$E$2,FALSE))</f>
        <v>A</v>
      </c>
      <c r="C25">
        <f>IF(R25="","",VLOOKUP($R25,Data!$A$5:$X$2001,Data!$F$2,FALSE))</f>
        <v>0</v>
      </c>
      <c r="D25">
        <f>IF(R25="","",VLOOKUP($R25,Data!$A$5:$X$2001,Data!$G$2,FALSE))</f>
        <v>0</v>
      </c>
      <c r="E25">
        <f>IF(R25="","",VLOOKUP($R25,Data!$A$5:$X$2001,Data!$H$2,FALSE))</f>
        <v>0</v>
      </c>
      <c r="F25">
        <f>IF(R25="","",VLOOKUP($R25,Data!$A$5:$X$2001,Data!$I$2,FALSE))</f>
        <v>0</v>
      </c>
      <c r="G25">
        <f>IF(R25="","",VLOOKUP($R25,Data!$A$5:$X$2001,Data!$J$2,FALSE))</f>
        <v>0</v>
      </c>
      <c r="H25" t="str">
        <f>IF(R25="","",VLOOKUP($R25,Data!$A$5:$X$2001,Data!$K$2,FALSE))</f>
        <v>1526</v>
      </c>
      <c r="I25" t="str">
        <f>IF(R25="","",VLOOKUP($R25,Data!$A$5:$X$2001,Data!$L$2,FALSE))</f>
        <v>DISCIPLINARY SURCHARGE</v>
      </c>
      <c r="J25" s="9">
        <f>IF($R25="","",VLOOKUP($R25,Data!$A$5:$AJ$2001,Data!AC$2,FALSE))</f>
        <v>0</v>
      </c>
      <c r="K25" s="9">
        <f>IF($R25="","",VLOOKUP($R25,Data!$A$5:$AJ$2001,Data!AD$2,FALSE))</f>
        <v>0</v>
      </c>
      <c r="L25" s="9">
        <f>IF($R25="","",VLOOKUP($R25,Data!$A$5:$AJ$2001,Data!AE$2,FALSE))</f>
        <v>0</v>
      </c>
      <c r="M25" s="9">
        <f>IF($R25="","",VLOOKUP($R25,Data!$A$5:$AJ$2001,Data!AF$2,FALSE))</f>
        <v>0</v>
      </c>
      <c r="N25" s="9">
        <f>IF($R25="","",VLOOKUP($R25,Data!$A$5:$AJ$2001,Data!AG$2,FALSE))</f>
        <v>0</v>
      </c>
      <c r="O25" s="9">
        <f>IF($R25="","",VLOOKUP($R25,Data!$A$5:$AJ$2001,Data!AH$2,FALSE))</f>
        <v>-25</v>
      </c>
      <c r="P25" s="9">
        <f>IF($R25="","",VLOOKUP($R25,Data!$A$5:$AJ$2001,Data!AI$2,FALSE))</f>
        <v>424.83</v>
      </c>
      <c r="Q25" s="9">
        <f t="shared" si="0"/>
        <v>399.83</v>
      </c>
      <c r="R25">
        <f>IF((MAX($R$4:R24)+1)&gt;Data!$A$1,"",MAX($R$4:R24)+1)</f>
        <v>21</v>
      </c>
    </row>
    <row r="26" spans="1:18" x14ac:dyDescent="0.2">
      <c r="A26" s="10">
        <f>IF(Q26="","",RANK(Q26,$Q$5:$Q$257)+COUNTIF($Q$3:Q25,Q26))</f>
        <v>90</v>
      </c>
      <c r="B26" t="str">
        <f>IF(R26="","",VLOOKUP($R26,Data!$A$5:$X$2001,Data!$E$2,FALSE))</f>
        <v>A</v>
      </c>
      <c r="C26">
        <f>IF(R26="","",VLOOKUP($R26,Data!$A$5:$X$2001,Data!$F$2,FALSE))</f>
        <v>0</v>
      </c>
      <c r="D26">
        <f>IF(R26="","",VLOOKUP($R26,Data!$A$5:$X$2001,Data!$G$2,FALSE))</f>
        <v>0</v>
      </c>
      <c r="E26">
        <f>IF(R26="","",VLOOKUP($R26,Data!$A$5:$X$2001,Data!$H$2,FALSE))</f>
        <v>0</v>
      </c>
      <c r="F26">
        <f>IF(R26="","",VLOOKUP($R26,Data!$A$5:$X$2001,Data!$I$2,FALSE))</f>
        <v>0</v>
      </c>
      <c r="G26">
        <f>IF(R26="","",VLOOKUP($R26,Data!$A$5:$X$2001,Data!$J$2,FALSE))</f>
        <v>0</v>
      </c>
      <c r="H26" t="str">
        <f>IF(R26="","",VLOOKUP($R26,Data!$A$5:$X$2001,Data!$K$2,FALSE))</f>
        <v>1562</v>
      </c>
      <c r="I26" t="str">
        <f>IF(R26="","",VLOOKUP($R26,Data!$A$5:$X$2001,Data!$L$2,FALSE))</f>
        <v>FIRE INVESTIGATION FEES</v>
      </c>
      <c r="J26" s="9">
        <f>IF($R26="","",VLOOKUP($R26,Data!$A$5:$AJ$2001,Data!AC$2,FALSE))</f>
        <v>0</v>
      </c>
      <c r="K26" s="9">
        <f>IF($R26="","",VLOOKUP($R26,Data!$A$5:$AJ$2001,Data!AD$2,FALSE))</f>
        <v>0</v>
      </c>
      <c r="L26" s="9">
        <f>IF($R26="","",VLOOKUP($R26,Data!$A$5:$AJ$2001,Data!AE$2,FALSE))</f>
        <v>0</v>
      </c>
      <c r="M26" s="9">
        <f>IF($R26="","",VLOOKUP($R26,Data!$A$5:$AJ$2001,Data!AF$2,FALSE))</f>
        <v>0</v>
      </c>
      <c r="N26" s="9">
        <f>IF($R26="","",VLOOKUP($R26,Data!$A$5:$AJ$2001,Data!AG$2,FALSE))</f>
        <v>0</v>
      </c>
      <c r="O26" s="9">
        <f>IF($R26="","",VLOOKUP($R26,Data!$A$5:$AJ$2001,Data!AH$2,FALSE))</f>
        <v>0</v>
      </c>
      <c r="P26" s="9">
        <f>IF($R26="","",VLOOKUP($R26,Data!$A$5:$AJ$2001,Data!AI$2,FALSE))</f>
        <v>0</v>
      </c>
      <c r="Q26" s="9">
        <f t="shared" si="0"/>
        <v>0</v>
      </c>
      <c r="R26">
        <f>IF((MAX($R$4:R25)+1)&gt;Data!$A$1,"",MAX($R$4:R25)+1)</f>
        <v>22</v>
      </c>
    </row>
    <row r="27" spans="1:18" x14ac:dyDescent="0.2">
      <c r="A27" s="10">
        <f>IF(Q27="","",RANK(Q27,$Q$5:$Q$257)+COUNTIF($Q$3:Q26,Q27))</f>
        <v>148</v>
      </c>
      <c r="B27" t="str">
        <f>IF(R27="","",VLOOKUP($R27,Data!$A$5:$X$2001,Data!$E$2,FALSE))</f>
        <v>A</v>
      </c>
      <c r="C27">
        <f>IF(R27="","",VLOOKUP($R27,Data!$A$5:$X$2001,Data!$F$2,FALSE))</f>
        <v>0</v>
      </c>
      <c r="D27">
        <f>IF(R27="","",VLOOKUP($R27,Data!$A$5:$X$2001,Data!$G$2,FALSE))</f>
        <v>0</v>
      </c>
      <c r="E27">
        <f>IF(R27="","",VLOOKUP($R27,Data!$A$5:$X$2001,Data!$H$2,FALSE))</f>
        <v>0</v>
      </c>
      <c r="F27">
        <f>IF(R27="","",VLOOKUP($R27,Data!$A$5:$X$2001,Data!$I$2,FALSE))</f>
        <v>0</v>
      </c>
      <c r="G27">
        <f>IF(R27="","",VLOOKUP($R27,Data!$A$5:$X$2001,Data!$J$2,FALSE))</f>
        <v>0</v>
      </c>
      <c r="H27" t="str">
        <f>IF(R27="","",VLOOKUP($R27,Data!$A$5:$X$2001,Data!$K$2,FALSE))</f>
        <v>1580</v>
      </c>
      <c r="I27" t="str">
        <f>IF(R27="","",VLOOKUP($R27,Data!$A$5:$X$2001,Data!$L$2,FALSE))</f>
        <v>RESTITUTION</v>
      </c>
      <c r="J27" s="9">
        <f>IF($R27="","",VLOOKUP($R27,Data!$A$5:$AJ$2001,Data!AC$2,FALSE))</f>
        <v>1582.3899999999999</v>
      </c>
      <c r="K27" s="9">
        <f>IF($R27="","",VLOOKUP($R27,Data!$A$5:$AJ$2001,Data!AD$2,FALSE))</f>
        <v>-1697.7800000000002</v>
      </c>
      <c r="L27" s="9">
        <f>IF($R27="","",VLOOKUP($R27,Data!$A$5:$AJ$2001,Data!AE$2,FALSE))</f>
        <v>973.92000000000007</v>
      </c>
      <c r="M27" s="9">
        <f>IF($R27="","",VLOOKUP($R27,Data!$A$5:$AJ$2001,Data!AF$2,FALSE))</f>
        <v>-3721.5200000000004</v>
      </c>
      <c r="N27" s="9">
        <f>IF($R27="","",VLOOKUP($R27,Data!$A$5:$AJ$2001,Data!AG$2,FALSE))</f>
        <v>717.27</v>
      </c>
      <c r="O27" s="9">
        <f>IF($R27="","",VLOOKUP($R27,Data!$A$5:$AJ$2001,Data!AH$2,FALSE))</f>
        <v>-136.77999999999997</v>
      </c>
      <c r="P27" s="9">
        <f>IF($R27="","",VLOOKUP($R27,Data!$A$5:$AJ$2001,Data!AI$2,FALSE))</f>
        <v>607.24</v>
      </c>
      <c r="Q27" s="9">
        <f t="shared" si="0"/>
        <v>-1675.2600000000009</v>
      </c>
      <c r="R27">
        <f>IF((MAX($R$4:R26)+1)&gt;Data!$A$1,"",MAX($R$4:R26)+1)</f>
        <v>23</v>
      </c>
    </row>
    <row r="28" spans="1:18" x14ac:dyDescent="0.2">
      <c r="A28" s="10">
        <f>IF(Q28="","",RANK(Q28,$Q$5:$Q$257)+COUNTIF($Q$3:Q27,Q28))</f>
        <v>81</v>
      </c>
      <c r="B28" t="str">
        <f>IF(R28="","",VLOOKUP($R28,Data!$A$5:$X$2001,Data!$E$2,FALSE))</f>
        <v>A</v>
      </c>
      <c r="C28">
        <f>IF(R28="","",VLOOKUP($R28,Data!$A$5:$X$2001,Data!$F$2,FALSE))</f>
        <v>0</v>
      </c>
      <c r="D28">
        <f>IF(R28="","",VLOOKUP($R28,Data!$A$5:$X$2001,Data!$G$2,FALSE))</f>
        <v>0</v>
      </c>
      <c r="E28">
        <f>IF(R28="","",VLOOKUP($R28,Data!$A$5:$X$2001,Data!$H$2,FALSE))</f>
        <v>0</v>
      </c>
      <c r="F28">
        <f>IF(R28="","",VLOOKUP($R28,Data!$A$5:$X$2001,Data!$I$2,FALSE))</f>
        <v>0</v>
      </c>
      <c r="G28">
        <f>IF(R28="","",VLOOKUP($R28,Data!$A$5:$X$2001,Data!$J$2,FALSE))</f>
        <v>0</v>
      </c>
      <c r="H28" t="str">
        <f>IF(R28="","",VLOOKUP($R28,Data!$A$5:$X$2001,Data!$K$2,FALSE))</f>
        <v>1581</v>
      </c>
      <c r="I28" t="str">
        <f>IF(R28="","",VLOOKUP($R28,Data!$A$5:$X$2001,Data!$L$2,FALSE))</f>
        <v>DWI - VICTIM IMPACT PANEL</v>
      </c>
      <c r="J28" s="9">
        <f>IF($R28="","",VLOOKUP($R28,Data!$A$5:$AJ$2001,Data!AC$2,FALSE))</f>
        <v>0</v>
      </c>
      <c r="K28" s="9">
        <f>IF($R28="","",VLOOKUP($R28,Data!$A$5:$AJ$2001,Data!AD$2,FALSE))</f>
        <v>0</v>
      </c>
      <c r="L28" s="9">
        <f>IF($R28="","",VLOOKUP($R28,Data!$A$5:$AJ$2001,Data!AE$2,FALSE))</f>
        <v>0</v>
      </c>
      <c r="M28" s="9">
        <f>IF($R28="","",VLOOKUP($R28,Data!$A$5:$AJ$2001,Data!AF$2,FALSE))</f>
        <v>-780</v>
      </c>
      <c r="N28" s="9">
        <f>IF($R28="","",VLOOKUP($R28,Data!$A$5:$AJ$2001,Data!AG$2,FALSE))</f>
        <v>480</v>
      </c>
      <c r="O28" s="9">
        <f>IF($R28="","",VLOOKUP($R28,Data!$A$5:$AJ$2001,Data!AH$2,FALSE))</f>
        <v>1000</v>
      </c>
      <c r="P28" s="9">
        <f>IF($R28="","",VLOOKUP($R28,Data!$A$5:$AJ$2001,Data!AI$2,FALSE))</f>
        <v>55</v>
      </c>
      <c r="Q28" s="9">
        <f t="shared" si="0"/>
        <v>755</v>
      </c>
      <c r="R28">
        <f>IF((MAX($R$4:R27)+1)&gt;Data!$A$1,"",MAX($R$4:R27)+1)</f>
        <v>24</v>
      </c>
    </row>
    <row r="29" spans="1:18" x14ac:dyDescent="0.2">
      <c r="A29" s="10">
        <f>IF(Q29="","",RANK(Q29,$Q$5:$Q$257)+COUNTIF($Q$3:Q28,Q29))</f>
        <v>66</v>
      </c>
      <c r="B29" t="str">
        <f>IF(R29="","",VLOOKUP($R29,Data!$A$5:$X$2001,Data!$E$2,FALSE))</f>
        <v>A</v>
      </c>
      <c r="C29">
        <f>IF(R29="","",VLOOKUP($R29,Data!$A$5:$X$2001,Data!$F$2,FALSE))</f>
        <v>0</v>
      </c>
      <c r="D29">
        <f>IF(R29="","",VLOOKUP($R29,Data!$A$5:$X$2001,Data!$G$2,FALSE))</f>
        <v>0</v>
      </c>
      <c r="E29">
        <f>IF(R29="","",VLOOKUP($R29,Data!$A$5:$X$2001,Data!$H$2,FALSE))</f>
        <v>0</v>
      </c>
      <c r="F29">
        <f>IF(R29="","",VLOOKUP($R29,Data!$A$5:$X$2001,Data!$I$2,FALSE))</f>
        <v>0</v>
      </c>
      <c r="G29">
        <f>IF(R29="","",VLOOKUP($R29,Data!$A$5:$X$2001,Data!$J$2,FALSE))</f>
        <v>0</v>
      </c>
      <c r="H29" t="str">
        <f>IF(R29="","",VLOOKUP($R29,Data!$A$5:$X$2001,Data!$K$2,FALSE))</f>
        <v>1582</v>
      </c>
      <c r="I29" t="str">
        <f>IF(R29="","",VLOOKUP($R29,Data!$A$5:$X$2001,Data!$L$2,FALSE))</f>
        <v>ALIVE @ 25</v>
      </c>
      <c r="J29" s="9">
        <f>IF($R29="","",VLOOKUP($R29,Data!$A$5:$AJ$2001,Data!AC$2,FALSE))</f>
        <v>0</v>
      </c>
      <c r="K29" s="9">
        <f>IF($R29="","",VLOOKUP($R29,Data!$A$5:$AJ$2001,Data!AD$2,FALSE))</f>
        <v>0</v>
      </c>
      <c r="L29" s="9">
        <f>IF($R29="","",VLOOKUP($R29,Data!$A$5:$AJ$2001,Data!AE$2,FALSE))</f>
        <v>-1500</v>
      </c>
      <c r="M29" s="9">
        <f>IF($R29="","",VLOOKUP($R29,Data!$A$5:$AJ$2001,Data!AF$2,FALSE))</f>
        <v>2000</v>
      </c>
      <c r="N29" s="9">
        <f>IF($R29="","",VLOOKUP($R29,Data!$A$5:$AJ$2001,Data!AG$2,FALSE))</f>
        <v>2000</v>
      </c>
      <c r="O29" s="9">
        <f>IF($R29="","",VLOOKUP($R29,Data!$A$5:$AJ$2001,Data!AH$2,FALSE))</f>
        <v>2000</v>
      </c>
      <c r="P29" s="9">
        <f>IF($R29="","",VLOOKUP($R29,Data!$A$5:$AJ$2001,Data!AI$2,FALSE))</f>
        <v>1000</v>
      </c>
      <c r="Q29" s="9">
        <f t="shared" si="0"/>
        <v>5500</v>
      </c>
      <c r="R29">
        <f>IF((MAX($R$4:R28)+1)&gt;Data!$A$1,"",MAX($R$4:R28)+1)</f>
        <v>25</v>
      </c>
    </row>
    <row r="30" spans="1:18" x14ac:dyDescent="0.2">
      <c r="A30" s="10">
        <f>IF(Q30="","",RANK(Q30,$Q$5:$Q$257)+COUNTIF($Q$3:Q29,Q30))</f>
        <v>159</v>
      </c>
      <c r="B30" t="str">
        <f>IF(R30="","",VLOOKUP($R30,Data!$A$5:$X$2001,Data!$E$2,FALSE))</f>
        <v>A</v>
      </c>
      <c r="C30">
        <f>IF(R30="","",VLOOKUP($R30,Data!$A$5:$X$2001,Data!$F$2,FALSE))</f>
        <v>0</v>
      </c>
      <c r="D30">
        <f>IF(R30="","",VLOOKUP($R30,Data!$A$5:$X$2001,Data!$G$2,FALSE))</f>
        <v>0</v>
      </c>
      <c r="E30">
        <f>IF(R30="","",VLOOKUP($R30,Data!$A$5:$X$2001,Data!$H$2,FALSE))</f>
        <v>0</v>
      </c>
      <c r="F30">
        <f>IF(R30="","",VLOOKUP($R30,Data!$A$5:$X$2001,Data!$I$2,FALSE))</f>
        <v>0</v>
      </c>
      <c r="G30">
        <f>IF(R30="","",VLOOKUP($R30,Data!$A$5:$X$2001,Data!$J$2,FALSE))</f>
        <v>0</v>
      </c>
      <c r="H30" t="str">
        <f>IF(R30="","",VLOOKUP($R30,Data!$A$5:$X$2001,Data!$K$2,FALSE))</f>
        <v>1583</v>
      </c>
      <c r="I30" t="str">
        <f>IF(R30="","",VLOOKUP($R30,Data!$A$5:$X$2001,Data!$L$2,FALSE))</f>
        <v>SCRAM MONITORING</v>
      </c>
      <c r="J30" s="9">
        <f>IF($R30="","",VLOOKUP($R30,Data!$A$5:$AJ$2001,Data!AC$2,FALSE))</f>
        <v>-809</v>
      </c>
      <c r="K30" s="9">
        <f>IF($R30="","",VLOOKUP($R30,Data!$A$5:$AJ$2001,Data!AD$2,FALSE))</f>
        <v>-3425</v>
      </c>
      <c r="L30" s="9">
        <f>IF($R30="","",VLOOKUP($R30,Data!$A$5:$AJ$2001,Data!AE$2,FALSE))</f>
        <v>-582</v>
      </c>
      <c r="M30" s="9">
        <f>IF($R30="","",VLOOKUP($R30,Data!$A$5:$AJ$2001,Data!AF$2,FALSE))</f>
        <v>-447</v>
      </c>
      <c r="N30" s="9">
        <f>IF($R30="","",VLOOKUP($R30,Data!$A$5:$AJ$2001,Data!AG$2,FALSE))</f>
        <v>-1654</v>
      </c>
      <c r="O30" s="9">
        <f>IF($R30="","",VLOOKUP($R30,Data!$A$5:$AJ$2001,Data!AH$2,FALSE))</f>
        <v>-45</v>
      </c>
      <c r="P30" s="9">
        <f>IF($R30="","",VLOOKUP($R30,Data!$A$5:$AJ$2001,Data!AI$2,FALSE))</f>
        <v>2326</v>
      </c>
      <c r="Q30" s="9">
        <f t="shared" si="0"/>
        <v>-4636</v>
      </c>
      <c r="R30">
        <f>IF((MAX($R$4:R29)+1)&gt;Data!$A$1,"",MAX($R$4:R29)+1)</f>
        <v>26</v>
      </c>
    </row>
    <row r="31" spans="1:18" x14ac:dyDescent="0.2">
      <c r="A31" s="10">
        <f>IF(Q31="","",RANK(Q31,$Q$5:$Q$257)+COUNTIF($Q$3:Q30,Q31))</f>
        <v>83</v>
      </c>
      <c r="B31" t="str">
        <f>IF(R31="","",VLOOKUP($R31,Data!$A$5:$X$2001,Data!$E$2,FALSE))</f>
        <v>A</v>
      </c>
      <c r="C31">
        <f>IF(R31="","",VLOOKUP($R31,Data!$A$5:$X$2001,Data!$F$2,FALSE))</f>
        <v>0</v>
      </c>
      <c r="D31">
        <f>IF(R31="","",VLOOKUP($R31,Data!$A$5:$X$2001,Data!$G$2,FALSE))</f>
        <v>0</v>
      </c>
      <c r="E31">
        <f>IF(R31="","",VLOOKUP($R31,Data!$A$5:$X$2001,Data!$H$2,FALSE))</f>
        <v>0</v>
      </c>
      <c r="F31">
        <f>IF(R31="","",VLOOKUP($R31,Data!$A$5:$X$2001,Data!$I$2,FALSE))</f>
        <v>0</v>
      </c>
      <c r="G31">
        <f>IF(R31="","",VLOOKUP($R31,Data!$A$5:$X$2001,Data!$J$2,FALSE))</f>
        <v>0</v>
      </c>
      <c r="H31" t="str">
        <f>IF(R31="","",VLOOKUP($R31,Data!$A$5:$X$2001,Data!$K$2,FALSE))</f>
        <v>1584</v>
      </c>
      <c r="I31" t="str">
        <f>IF(R31="","",VLOOKUP($R31,Data!$A$5:$X$2001,Data!$L$2,FALSE))</f>
        <v>STOP DWI TO PROBATION</v>
      </c>
      <c r="J31" s="9">
        <f>IF($R31="","",VLOOKUP($R31,Data!$A$5:$AJ$2001,Data!AC$2,FALSE))</f>
        <v>0</v>
      </c>
      <c r="K31" s="9">
        <f>IF($R31="","",VLOOKUP($R31,Data!$A$5:$AJ$2001,Data!AD$2,FALSE))</f>
        <v>0</v>
      </c>
      <c r="L31" s="9">
        <f>IF($R31="","",VLOOKUP($R31,Data!$A$5:$AJ$2001,Data!AE$2,FALSE))</f>
        <v>500</v>
      </c>
      <c r="M31" s="9">
        <f>IF($R31="","",VLOOKUP($R31,Data!$A$5:$AJ$2001,Data!AF$2,FALSE))</f>
        <v>0</v>
      </c>
      <c r="N31" s="9">
        <f>IF($R31="","",VLOOKUP($R31,Data!$A$5:$AJ$2001,Data!AG$2,FALSE))</f>
        <v>0</v>
      </c>
      <c r="O31" s="9">
        <f>IF($R31="","",VLOOKUP($R31,Data!$A$5:$AJ$2001,Data!AH$2,FALSE))</f>
        <v>0</v>
      </c>
      <c r="P31" s="9">
        <f>IF($R31="","",VLOOKUP($R31,Data!$A$5:$AJ$2001,Data!AI$2,FALSE))</f>
        <v>0</v>
      </c>
      <c r="Q31" s="9">
        <f t="shared" si="0"/>
        <v>500</v>
      </c>
      <c r="R31">
        <f>IF((MAX($R$4:R30)+1)&gt;Data!$A$1,"",MAX($R$4:R30)+1)</f>
        <v>27</v>
      </c>
    </row>
    <row r="32" spans="1:18" x14ac:dyDescent="0.2">
      <c r="A32" s="10">
        <f>IF(Q32="","",RANK(Q32,$Q$5:$Q$257)+COUNTIF($Q$3:Q31,Q32))</f>
        <v>168</v>
      </c>
      <c r="B32" t="str">
        <f>IF(R32="","",VLOOKUP($R32,Data!$A$5:$X$2001,Data!$E$2,FALSE))</f>
        <v>A</v>
      </c>
      <c r="C32">
        <f>IF(R32="","",VLOOKUP($R32,Data!$A$5:$X$2001,Data!$F$2,FALSE))</f>
        <v>0</v>
      </c>
      <c r="D32">
        <f>IF(R32="","",VLOOKUP($R32,Data!$A$5:$X$2001,Data!$G$2,FALSE))</f>
        <v>0</v>
      </c>
      <c r="E32">
        <f>IF(R32="","",VLOOKUP($R32,Data!$A$5:$X$2001,Data!$H$2,FALSE))</f>
        <v>0</v>
      </c>
      <c r="F32">
        <f>IF(R32="","",VLOOKUP($R32,Data!$A$5:$X$2001,Data!$I$2,FALSE))</f>
        <v>0</v>
      </c>
      <c r="G32">
        <f>IF(R32="","",VLOOKUP($R32,Data!$A$5:$X$2001,Data!$J$2,FALSE))</f>
        <v>0</v>
      </c>
      <c r="H32" t="str">
        <f>IF(R32="","",VLOOKUP($R32,Data!$A$5:$X$2001,Data!$K$2,FALSE))</f>
        <v>1585</v>
      </c>
      <c r="I32" t="str">
        <f>IF(R32="","",VLOOKUP($R32,Data!$A$5:$X$2001,Data!$L$2,FALSE))</f>
        <v>PROBATION-ELEC. MONITORING</v>
      </c>
      <c r="J32" s="9">
        <f>IF($R32="","",VLOOKUP($R32,Data!$A$5:$AJ$2001,Data!AC$2,FALSE))</f>
        <v>87</v>
      </c>
      <c r="K32" s="9">
        <f>IF($R32="","",VLOOKUP($R32,Data!$A$5:$AJ$2001,Data!AD$2,FALSE))</f>
        <v>-1367</v>
      </c>
      <c r="L32" s="9">
        <f>IF($R32="","",VLOOKUP($R32,Data!$A$5:$AJ$2001,Data!AE$2,FALSE))</f>
        <v>-2122</v>
      </c>
      <c r="M32" s="9">
        <f>IF($R32="","",VLOOKUP($R32,Data!$A$5:$AJ$2001,Data!AF$2,FALSE))</f>
        <v>-408</v>
      </c>
      <c r="N32" s="9">
        <f>IF($R32="","",VLOOKUP($R32,Data!$A$5:$AJ$2001,Data!AG$2,FALSE))</f>
        <v>-1997</v>
      </c>
      <c r="O32" s="9">
        <f>IF($R32="","",VLOOKUP($R32,Data!$A$5:$AJ$2001,Data!AH$2,FALSE))</f>
        <v>290</v>
      </c>
      <c r="P32" s="9">
        <f>IF($R32="","",VLOOKUP($R32,Data!$A$5:$AJ$2001,Data!AI$2,FALSE))</f>
        <v>-1554</v>
      </c>
      <c r="Q32" s="9">
        <f t="shared" si="0"/>
        <v>-7071</v>
      </c>
      <c r="R32">
        <f>IF((MAX($R$4:R31)+1)&gt;Data!$A$1,"",MAX($R$4:R31)+1)</f>
        <v>28</v>
      </c>
    </row>
    <row r="33" spans="1:18" x14ac:dyDescent="0.2">
      <c r="A33" s="10">
        <f>IF(Q33="","",RANK(Q33,$Q$5:$Q$257)+COUNTIF($Q$3:Q32,Q33))</f>
        <v>78</v>
      </c>
      <c r="B33" t="str">
        <f>IF(R33="","",VLOOKUP($R33,Data!$A$5:$X$2001,Data!$E$2,FALSE))</f>
        <v>A</v>
      </c>
      <c r="C33">
        <f>IF(R33="","",VLOOKUP($R33,Data!$A$5:$X$2001,Data!$F$2,FALSE))</f>
        <v>0</v>
      </c>
      <c r="D33">
        <f>IF(R33="","",VLOOKUP($R33,Data!$A$5:$X$2001,Data!$G$2,FALSE))</f>
        <v>0</v>
      </c>
      <c r="E33">
        <f>IF(R33="","",VLOOKUP($R33,Data!$A$5:$X$2001,Data!$H$2,FALSE))</f>
        <v>0</v>
      </c>
      <c r="F33">
        <f>IF(R33="","",VLOOKUP($R33,Data!$A$5:$X$2001,Data!$I$2,FALSE))</f>
        <v>0</v>
      </c>
      <c r="G33">
        <f>IF(R33="","",VLOOKUP($R33,Data!$A$5:$X$2001,Data!$J$2,FALSE))</f>
        <v>0</v>
      </c>
      <c r="H33" t="str">
        <f>IF(R33="","",VLOOKUP($R33,Data!$A$5:$X$2001,Data!$K$2,FALSE))</f>
        <v>1586</v>
      </c>
      <c r="I33" t="str">
        <f>IF(R33="","",VLOOKUP($R33,Data!$A$5:$X$2001,Data!$L$2,FALSE))</f>
        <v>SOCIAL SECURITY REPAYMENT</v>
      </c>
      <c r="J33" s="9">
        <f>IF($R33="","",VLOOKUP($R33,Data!$A$5:$AJ$2001,Data!AC$2,FALSE))</f>
        <v>0</v>
      </c>
      <c r="K33" s="9">
        <f>IF($R33="","",VLOOKUP($R33,Data!$A$5:$AJ$2001,Data!AD$2,FALSE))</f>
        <v>0</v>
      </c>
      <c r="L33" s="9">
        <f>IF($R33="","",VLOOKUP($R33,Data!$A$5:$AJ$2001,Data!AE$2,FALSE))</f>
        <v>-800</v>
      </c>
      <c r="M33" s="9">
        <f>IF($R33="","",VLOOKUP($R33,Data!$A$5:$AJ$2001,Data!AF$2,FALSE))</f>
        <v>-2000</v>
      </c>
      <c r="N33" s="9">
        <f>IF($R33="","",VLOOKUP($R33,Data!$A$5:$AJ$2001,Data!AG$2,FALSE))</f>
        <v>1600</v>
      </c>
      <c r="O33" s="9">
        <f>IF($R33="","",VLOOKUP($R33,Data!$A$5:$AJ$2001,Data!AH$2,FALSE))</f>
        <v>2000</v>
      </c>
      <c r="P33" s="9">
        <f>IF($R33="","",VLOOKUP($R33,Data!$A$5:$AJ$2001,Data!AI$2,FALSE))</f>
        <v>500</v>
      </c>
      <c r="Q33" s="9">
        <f t="shared" si="0"/>
        <v>1300</v>
      </c>
      <c r="R33">
        <f>IF((MAX($R$4:R32)+1)&gt;Data!$A$1,"",MAX($R$4:R32)+1)</f>
        <v>29</v>
      </c>
    </row>
    <row r="34" spans="1:18" x14ac:dyDescent="0.2">
      <c r="A34" s="10">
        <f>IF(Q34="","",RANK(Q34,$Q$5:$Q$257)+COUNTIF($Q$3:Q33,Q34))</f>
        <v>171</v>
      </c>
      <c r="B34" t="str">
        <f>IF(R34="","",VLOOKUP($R34,Data!$A$5:$X$2001,Data!$E$2,FALSE))</f>
        <v>A</v>
      </c>
      <c r="C34">
        <f>IF(R34="","",VLOOKUP($R34,Data!$A$5:$X$2001,Data!$F$2,FALSE))</f>
        <v>0</v>
      </c>
      <c r="D34">
        <f>IF(R34="","",VLOOKUP($R34,Data!$A$5:$X$2001,Data!$G$2,FALSE))</f>
        <v>0</v>
      </c>
      <c r="E34">
        <f>IF(R34="","",VLOOKUP($R34,Data!$A$5:$X$2001,Data!$H$2,FALSE))</f>
        <v>0</v>
      </c>
      <c r="F34">
        <f>IF(R34="","",VLOOKUP($R34,Data!$A$5:$X$2001,Data!$I$2,FALSE))</f>
        <v>0</v>
      </c>
      <c r="G34">
        <f>IF(R34="","",VLOOKUP($R34,Data!$A$5:$X$2001,Data!$J$2,FALSE))</f>
        <v>0</v>
      </c>
      <c r="H34" t="str">
        <f>IF(R34="","",VLOOKUP($R34,Data!$A$5:$X$2001,Data!$K$2,FALSE))</f>
        <v>1587</v>
      </c>
      <c r="I34" t="str">
        <f>IF(R34="","",VLOOKUP($R34,Data!$A$5:$X$2001,Data!$L$2,FALSE))</f>
        <v>JAIL KITCHEN USAGE FEE</v>
      </c>
      <c r="J34" s="9">
        <f>IF($R34="","",VLOOKUP($R34,Data!$A$5:$AJ$2001,Data!AC$2,FALSE))</f>
        <v>0</v>
      </c>
      <c r="K34" s="9">
        <f>IF($R34="","",VLOOKUP($R34,Data!$A$5:$AJ$2001,Data!AD$2,FALSE))</f>
        <v>0</v>
      </c>
      <c r="L34" s="9">
        <f>IF($R34="","",VLOOKUP($R34,Data!$A$5:$AJ$2001,Data!AE$2,FALSE))</f>
        <v>0</v>
      </c>
      <c r="M34" s="9">
        <f>IF($R34="","",VLOOKUP($R34,Data!$A$5:$AJ$2001,Data!AF$2,FALSE))</f>
        <v>0</v>
      </c>
      <c r="N34" s="9">
        <f>IF($R34="","",VLOOKUP($R34,Data!$A$5:$AJ$2001,Data!AG$2,FALSE))</f>
        <v>0</v>
      </c>
      <c r="O34" s="9">
        <f>IF($R34="","",VLOOKUP($R34,Data!$A$5:$AJ$2001,Data!AH$2,FALSE))</f>
        <v>0</v>
      </c>
      <c r="P34" s="9">
        <f>IF($R34="","",VLOOKUP($R34,Data!$A$5:$AJ$2001,Data!AI$2,FALSE))</f>
        <v>-8932.48</v>
      </c>
      <c r="Q34" s="9">
        <f t="shared" si="0"/>
        <v>-8932.48</v>
      </c>
      <c r="R34">
        <f>IF((MAX($R$4:R33)+1)&gt;Data!$A$1,"",MAX($R$4:R33)+1)</f>
        <v>30</v>
      </c>
    </row>
    <row r="35" spans="1:18" x14ac:dyDescent="0.2">
      <c r="A35" s="10">
        <f>IF(Q35="","",RANK(Q35,$Q$5:$Q$257)+COUNTIF($Q$3:Q34,Q35))</f>
        <v>61</v>
      </c>
      <c r="B35" t="str">
        <f>IF(R35="","",VLOOKUP($R35,Data!$A$5:$X$2001,Data!$E$2,FALSE))</f>
        <v>A</v>
      </c>
      <c r="C35">
        <f>IF(R35="","",VLOOKUP($R35,Data!$A$5:$X$2001,Data!$F$2,FALSE))</f>
        <v>0</v>
      </c>
      <c r="D35">
        <f>IF(R35="","",VLOOKUP($R35,Data!$A$5:$X$2001,Data!$G$2,FALSE))</f>
        <v>0</v>
      </c>
      <c r="E35">
        <f>IF(R35="","",VLOOKUP($R35,Data!$A$5:$X$2001,Data!$H$2,FALSE))</f>
        <v>0</v>
      </c>
      <c r="F35">
        <f>IF(R35="","",VLOOKUP($R35,Data!$A$5:$X$2001,Data!$I$2,FALSE))</f>
        <v>0</v>
      </c>
      <c r="G35">
        <f>IF(R35="","",VLOOKUP($R35,Data!$A$5:$X$2001,Data!$J$2,FALSE))</f>
        <v>0</v>
      </c>
      <c r="H35" t="str">
        <f>IF(R35="","",VLOOKUP($R35,Data!$A$5:$X$2001,Data!$K$2,FALSE))</f>
        <v>1588</v>
      </c>
      <c r="I35" t="str">
        <f>IF(R35="","",VLOOKUP($R35,Data!$A$5:$X$2001,Data!$L$2,FALSE))</f>
        <v>PROBATION DRUG TEST FEES</v>
      </c>
      <c r="J35" s="9">
        <f>IF($R35="","",VLOOKUP($R35,Data!$A$5:$AJ$2001,Data!AC$2,FALSE))</f>
        <v>0</v>
      </c>
      <c r="K35" s="9">
        <f>IF($R35="","",VLOOKUP($R35,Data!$A$5:$AJ$2001,Data!AD$2,FALSE))</f>
        <v>0</v>
      </c>
      <c r="L35" s="9">
        <f>IF($R35="","",VLOOKUP($R35,Data!$A$5:$AJ$2001,Data!AE$2,FALSE))</f>
        <v>0</v>
      </c>
      <c r="M35" s="9">
        <f>IF($R35="","",VLOOKUP($R35,Data!$A$5:$AJ$2001,Data!AF$2,FALSE))</f>
        <v>0</v>
      </c>
      <c r="N35" s="9">
        <f>IF($R35="","",VLOOKUP($R35,Data!$A$5:$AJ$2001,Data!AG$2,FALSE))</f>
        <v>8500</v>
      </c>
      <c r="O35" s="9">
        <f>IF($R35="","",VLOOKUP($R35,Data!$A$5:$AJ$2001,Data!AH$2,FALSE))</f>
        <v>404</v>
      </c>
      <c r="P35" s="9">
        <f>IF($R35="","",VLOOKUP($R35,Data!$A$5:$AJ$2001,Data!AI$2,FALSE))</f>
        <v>1130.0100000000002</v>
      </c>
      <c r="Q35" s="9">
        <f t="shared" si="0"/>
        <v>10034.01</v>
      </c>
      <c r="R35">
        <f>IF((MAX($R$4:R34)+1)&gt;Data!$A$1,"",MAX($R$4:R34)+1)</f>
        <v>31</v>
      </c>
    </row>
    <row r="36" spans="1:18" x14ac:dyDescent="0.2">
      <c r="A36" s="10">
        <f>IF(Q36="","",RANK(Q36,$Q$5:$Q$257)+COUNTIF($Q$3:Q35,Q36))</f>
        <v>181</v>
      </c>
      <c r="B36" t="str">
        <f>IF(R36="","",VLOOKUP($R36,Data!$A$5:$X$2001,Data!$E$2,FALSE))</f>
        <v>A</v>
      </c>
      <c r="C36">
        <f>IF(R36="","",VLOOKUP($R36,Data!$A$5:$X$2001,Data!$F$2,FALSE))</f>
        <v>0</v>
      </c>
      <c r="D36">
        <f>IF(R36="","",VLOOKUP($R36,Data!$A$5:$X$2001,Data!$G$2,FALSE))</f>
        <v>0</v>
      </c>
      <c r="E36">
        <f>IF(R36="","",VLOOKUP($R36,Data!$A$5:$X$2001,Data!$H$2,FALSE))</f>
        <v>0</v>
      </c>
      <c r="F36">
        <f>IF(R36="","",VLOOKUP($R36,Data!$A$5:$X$2001,Data!$I$2,FALSE))</f>
        <v>0</v>
      </c>
      <c r="G36">
        <f>IF(R36="","",VLOOKUP($R36,Data!$A$5:$X$2001,Data!$J$2,FALSE))</f>
        <v>0</v>
      </c>
      <c r="H36" t="str">
        <f>IF(R36="","",VLOOKUP($R36,Data!$A$5:$X$2001,Data!$K$2,FALSE))</f>
        <v>1589</v>
      </c>
      <c r="I36" t="str">
        <f>IF(R36="","",VLOOKUP($R36,Data!$A$5:$X$2001,Data!$L$2,FALSE))</f>
        <v>FEES FOR PROBATION SERVICES</v>
      </c>
      <c r="J36" s="9">
        <f>IF($R36="","",VLOOKUP($R36,Data!$A$5:$AJ$2001,Data!AC$2,FALSE))</f>
        <v>375</v>
      </c>
      <c r="K36" s="9">
        <f>IF($R36="","",VLOOKUP($R36,Data!$A$5:$AJ$2001,Data!AD$2,FALSE))</f>
        <v>-2315</v>
      </c>
      <c r="L36" s="9">
        <f>IF($R36="","",VLOOKUP($R36,Data!$A$5:$AJ$2001,Data!AE$2,FALSE))</f>
        <v>-3062</v>
      </c>
      <c r="M36" s="9">
        <f>IF($R36="","",VLOOKUP($R36,Data!$A$5:$AJ$2001,Data!AF$2,FALSE))</f>
        <v>-2904.5</v>
      </c>
      <c r="N36" s="9">
        <f>IF($R36="","",VLOOKUP($R36,Data!$A$5:$AJ$2001,Data!AG$2,FALSE))</f>
        <v>-10959</v>
      </c>
      <c r="O36" s="9">
        <f>IF($R36="","",VLOOKUP($R36,Data!$A$5:$AJ$2001,Data!AH$2,FALSE))</f>
        <v>-551</v>
      </c>
      <c r="P36" s="9">
        <f>IF($R36="","",VLOOKUP($R36,Data!$A$5:$AJ$2001,Data!AI$2,FALSE))</f>
        <v>583</v>
      </c>
      <c r="Q36" s="9">
        <f t="shared" si="0"/>
        <v>-18833.5</v>
      </c>
      <c r="R36">
        <f>IF((MAX($R$4:R35)+1)&gt;Data!$A$1,"",MAX($R$4:R35)+1)</f>
        <v>32</v>
      </c>
    </row>
    <row r="37" spans="1:18" x14ac:dyDescent="0.2">
      <c r="A37" s="10">
        <f>IF(Q37="","",RANK(Q37,$Q$5:$Q$257)+COUNTIF($Q$3:Q36,Q37))</f>
        <v>146</v>
      </c>
      <c r="B37" t="str">
        <f>IF(R37="","",VLOOKUP($R37,Data!$A$5:$X$2001,Data!$E$2,FALSE))</f>
        <v>A</v>
      </c>
      <c r="C37">
        <f>IF(R37="","",VLOOKUP($R37,Data!$A$5:$X$2001,Data!$F$2,FALSE))</f>
        <v>0</v>
      </c>
      <c r="D37">
        <f>IF(R37="","",VLOOKUP($R37,Data!$A$5:$X$2001,Data!$G$2,FALSE))</f>
        <v>0</v>
      </c>
      <c r="E37">
        <f>IF(R37="","",VLOOKUP($R37,Data!$A$5:$X$2001,Data!$H$2,FALSE))</f>
        <v>0</v>
      </c>
      <c r="F37">
        <f>IF(R37="","",VLOOKUP($R37,Data!$A$5:$X$2001,Data!$I$2,FALSE))</f>
        <v>0</v>
      </c>
      <c r="G37">
        <f>IF(R37="","",VLOOKUP($R37,Data!$A$5:$X$2001,Data!$J$2,FALSE))</f>
        <v>0</v>
      </c>
      <c r="H37" t="str">
        <f>IF(R37="","",VLOOKUP($R37,Data!$A$5:$X$2001,Data!$K$2,FALSE))</f>
        <v>1590</v>
      </c>
      <c r="I37" t="str">
        <f>IF(R37="","",VLOOKUP($R37,Data!$A$5:$X$2001,Data!$L$2,FALSE))</f>
        <v>PERMA SAFETY REBATE</v>
      </c>
      <c r="J37" s="9">
        <f>IF($R37="","",VLOOKUP($R37,Data!$A$5:$AJ$2001,Data!AC$2,FALSE))</f>
        <v>0</v>
      </c>
      <c r="K37" s="9">
        <f>IF($R37="","",VLOOKUP($R37,Data!$A$5:$AJ$2001,Data!AD$2,FALSE))</f>
        <v>0</v>
      </c>
      <c r="L37" s="9">
        <f>IF($R37="","",VLOOKUP($R37,Data!$A$5:$AJ$2001,Data!AE$2,FALSE))</f>
        <v>0</v>
      </c>
      <c r="M37" s="9">
        <f>IF($R37="","",VLOOKUP($R37,Data!$A$5:$AJ$2001,Data!AF$2,FALSE))</f>
        <v>2680</v>
      </c>
      <c r="N37" s="9">
        <f>IF($R37="","",VLOOKUP($R37,Data!$A$5:$AJ$2001,Data!AG$2,FALSE))</f>
        <v>0</v>
      </c>
      <c r="O37" s="9">
        <f>IF($R37="","",VLOOKUP($R37,Data!$A$5:$AJ$2001,Data!AH$2,FALSE))</f>
        <v>-2059.4299999999998</v>
      </c>
      <c r="P37" s="9">
        <f>IF($R37="","",VLOOKUP($R37,Data!$A$5:$AJ$2001,Data!AI$2,FALSE))</f>
        <v>-2121.3000000000002</v>
      </c>
      <c r="Q37" s="9">
        <f t="shared" si="0"/>
        <v>-1500.73</v>
      </c>
      <c r="R37">
        <f>IF((MAX($R$4:R36)+1)&gt;Data!$A$1,"",MAX($R$4:R36)+1)</f>
        <v>33</v>
      </c>
    </row>
    <row r="38" spans="1:18" x14ac:dyDescent="0.2">
      <c r="A38" s="10">
        <f>IF(Q38="","",RANK(Q38,$Q$5:$Q$257)+COUNTIF($Q$3:Q37,Q38))</f>
        <v>153</v>
      </c>
      <c r="B38" t="str">
        <f>IF(R38="","",VLOOKUP($R38,Data!$A$5:$X$2001,Data!$E$2,FALSE))</f>
        <v>A</v>
      </c>
      <c r="C38">
        <f>IF(R38="","",VLOOKUP($R38,Data!$A$5:$X$2001,Data!$F$2,FALSE))</f>
        <v>0</v>
      </c>
      <c r="D38">
        <f>IF(R38="","",VLOOKUP($R38,Data!$A$5:$X$2001,Data!$G$2,FALSE))</f>
        <v>0</v>
      </c>
      <c r="E38">
        <f>IF(R38="","",VLOOKUP($R38,Data!$A$5:$X$2001,Data!$H$2,FALSE))</f>
        <v>0</v>
      </c>
      <c r="F38">
        <f>IF(R38="","",VLOOKUP($R38,Data!$A$5:$X$2001,Data!$I$2,FALSE))</f>
        <v>0</v>
      </c>
      <c r="G38">
        <f>IF(R38="","",VLOOKUP($R38,Data!$A$5:$X$2001,Data!$J$2,FALSE))</f>
        <v>0</v>
      </c>
      <c r="H38" t="str">
        <f>IF(R38="","",VLOOKUP($R38,Data!$A$5:$X$2001,Data!$K$2,FALSE))</f>
        <v>1601</v>
      </c>
      <c r="I38" t="str">
        <f>IF(R38="","",VLOOKUP($R38,Data!$A$5:$X$2001,Data!$L$2,FALSE))</f>
        <v>PUBLIC HEALTH ED-DENTAL CARE</v>
      </c>
      <c r="J38" s="9">
        <f>IF($R38="","",VLOOKUP($R38,Data!$A$5:$AJ$2001,Data!AC$2,FALSE))</f>
        <v>-616.13999999999987</v>
      </c>
      <c r="K38" s="9">
        <f>IF($R38="","",VLOOKUP($R38,Data!$A$5:$AJ$2001,Data!AD$2,FALSE))</f>
        <v>-589.65999999999985</v>
      </c>
      <c r="L38" s="9">
        <f>IF($R38="","",VLOOKUP($R38,Data!$A$5:$AJ$2001,Data!AE$2,FALSE))</f>
        <v>295</v>
      </c>
      <c r="M38" s="9">
        <f>IF($R38="","",VLOOKUP($R38,Data!$A$5:$AJ$2001,Data!AF$2,FALSE))</f>
        <v>-2160</v>
      </c>
      <c r="N38" s="9">
        <f>IF($R38="","",VLOOKUP($R38,Data!$A$5:$AJ$2001,Data!AG$2,FALSE))</f>
        <v>0</v>
      </c>
      <c r="O38" s="9">
        <f>IF($R38="","",VLOOKUP($R38,Data!$A$5:$AJ$2001,Data!AH$2,FALSE))</f>
        <v>0</v>
      </c>
      <c r="P38" s="9">
        <f>IF($R38="","",VLOOKUP($R38,Data!$A$5:$AJ$2001,Data!AI$2,FALSE))</f>
        <v>0</v>
      </c>
      <c r="Q38" s="9">
        <f t="shared" si="0"/>
        <v>-3070.7999999999997</v>
      </c>
      <c r="R38">
        <f>IF((MAX($R$4:R37)+1)&gt;Data!$A$1,"",MAX($R$4:R37)+1)</f>
        <v>34</v>
      </c>
    </row>
    <row r="39" spans="1:18" x14ac:dyDescent="0.2">
      <c r="A39" s="10">
        <f>IF(Q39="","",RANK(Q39,$Q$5:$Q$257)+COUNTIF($Q$3:Q38,Q39))</f>
        <v>91</v>
      </c>
      <c r="B39" t="str">
        <f>IF(R39="","",VLOOKUP($R39,Data!$A$5:$X$2001,Data!$E$2,FALSE))</f>
        <v>A</v>
      </c>
      <c r="C39">
        <f>IF(R39="","",VLOOKUP($R39,Data!$A$5:$X$2001,Data!$F$2,FALSE))</f>
        <v>0</v>
      </c>
      <c r="D39">
        <f>IF(R39="","",VLOOKUP($R39,Data!$A$5:$X$2001,Data!$G$2,FALSE))</f>
        <v>0</v>
      </c>
      <c r="E39">
        <f>IF(R39="","",VLOOKUP($R39,Data!$A$5:$X$2001,Data!$H$2,FALSE))</f>
        <v>0</v>
      </c>
      <c r="F39">
        <f>IF(R39="","",VLOOKUP($R39,Data!$A$5:$X$2001,Data!$I$2,FALSE))</f>
        <v>0</v>
      </c>
      <c r="G39">
        <f>IF(R39="","",VLOOKUP($R39,Data!$A$5:$X$2001,Data!$J$2,FALSE))</f>
        <v>0</v>
      </c>
      <c r="H39" t="str">
        <f>IF(R39="","",VLOOKUP($R39,Data!$A$5:$X$2001,Data!$K$2,FALSE))</f>
        <v>1605</v>
      </c>
      <c r="I39" t="str">
        <f>IF(R39="","",VLOOKUP($R39,Data!$A$5:$X$2001,Data!$L$2,FALSE))</f>
        <v>PUBLIC HEALTH FEES</v>
      </c>
      <c r="J39" s="9">
        <f>IF($R39="","",VLOOKUP($R39,Data!$A$5:$AJ$2001,Data!AC$2,FALSE))</f>
        <v>0</v>
      </c>
      <c r="K39" s="9">
        <f>IF($R39="","",VLOOKUP($R39,Data!$A$5:$AJ$2001,Data!AD$2,FALSE))</f>
        <v>0</v>
      </c>
      <c r="L39" s="9">
        <f>IF($R39="","",VLOOKUP($R39,Data!$A$5:$AJ$2001,Data!AE$2,FALSE))</f>
        <v>0</v>
      </c>
      <c r="M39" s="9">
        <f>IF($R39="","",VLOOKUP($R39,Data!$A$5:$AJ$2001,Data!AF$2,FALSE))</f>
        <v>0</v>
      </c>
      <c r="N39" s="9">
        <f>IF($R39="","",VLOOKUP($R39,Data!$A$5:$AJ$2001,Data!AG$2,FALSE))</f>
        <v>0</v>
      </c>
      <c r="O39" s="9">
        <f>IF($R39="","",VLOOKUP($R39,Data!$A$5:$AJ$2001,Data!AH$2,FALSE))</f>
        <v>0</v>
      </c>
      <c r="P39" s="9">
        <f>IF($R39="","",VLOOKUP($R39,Data!$A$5:$AJ$2001,Data!AI$2,FALSE))</f>
        <v>0</v>
      </c>
      <c r="Q39" s="9">
        <f t="shared" si="0"/>
        <v>0</v>
      </c>
      <c r="R39">
        <f>IF((MAX($R$4:R38)+1)&gt;Data!$A$1,"",MAX($R$4:R38)+1)</f>
        <v>35</v>
      </c>
    </row>
    <row r="40" spans="1:18" x14ac:dyDescent="0.2">
      <c r="A40" s="10">
        <f>IF(Q40="","",RANK(Q40,$Q$5:$Q$257)+COUNTIF($Q$3:Q39,Q40))</f>
        <v>92</v>
      </c>
      <c r="B40" t="str">
        <f>IF(R40="","",VLOOKUP($R40,Data!$A$5:$X$2001,Data!$E$2,FALSE))</f>
        <v>A</v>
      </c>
      <c r="C40">
        <f>IF(R40="","",VLOOKUP($R40,Data!$A$5:$X$2001,Data!$F$2,FALSE))</f>
        <v>0</v>
      </c>
      <c r="D40">
        <f>IF(R40="","",VLOOKUP($R40,Data!$A$5:$X$2001,Data!$G$2,FALSE))</f>
        <v>0</v>
      </c>
      <c r="E40">
        <f>IF(R40="","",VLOOKUP($R40,Data!$A$5:$X$2001,Data!$H$2,FALSE))</f>
        <v>0</v>
      </c>
      <c r="F40">
        <f>IF(R40="","",VLOOKUP($R40,Data!$A$5:$X$2001,Data!$I$2,FALSE))</f>
        <v>0</v>
      </c>
      <c r="G40">
        <f>IF(R40="","",VLOOKUP($R40,Data!$A$5:$X$2001,Data!$J$2,FALSE))</f>
        <v>0</v>
      </c>
      <c r="H40" t="str">
        <f>IF(R40="","",VLOOKUP($R40,Data!$A$5:$X$2001,Data!$K$2,FALSE))</f>
        <v>1610</v>
      </c>
      <c r="I40" t="str">
        <f>IF(R40="","",VLOOKUP($R40,Data!$A$5:$X$2001,Data!$L$2,FALSE))</f>
        <v>HOME NURSING CHARGES</v>
      </c>
      <c r="J40" s="9">
        <f>IF($R40="","",VLOOKUP($R40,Data!$A$5:$AJ$2001,Data!AC$2,FALSE))</f>
        <v>0</v>
      </c>
      <c r="K40" s="9">
        <f>IF($R40="","",VLOOKUP($R40,Data!$A$5:$AJ$2001,Data!AD$2,FALSE))</f>
        <v>0</v>
      </c>
      <c r="L40" s="9">
        <f>IF($R40="","",VLOOKUP($R40,Data!$A$5:$AJ$2001,Data!AE$2,FALSE))</f>
        <v>0</v>
      </c>
      <c r="M40" s="9">
        <f>IF($R40="","",VLOOKUP($R40,Data!$A$5:$AJ$2001,Data!AF$2,FALSE))</f>
        <v>0</v>
      </c>
      <c r="N40" s="9">
        <f>IF($R40="","",VLOOKUP($R40,Data!$A$5:$AJ$2001,Data!AG$2,FALSE))</f>
        <v>0</v>
      </c>
      <c r="O40" s="9">
        <f>IF($R40="","",VLOOKUP($R40,Data!$A$5:$AJ$2001,Data!AH$2,FALSE))</f>
        <v>0</v>
      </c>
      <c r="P40" s="9">
        <f>IF($R40="","",VLOOKUP($R40,Data!$A$5:$AJ$2001,Data!AI$2,FALSE))</f>
        <v>0</v>
      </c>
      <c r="Q40" s="9">
        <f t="shared" si="0"/>
        <v>0</v>
      </c>
      <c r="R40">
        <f>IF((MAX($R$4:R39)+1)&gt;Data!$A$1,"",MAX($R$4:R39)+1)</f>
        <v>36</v>
      </c>
    </row>
    <row r="41" spans="1:18" x14ac:dyDescent="0.2">
      <c r="A41" s="10">
        <f>IF(Q41="","",RANK(Q41,$Q$5:$Q$257)+COUNTIF($Q$3:Q40,Q41))</f>
        <v>80</v>
      </c>
      <c r="B41" t="str">
        <f>IF(R41="","",VLOOKUP($R41,Data!$A$5:$X$2001,Data!$E$2,FALSE))</f>
        <v>A</v>
      </c>
      <c r="C41">
        <f>IF(R41="","",VLOOKUP($R41,Data!$A$5:$X$2001,Data!$F$2,FALSE))</f>
        <v>0</v>
      </c>
      <c r="D41">
        <f>IF(R41="","",VLOOKUP($R41,Data!$A$5:$X$2001,Data!$G$2,FALSE))</f>
        <v>0</v>
      </c>
      <c r="E41">
        <f>IF(R41="","",VLOOKUP($R41,Data!$A$5:$X$2001,Data!$H$2,FALSE))</f>
        <v>0</v>
      </c>
      <c r="F41">
        <f>IF(R41="","",VLOOKUP($R41,Data!$A$5:$X$2001,Data!$I$2,FALSE))</f>
        <v>0</v>
      </c>
      <c r="G41">
        <f>IF(R41="","",VLOOKUP($R41,Data!$A$5:$X$2001,Data!$J$2,FALSE))</f>
        <v>0</v>
      </c>
      <c r="H41" t="str">
        <f>IF(R41="","",VLOOKUP($R41,Data!$A$5:$X$2001,Data!$K$2,FALSE))</f>
        <v>1612</v>
      </c>
      <c r="I41" t="str">
        <f>IF(R41="","",VLOOKUP($R41,Data!$A$5:$X$2001,Data!$L$2,FALSE))</f>
        <v>DONATIONS - IMMUNIZATION</v>
      </c>
      <c r="J41" s="9">
        <f>IF($R41="","",VLOOKUP($R41,Data!$A$5:$AJ$2001,Data!AC$2,FALSE))</f>
        <v>-119</v>
      </c>
      <c r="K41" s="9">
        <f>IF($R41="","",VLOOKUP($R41,Data!$A$5:$AJ$2001,Data!AD$2,FALSE))</f>
        <v>337</v>
      </c>
      <c r="L41" s="9">
        <f>IF($R41="","",VLOOKUP($R41,Data!$A$5:$AJ$2001,Data!AE$2,FALSE))</f>
        <v>314</v>
      </c>
      <c r="M41" s="9">
        <f>IF($R41="","",VLOOKUP($R41,Data!$A$5:$AJ$2001,Data!AF$2,FALSE))</f>
        <v>301</v>
      </c>
      <c r="N41" s="9">
        <f>IF($R41="","",VLOOKUP($R41,Data!$A$5:$AJ$2001,Data!AG$2,FALSE))</f>
        <v>-249</v>
      </c>
      <c r="O41" s="9">
        <f>IF($R41="","",VLOOKUP($R41,Data!$A$5:$AJ$2001,Data!AH$2,FALSE))</f>
        <v>77</v>
      </c>
      <c r="P41" s="9">
        <f>IF($R41="","",VLOOKUP($R41,Data!$A$5:$AJ$2001,Data!AI$2,FALSE))</f>
        <v>100</v>
      </c>
      <c r="Q41" s="9">
        <f t="shared" si="0"/>
        <v>761</v>
      </c>
      <c r="R41">
        <f>IF((MAX($R$4:R40)+1)&gt;Data!$A$1,"",MAX($R$4:R40)+1)</f>
        <v>37</v>
      </c>
    </row>
    <row r="42" spans="1:18" x14ac:dyDescent="0.2">
      <c r="A42" s="10">
        <f>IF(Q42="","",RANK(Q42,$Q$5:$Q$257)+COUNTIF($Q$3:Q41,Q42))</f>
        <v>196</v>
      </c>
      <c r="B42" t="str">
        <f>IF(R42="","",VLOOKUP($R42,Data!$A$5:$X$2001,Data!$E$2,FALSE))</f>
        <v>A</v>
      </c>
      <c r="C42">
        <f>IF(R42="","",VLOOKUP($R42,Data!$A$5:$X$2001,Data!$F$2,FALSE))</f>
        <v>0</v>
      </c>
      <c r="D42">
        <f>IF(R42="","",VLOOKUP($R42,Data!$A$5:$X$2001,Data!$G$2,FALSE))</f>
        <v>0</v>
      </c>
      <c r="E42">
        <f>IF(R42="","",VLOOKUP($R42,Data!$A$5:$X$2001,Data!$H$2,FALSE))</f>
        <v>0</v>
      </c>
      <c r="F42">
        <f>IF(R42="","",VLOOKUP($R42,Data!$A$5:$X$2001,Data!$I$2,FALSE))</f>
        <v>0</v>
      </c>
      <c r="G42">
        <f>IF(R42="","",VLOOKUP($R42,Data!$A$5:$X$2001,Data!$J$2,FALSE))</f>
        <v>0</v>
      </c>
      <c r="H42" t="str">
        <f>IF(R42="","",VLOOKUP($R42,Data!$A$5:$X$2001,Data!$K$2,FALSE))</f>
        <v>1613</v>
      </c>
      <c r="I42" t="str">
        <f>IF(R42="","",VLOOKUP($R42,Data!$A$5:$X$2001,Data!$L$2,FALSE))</f>
        <v>MEDICAID - AGE 3-5 YEARS</v>
      </c>
      <c r="J42" s="9">
        <f>IF($R42="","",VLOOKUP($R42,Data!$A$5:$AJ$2001,Data!AC$2,FALSE))</f>
        <v>64751.640000000014</v>
      </c>
      <c r="K42" s="9">
        <f>IF($R42="","",VLOOKUP($R42,Data!$A$5:$AJ$2001,Data!AD$2,FALSE))</f>
        <v>-51546.040000000008</v>
      </c>
      <c r="L42" s="9">
        <f>IF($R42="","",VLOOKUP($R42,Data!$A$5:$AJ$2001,Data!AE$2,FALSE))</f>
        <v>-21097.690000000002</v>
      </c>
      <c r="M42" s="9">
        <f>IF($R42="","",VLOOKUP($R42,Data!$A$5:$AJ$2001,Data!AF$2,FALSE))</f>
        <v>-114506.65999999997</v>
      </c>
      <c r="N42" s="9">
        <f>IF($R42="","",VLOOKUP($R42,Data!$A$5:$AJ$2001,Data!AG$2,FALSE))</f>
        <v>-20006.200000000012</v>
      </c>
      <c r="O42" s="9">
        <f>IF($R42="","",VLOOKUP($R42,Data!$A$5:$AJ$2001,Data!AH$2,FALSE))</f>
        <v>59226.990000000005</v>
      </c>
      <c r="P42" s="9">
        <f>IF($R42="","",VLOOKUP($R42,Data!$A$5:$AJ$2001,Data!AI$2,FALSE))</f>
        <v>38856.600000000006</v>
      </c>
      <c r="Q42" s="9">
        <f t="shared" si="0"/>
        <v>-44321.359999999971</v>
      </c>
      <c r="R42">
        <f>IF((MAX($R$4:R41)+1)&gt;Data!$A$1,"",MAX($R$4:R41)+1)</f>
        <v>38</v>
      </c>
    </row>
    <row r="43" spans="1:18" x14ac:dyDescent="0.2">
      <c r="A43" s="10">
        <f>IF(Q43="","",RANK(Q43,$Q$5:$Q$257)+COUNTIF($Q$3:Q42,Q43))</f>
        <v>252</v>
      </c>
      <c r="B43" t="str">
        <f>IF(R43="","",VLOOKUP($R43,Data!$A$5:$X$2001,Data!$E$2,FALSE))</f>
        <v>A</v>
      </c>
      <c r="C43">
        <f>IF(R43="","",VLOOKUP($R43,Data!$A$5:$X$2001,Data!$F$2,FALSE))</f>
        <v>0</v>
      </c>
      <c r="D43">
        <f>IF(R43="","",VLOOKUP($R43,Data!$A$5:$X$2001,Data!$G$2,FALSE))</f>
        <v>0</v>
      </c>
      <c r="E43">
        <f>IF(R43="","",VLOOKUP($R43,Data!$A$5:$X$2001,Data!$H$2,FALSE))</f>
        <v>0</v>
      </c>
      <c r="F43">
        <f>IF(R43="","",VLOOKUP($R43,Data!$A$5:$X$2001,Data!$I$2,FALSE))</f>
        <v>0</v>
      </c>
      <c r="G43">
        <f>IF(R43="","",VLOOKUP($R43,Data!$A$5:$X$2001,Data!$J$2,FALSE))</f>
        <v>0</v>
      </c>
      <c r="H43" t="str">
        <f>IF(R43="","",VLOOKUP($R43,Data!$A$5:$X$2001,Data!$K$2,FALSE))</f>
        <v>1620</v>
      </c>
      <c r="I43" t="str">
        <f>IF(R43="","",VLOOKUP($R43,Data!$A$5:$X$2001,Data!$L$2,FALSE))</f>
        <v>MENTAL HEALTH FEES</v>
      </c>
      <c r="J43" s="9">
        <f>IF($R43="","",VLOOKUP($R43,Data!$A$5:$AJ$2001,Data!AC$2,FALSE))</f>
        <v>124434.80000000005</v>
      </c>
      <c r="K43" s="9">
        <f>IF($R43="","",VLOOKUP($R43,Data!$A$5:$AJ$2001,Data!AD$2,FALSE))</f>
        <v>-443798.8600000001</v>
      </c>
      <c r="L43" s="9">
        <f>IF($R43="","",VLOOKUP($R43,Data!$A$5:$AJ$2001,Data!AE$2,FALSE))</f>
        <v>-402375.39999999991</v>
      </c>
      <c r="M43" s="9">
        <f>IF($R43="","",VLOOKUP($R43,Data!$A$5:$AJ$2001,Data!AF$2,FALSE))</f>
        <v>-340837.5</v>
      </c>
      <c r="N43" s="9">
        <f>IF($R43="","",VLOOKUP($R43,Data!$A$5:$AJ$2001,Data!AG$2,FALSE))</f>
        <v>-347229.32000000007</v>
      </c>
      <c r="O43" s="9">
        <f>IF($R43="","",VLOOKUP($R43,Data!$A$5:$AJ$2001,Data!AH$2,FALSE))</f>
        <v>-479877.90999999992</v>
      </c>
      <c r="P43" s="9">
        <f>IF($R43="","",VLOOKUP($R43,Data!$A$5:$AJ$2001,Data!AI$2,FALSE))</f>
        <v>-393169.06000000006</v>
      </c>
      <c r="Q43" s="9">
        <f t="shared" si="0"/>
        <v>-2282853.25</v>
      </c>
      <c r="R43">
        <f>IF((MAX($R$4:R42)+1)&gt;Data!$A$1,"",MAX($R$4:R42)+1)</f>
        <v>39</v>
      </c>
    </row>
    <row r="44" spans="1:18" x14ac:dyDescent="0.2">
      <c r="A44" s="10">
        <f>IF(Q44="","",RANK(Q44,$Q$5:$Q$257)+COUNTIF($Q$3:Q43,Q44))</f>
        <v>219</v>
      </c>
      <c r="B44" t="str">
        <f>IF(R44="","",VLOOKUP($R44,Data!$A$5:$X$2001,Data!$E$2,FALSE))</f>
        <v>A</v>
      </c>
      <c r="C44">
        <f>IF(R44="","",VLOOKUP($R44,Data!$A$5:$X$2001,Data!$F$2,FALSE))</f>
        <v>0</v>
      </c>
      <c r="D44">
        <f>IF(R44="","",VLOOKUP($R44,Data!$A$5:$X$2001,Data!$G$2,FALSE))</f>
        <v>0</v>
      </c>
      <c r="E44">
        <f>IF(R44="","",VLOOKUP($R44,Data!$A$5:$X$2001,Data!$H$2,FALSE))</f>
        <v>0</v>
      </c>
      <c r="F44">
        <f>IF(R44="","",VLOOKUP($R44,Data!$A$5:$X$2001,Data!$I$2,FALSE))</f>
        <v>0</v>
      </c>
      <c r="G44">
        <f>IF(R44="","",VLOOKUP($R44,Data!$A$5:$X$2001,Data!$J$2,FALSE))</f>
        <v>0</v>
      </c>
      <c r="H44" t="str">
        <f>IF(R44="","",VLOOKUP($R44,Data!$A$5:$X$2001,Data!$K$2,FALSE))</f>
        <v>1621</v>
      </c>
      <c r="I44" t="str">
        <f>IF(R44="","",VLOOKUP($R44,Data!$A$5:$X$2001,Data!$L$2,FALSE))</f>
        <v>EARLY INTERVENTION FEES</v>
      </c>
      <c r="J44" s="9">
        <f>IF($R44="","",VLOOKUP($R44,Data!$A$5:$AJ$2001,Data!AC$2,FALSE))</f>
        <v>20000</v>
      </c>
      <c r="K44" s="9">
        <f>IF($R44="","",VLOOKUP($R44,Data!$A$5:$AJ$2001,Data!AD$2,FALSE))</f>
        <v>-93148.28</v>
      </c>
      <c r="L44" s="9">
        <f>IF($R44="","",VLOOKUP($R44,Data!$A$5:$AJ$2001,Data!AE$2,FALSE))</f>
        <v>16039.75</v>
      </c>
      <c r="M44" s="9">
        <f>IF($R44="","",VLOOKUP($R44,Data!$A$5:$AJ$2001,Data!AF$2,FALSE))</f>
        <v>11212.5</v>
      </c>
      <c r="N44" s="9">
        <f>IF($R44="","",VLOOKUP($R44,Data!$A$5:$AJ$2001,Data!AG$2,FALSE))</f>
        <v>-9329</v>
      </c>
      <c r="O44" s="9">
        <f>IF($R44="","",VLOOKUP($R44,Data!$A$5:$AJ$2001,Data!AH$2,FALSE))</f>
        <v>-70106.5</v>
      </c>
      <c r="P44" s="9">
        <f>IF($R44="","",VLOOKUP($R44,Data!$A$5:$AJ$2001,Data!AI$2,FALSE))</f>
        <v>-22080.53</v>
      </c>
      <c r="Q44" s="9">
        <f t="shared" si="0"/>
        <v>-147412.06</v>
      </c>
      <c r="R44">
        <f>IF((MAX($R$4:R43)+1)&gt;Data!$A$1,"",MAX($R$4:R43)+1)</f>
        <v>40</v>
      </c>
    </row>
    <row r="45" spans="1:18" x14ac:dyDescent="0.2">
      <c r="A45" s="10">
        <f>IF(Q45="","",RANK(Q45,$Q$5:$Q$257)+COUNTIF($Q$3:Q44,Q45))</f>
        <v>245</v>
      </c>
      <c r="B45" t="str">
        <f>IF(R45="","",VLOOKUP($R45,Data!$A$5:$X$2001,Data!$E$2,FALSE))</f>
        <v>A</v>
      </c>
      <c r="C45">
        <f>IF(R45="","",VLOOKUP($R45,Data!$A$5:$X$2001,Data!$F$2,FALSE))</f>
        <v>0</v>
      </c>
      <c r="D45">
        <f>IF(R45="","",VLOOKUP($R45,Data!$A$5:$X$2001,Data!$G$2,FALSE))</f>
        <v>0</v>
      </c>
      <c r="E45">
        <f>IF(R45="","",VLOOKUP($R45,Data!$A$5:$X$2001,Data!$H$2,FALSE))</f>
        <v>0</v>
      </c>
      <c r="F45">
        <f>IF(R45="","",VLOOKUP($R45,Data!$A$5:$X$2001,Data!$I$2,FALSE))</f>
        <v>0</v>
      </c>
      <c r="G45">
        <f>IF(R45="","",VLOOKUP($R45,Data!$A$5:$X$2001,Data!$J$2,FALSE))</f>
        <v>0</v>
      </c>
      <c r="H45" t="str">
        <f>IF(R45="","",VLOOKUP($R45,Data!$A$5:$X$2001,Data!$K$2,FALSE))</f>
        <v>1622</v>
      </c>
      <c r="I45" t="str">
        <f>IF(R45="","",VLOOKUP($R45,Data!$A$5:$X$2001,Data!$L$2,FALSE))</f>
        <v>DSRIP PROGRAM</v>
      </c>
      <c r="J45" s="9">
        <f>IF($R45="","",VLOOKUP($R45,Data!$A$5:$AJ$2001,Data!AC$2,FALSE))</f>
        <v>0</v>
      </c>
      <c r="K45" s="9">
        <f>IF($R45="","",VLOOKUP($R45,Data!$A$5:$AJ$2001,Data!AD$2,FALSE))</f>
        <v>-150214.14000000001</v>
      </c>
      <c r="L45" s="9">
        <f>IF($R45="","",VLOOKUP($R45,Data!$A$5:$AJ$2001,Data!AE$2,FALSE))</f>
        <v>-134534.1</v>
      </c>
      <c r="M45" s="9">
        <f>IF($R45="","",VLOOKUP($R45,Data!$A$5:$AJ$2001,Data!AF$2,FALSE))</f>
        <v>-389777.88</v>
      </c>
      <c r="N45" s="9">
        <f>IF($R45="","",VLOOKUP($R45,Data!$A$5:$AJ$2001,Data!AG$2,FALSE))</f>
        <v>-97387.579999999987</v>
      </c>
      <c r="O45" s="9">
        <f>IF($R45="","",VLOOKUP($R45,Data!$A$5:$AJ$2001,Data!AH$2,FALSE))</f>
        <v>63804.63</v>
      </c>
      <c r="P45" s="9">
        <f>IF($R45="","",VLOOKUP($R45,Data!$A$5:$AJ$2001,Data!AI$2,FALSE))</f>
        <v>-24275.26</v>
      </c>
      <c r="Q45" s="9">
        <f t="shared" si="0"/>
        <v>-732384.33</v>
      </c>
      <c r="R45">
        <f>IF((MAX($R$4:R44)+1)&gt;Data!$A$1,"",MAX($R$4:R44)+1)</f>
        <v>41</v>
      </c>
    </row>
    <row r="46" spans="1:18" x14ac:dyDescent="0.2">
      <c r="A46" s="10">
        <f>IF(Q46="","",RANK(Q46,$Q$5:$Q$257)+COUNTIF($Q$3:Q45,Q46))</f>
        <v>233</v>
      </c>
      <c r="B46" t="str">
        <f>IF(R46="","",VLOOKUP($R46,Data!$A$5:$X$2001,Data!$E$2,FALSE))</f>
        <v>A</v>
      </c>
      <c r="C46">
        <f>IF(R46="","",VLOOKUP($R46,Data!$A$5:$X$2001,Data!$F$2,FALSE))</f>
        <v>0</v>
      </c>
      <c r="D46">
        <f>IF(R46="","",VLOOKUP($R46,Data!$A$5:$X$2001,Data!$G$2,FALSE))</f>
        <v>0</v>
      </c>
      <c r="E46">
        <f>IF(R46="","",VLOOKUP($R46,Data!$A$5:$X$2001,Data!$H$2,FALSE))</f>
        <v>0</v>
      </c>
      <c r="F46">
        <f>IF(R46="","",VLOOKUP($R46,Data!$A$5:$X$2001,Data!$I$2,FALSE))</f>
        <v>0</v>
      </c>
      <c r="G46">
        <f>IF(R46="","",VLOOKUP($R46,Data!$A$5:$X$2001,Data!$J$2,FALSE))</f>
        <v>0</v>
      </c>
      <c r="H46" t="str">
        <f>IF(R46="","",VLOOKUP($R46,Data!$A$5:$X$2001,Data!$K$2,FALSE))</f>
        <v>1623</v>
      </c>
      <c r="I46" t="str">
        <f>IF(R46="","",VLOOKUP($R46,Data!$A$5:$X$2001,Data!$L$2,FALSE))</f>
        <v>CHEM. DEPENDENCY FEES</v>
      </c>
      <c r="J46" s="9">
        <f>IF($R46="","",VLOOKUP($R46,Data!$A$5:$AJ$2001,Data!AC$2,FALSE))</f>
        <v>-16900.369999999995</v>
      </c>
      <c r="K46" s="9">
        <f>IF($R46="","",VLOOKUP($R46,Data!$A$5:$AJ$2001,Data!AD$2,FALSE))</f>
        <v>-137269.08000000002</v>
      </c>
      <c r="L46" s="9">
        <f>IF($R46="","",VLOOKUP($R46,Data!$A$5:$AJ$2001,Data!AE$2,FALSE))</f>
        <v>-49290.090000000026</v>
      </c>
      <c r="M46" s="9">
        <f>IF($R46="","",VLOOKUP($R46,Data!$A$5:$AJ$2001,Data!AF$2,FALSE))</f>
        <v>-68934.38</v>
      </c>
      <c r="N46" s="9">
        <f>IF($R46="","",VLOOKUP($R46,Data!$A$5:$AJ$2001,Data!AG$2,FALSE))</f>
        <v>-105344.98999999999</v>
      </c>
      <c r="O46" s="9">
        <f>IF($R46="","",VLOOKUP($R46,Data!$A$5:$AJ$2001,Data!AH$2,FALSE))</f>
        <v>-3474.5900000000256</v>
      </c>
      <c r="P46" s="9">
        <f>IF($R46="","",VLOOKUP($R46,Data!$A$5:$AJ$2001,Data!AI$2,FALSE))</f>
        <v>9889.8400000000256</v>
      </c>
      <c r="Q46" s="9">
        <f t="shared" si="0"/>
        <v>-371323.66000000003</v>
      </c>
      <c r="R46">
        <f>IF((MAX($R$4:R45)+1)&gt;Data!$A$1,"",MAX($R$4:R45)+1)</f>
        <v>42</v>
      </c>
    </row>
    <row r="47" spans="1:18" x14ac:dyDescent="0.2">
      <c r="A47" s="10">
        <f>IF(Q47="","",RANK(Q47,$Q$5:$Q$257)+COUNTIF($Q$3:Q46,Q47))</f>
        <v>93</v>
      </c>
      <c r="B47" t="str">
        <f>IF(R47="","",VLOOKUP($R47,Data!$A$5:$X$2001,Data!$E$2,FALSE))</f>
        <v>A</v>
      </c>
      <c r="C47">
        <f>IF(R47="","",VLOOKUP($R47,Data!$A$5:$X$2001,Data!$F$2,FALSE))</f>
        <v>0</v>
      </c>
      <c r="D47">
        <f>IF(R47="","",VLOOKUP($R47,Data!$A$5:$X$2001,Data!$G$2,FALSE))</f>
        <v>0</v>
      </c>
      <c r="E47">
        <f>IF(R47="","",VLOOKUP($R47,Data!$A$5:$X$2001,Data!$H$2,FALSE))</f>
        <v>0</v>
      </c>
      <c r="F47">
        <f>IF(R47="","",VLOOKUP($R47,Data!$A$5:$X$2001,Data!$I$2,FALSE))</f>
        <v>0</v>
      </c>
      <c r="G47">
        <f>IF(R47="","",VLOOKUP($R47,Data!$A$5:$X$2001,Data!$J$2,FALSE))</f>
        <v>0</v>
      </c>
      <c r="H47" t="str">
        <f>IF(R47="","",VLOOKUP($R47,Data!$A$5:$X$2001,Data!$K$2,FALSE))</f>
        <v>1625</v>
      </c>
      <c r="I47" t="str">
        <f>IF(R47="","",VLOOKUP($R47,Data!$A$5:$X$2001,Data!$L$2,FALSE))</f>
        <v>MENTAL HEALTH CONTR./PRIV.AG</v>
      </c>
      <c r="J47" s="9">
        <f>IF($R47="","",VLOOKUP($R47,Data!$A$5:$AJ$2001,Data!AC$2,FALSE))</f>
        <v>0</v>
      </c>
      <c r="K47" s="9">
        <f>IF($R47="","",VLOOKUP($R47,Data!$A$5:$AJ$2001,Data!AD$2,FALSE))</f>
        <v>0</v>
      </c>
      <c r="L47" s="9">
        <f>IF($R47="","",VLOOKUP($R47,Data!$A$5:$AJ$2001,Data!AE$2,FALSE))</f>
        <v>0</v>
      </c>
      <c r="M47" s="9">
        <f>IF($R47="","",VLOOKUP($R47,Data!$A$5:$AJ$2001,Data!AF$2,FALSE))</f>
        <v>0</v>
      </c>
      <c r="N47" s="9">
        <f>IF($R47="","",VLOOKUP($R47,Data!$A$5:$AJ$2001,Data!AG$2,FALSE))</f>
        <v>0</v>
      </c>
      <c r="O47" s="9">
        <f>IF($R47="","",VLOOKUP($R47,Data!$A$5:$AJ$2001,Data!AH$2,FALSE))</f>
        <v>0</v>
      </c>
      <c r="P47" s="9">
        <f>IF($R47="","",VLOOKUP($R47,Data!$A$5:$AJ$2001,Data!AI$2,FALSE))</f>
        <v>0</v>
      </c>
      <c r="Q47" s="9">
        <f t="shared" si="0"/>
        <v>0</v>
      </c>
      <c r="R47">
        <f>IF((MAX($R$4:R46)+1)&gt;Data!$A$1,"",MAX($R$4:R46)+1)</f>
        <v>43</v>
      </c>
    </row>
    <row r="48" spans="1:18" x14ac:dyDescent="0.2">
      <c r="A48" s="10">
        <f>IF(Q48="","",RANK(Q48,$Q$5:$Q$257)+COUNTIF($Q$3:Q47,Q48))</f>
        <v>203</v>
      </c>
      <c r="B48" t="str">
        <f>IF(R48="","",VLOOKUP($R48,Data!$A$5:$X$2001,Data!$E$2,FALSE))</f>
        <v>A</v>
      </c>
      <c r="C48">
        <f>IF(R48="","",VLOOKUP($R48,Data!$A$5:$X$2001,Data!$F$2,FALSE))</f>
        <v>0</v>
      </c>
      <c r="D48">
        <f>IF(R48="","",VLOOKUP($R48,Data!$A$5:$X$2001,Data!$G$2,FALSE))</f>
        <v>0</v>
      </c>
      <c r="E48">
        <f>IF(R48="","",VLOOKUP($R48,Data!$A$5:$X$2001,Data!$H$2,FALSE))</f>
        <v>0</v>
      </c>
      <c r="F48">
        <f>IF(R48="","",VLOOKUP($R48,Data!$A$5:$X$2001,Data!$I$2,FALSE))</f>
        <v>0</v>
      </c>
      <c r="G48">
        <f>IF(R48="","",VLOOKUP($R48,Data!$A$5:$X$2001,Data!$J$2,FALSE))</f>
        <v>0</v>
      </c>
      <c r="H48" t="str">
        <f>IF(R48="","",VLOOKUP($R48,Data!$A$5:$X$2001,Data!$K$2,FALSE))</f>
        <v>1640</v>
      </c>
      <c r="I48" t="str">
        <f>IF(R48="","",VLOOKUP($R48,Data!$A$5:$X$2001,Data!$L$2,FALSE))</f>
        <v>EMS FEES</v>
      </c>
      <c r="J48" s="9">
        <f>IF($R48="","",VLOOKUP($R48,Data!$A$5:$AJ$2001,Data!AC$2,FALSE))</f>
        <v>12166.990000000005</v>
      </c>
      <c r="K48" s="9">
        <f>IF($R48="","",VLOOKUP($R48,Data!$A$5:$AJ$2001,Data!AD$2,FALSE))</f>
        <v>17315.28</v>
      </c>
      <c r="L48" s="9">
        <f>IF($R48="","",VLOOKUP($R48,Data!$A$5:$AJ$2001,Data!AE$2,FALSE))</f>
        <v>52491.360000000001</v>
      </c>
      <c r="M48" s="9">
        <f>IF($R48="","",VLOOKUP($R48,Data!$A$5:$AJ$2001,Data!AF$2,FALSE))</f>
        <v>-5986.8500000000058</v>
      </c>
      <c r="N48" s="9">
        <f>IF($R48="","",VLOOKUP($R48,Data!$A$5:$AJ$2001,Data!AG$2,FALSE))</f>
        <v>-14301.079999999987</v>
      </c>
      <c r="O48" s="9">
        <f>IF($R48="","",VLOOKUP($R48,Data!$A$5:$AJ$2001,Data!AH$2,FALSE))</f>
        <v>-57210.25</v>
      </c>
      <c r="P48" s="9">
        <f>IF($R48="","",VLOOKUP($R48,Data!$A$5:$AJ$2001,Data!AI$2,FALSE))</f>
        <v>-71346.31</v>
      </c>
      <c r="Q48" s="9">
        <f t="shared" si="0"/>
        <v>-66870.859999999986</v>
      </c>
      <c r="R48">
        <f>IF((MAX($R$4:R47)+1)&gt;Data!$A$1,"",MAX($R$4:R47)+1)</f>
        <v>44</v>
      </c>
    </row>
    <row r="49" spans="1:18" x14ac:dyDescent="0.2">
      <c r="A49" s="10">
        <f>IF(Q49="","",RANK(Q49,$Q$5:$Q$257)+COUNTIF($Q$3:Q48,Q49))</f>
        <v>164</v>
      </c>
      <c r="B49" t="str">
        <f>IF(R49="","",VLOOKUP($R49,Data!$A$5:$X$2001,Data!$E$2,FALSE))</f>
        <v>A</v>
      </c>
      <c r="C49">
        <f>IF(R49="","",VLOOKUP($R49,Data!$A$5:$X$2001,Data!$F$2,FALSE))</f>
        <v>0</v>
      </c>
      <c r="D49">
        <f>IF(R49="","",VLOOKUP($R49,Data!$A$5:$X$2001,Data!$G$2,FALSE))</f>
        <v>0</v>
      </c>
      <c r="E49">
        <f>IF(R49="","",VLOOKUP($R49,Data!$A$5:$X$2001,Data!$H$2,FALSE))</f>
        <v>0</v>
      </c>
      <c r="F49">
        <f>IF(R49="","",VLOOKUP($R49,Data!$A$5:$X$2001,Data!$I$2,FALSE))</f>
        <v>0</v>
      </c>
      <c r="G49">
        <f>IF(R49="","",VLOOKUP($R49,Data!$A$5:$X$2001,Data!$J$2,FALSE))</f>
        <v>0</v>
      </c>
      <c r="H49" t="str">
        <f>IF(R49="","",VLOOKUP($R49,Data!$A$5:$X$2001,Data!$K$2,FALSE))</f>
        <v>1689</v>
      </c>
      <c r="I49" t="str">
        <f>IF(R49="","",VLOOKUP($R49,Data!$A$5:$X$2001,Data!$L$2,FALSE))</f>
        <v>FEES/ALCOHOL ADDICTION DWI</v>
      </c>
      <c r="J49" s="9">
        <f>IF($R49="","",VLOOKUP($R49,Data!$A$5:$AJ$2001,Data!AC$2,FALSE))</f>
        <v>0</v>
      </c>
      <c r="K49" s="9">
        <f>IF($R49="","",VLOOKUP($R49,Data!$A$5:$AJ$2001,Data!AD$2,FALSE))</f>
        <v>0</v>
      </c>
      <c r="L49" s="9">
        <f>IF($R49="","",VLOOKUP($R49,Data!$A$5:$AJ$2001,Data!AE$2,FALSE))</f>
        <v>-1000</v>
      </c>
      <c r="M49" s="9">
        <f>IF($R49="","",VLOOKUP($R49,Data!$A$5:$AJ$2001,Data!AF$2,FALSE))</f>
        <v>-2812</v>
      </c>
      <c r="N49" s="9">
        <f>IF($R49="","",VLOOKUP($R49,Data!$A$5:$AJ$2001,Data!AG$2,FALSE))</f>
        <v>-2000</v>
      </c>
      <c r="O49" s="9">
        <f>IF($R49="","",VLOOKUP($R49,Data!$A$5:$AJ$2001,Data!AH$2,FALSE))</f>
        <v>0</v>
      </c>
      <c r="P49" s="9">
        <f>IF($R49="","",VLOOKUP($R49,Data!$A$5:$AJ$2001,Data!AI$2,FALSE))</f>
        <v>0</v>
      </c>
      <c r="Q49" s="9">
        <f t="shared" si="0"/>
        <v>-5812</v>
      </c>
      <c r="R49">
        <f>IF((MAX($R$4:R48)+1)&gt;Data!$A$1,"",MAX($R$4:R48)+1)</f>
        <v>45</v>
      </c>
    </row>
    <row r="50" spans="1:18" x14ac:dyDescent="0.2">
      <c r="A50" s="10">
        <f>IF(Q50="","",RANK(Q50,$Q$5:$Q$257)+COUNTIF($Q$3:Q49,Q50))</f>
        <v>28</v>
      </c>
      <c r="B50" t="str">
        <f>IF(R50="","",VLOOKUP($R50,Data!$A$5:$X$2001,Data!$E$2,FALSE))</f>
        <v>A</v>
      </c>
      <c r="C50">
        <f>IF(R50="","",VLOOKUP($R50,Data!$A$5:$X$2001,Data!$F$2,FALSE))</f>
        <v>0</v>
      </c>
      <c r="D50">
        <f>IF(R50="","",VLOOKUP($R50,Data!$A$5:$X$2001,Data!$G$2,FALSE))</f>
        <v>0</v>
      </c>
      <c r="E50">
        <f>IF(R50="","",VLOOKUP($R50,Data!$A$5:$X$2001,Data!$H$2,FALSE))</f>
        <v>0</v>
      </c>
      <c r="F50">
        <f>IF(R50="","",VLOOKUP($R50,Data!$A$5:$X$2001,Data!$I$2,FALSE))</f>
        <v>0</v>
      </c>
      <c r="G50">
        <f>IF(R50="","",VLOOKUP($R50,Data!$A$5:$X$2001,Data!$J$2,FALSE))</f>
        <v>0</v>
      </c>
      <c r="H50" t="str">
        <f>IF(R50="","",VLOOKUP($R50,Data!$A$5:$X$2001,Data!$K$2,FALSE))</f>
        <v>1751</v>
      </c>
      <c r="I50" t="str">
        <f>IF(R50="","",VLOOKUP($R50,Data!$A$5:$X$2001,Data!$L$2,FALSE))</f>
        <v>BUS FARES</v>
      </c>
      <c r="J50" s="9">
        <f>IF($R50="","",VLOOKUP($R50,Data!$A$5:$AJ$2001,Data!AC$2,FALSE))</f>
        <v>-2014.2999999999884</v>
      </c>
      <c r="K50" s="9">
        <f>IF($R50="","",VLOOKUP($R50,Data!$A$5:$AJ$2001,Data!AD$2,FALSE))</f>
        <v>49498.710000000021</v>
      </c>
      <c r="L50" s="9">
        <f>IF($R50="","",VLOOKUP($R50,Data!$A$5:$AJ$2001,Data!AE$2,FALSE))</f>
        <v>31212.25</v>
      </c>
      <c r="M50" s="9">
        <f>IF($R50="","",VLOOKUP($R50,Data!$A$5:$AJ$2001,Data!AF$2,FALSE))</f>
        <v>-11391.200000000012</v>
      </c>
      <c r="N50" s="9">
        <f>IF($R50="","",VLOOKUP($R50,Data!$A$5:$AJ$2001,Data!AG$2,FALSE))</f>
        <v>-26297.849999999977</v>
      </c>
      <c r="O50" s="9">
        <f>IF($R50="","",VLOOKUP($R50,Data!$A$5:$AJ$2001,Data!AH$2,FALSE))</f>
        <v>161634.99</v>
      </c>
      <c r="P50" s="9">
        <f>IF($R50="","",VLOOKUP($R50,Data!$A$5:$AJ$2001,Data!AI$2,FALSE))</f>
        <v>-31833.630000000005</v>
      </c>
      <c r="Q50" s="9">
        <f t="shared" si="0"/>
        <v>170808.97000000003</v>
      </c>
      <c r="R50">
        <f>IF((MAX($R$4:R49)+1)&gt;Data!$A$1,"",MAX($R$4:R49)+1)</f>
        <v>46</v>
      </c>
    </row>
    <row r="51" spans="1:18" x14ac:dyDescent="0.2">
      <c r="A51" s="10">
        <f>IF(Q51="","",RANK(Q51,$Q$5:$Q$257)+COUNTIF($Q$3:Q50,Q51))</f>
        <v>138</v>
      </c>
      <c r="B51" t="str">
        <f>IF(R51="","",VLOOKUP($R51,Data!$A$5:$X$2001,Data!$E$2,FALSE))</f>
        <v>A</v>
      </c>
      <c r="C51">
        <f>IF(R51="","",VLOOKUP($R51,Data!$A$5:$X$2001,Data!$F$2,FALSE))</f>
        <v>0</v>
      </c>
      <c r="D51">
        <f>IF(R51="","",VLOOKUP($R51,Data!$A$5:$X$2001,Data!$G$2,FALSE))</f>
        <v>0</v>
      </c>
      <c r="E51">
        <f>IF(R51="","",VLOOKUP($R51,Data!$A$5:$X$2001,Data!$H$2,FALSE))</f>
        <v>0</v>
      </c>
      <c r="F51">
        <f>IF(R51="","",VLOOKUP($R51,Data!$A$5:$X$2001,Data!$I$2,FALSE))</f>
        <v>0</v>
      </c>
      <c r="G51">
        <f>IF(R51="","",VLOOKUP($R51,Data!$A$5:$X$2001,Data!$J$2,FALSE))</f>
        <v>0</v>
      </c>
      <c r="H51" t="str">
        <f>IF(R51="","",VLOOKUP($R51,Data!$A$5:$X$2001,Data!$K$2,FALSE))</f>
        <v>1789</v>
      </c>
      <c r="I51" t="str">
        <f>IF(R51="","",VLOOKUP($R51,Data!$A$5:$X$2001,Data!$L$2,FALSE))</f>
        <v>OTHER TRANSPORT. INCOME</v>
      </c>
      <c r="J51" s="9">
        <f>IF($R51="","",VLOOKUP($R51,Data!$A$5:$AJ$2001,Data!AC$2,FALSE))</f>
        <v>0</v>
      </c>
      <c r="K51" s="9">
        <f>IF($R51="","",VLOOKUP($R51,Data!$A$5:$AJ$2001,Data!AD$2,FALSE))</f>
        <v>0</v>
      </c>
      <c r="L51" s="9">
        <f>IF($R51="","",VLOOKUP($R51,Data!$A$5:$AJ$2001,Data!AE$2,FALSE))</f>
        <v>0</v>
      </c>
      <c r="M51" s="9">
        <f>IF($R51="","",VLOOKUP($R51,Data!$A$5:$AJ$2001,Data!AF$2,FALSE))</f>
        <v>0</v>
      </c>
      <c r="N51" s="9">
        <f>IF($R51="","",VLOOKUP($R51,Data!$A$5:$AJ$2001,Data!AG$2,FALSE))</f>
        <v>0</v>
      </c>
      <c r="O51" s="9">
        <f>IF($R51="","",VLOOKUP($R51,Data!$A$5:$AJ$2001,Data!AH$2,FALSE))</f>
        <v>0</v>
      </c>
      <c r="P51" s="9">
        <f>IF($R51="","",VLOOKUP($R51,Data!$A$5:$AJ$2001,Data!AI$2,FALSE))</f>
        <v>-854.44</v>
      </c>
      <c r="Q51" s="9">
        <f t="shared" si="0"/>
        <v>-854.44</v>
      </c>
      <c r="R51">
        <f>IF((MAX($R$4:R50)+1)&gt;Data!$A$1,"",MAX($R$4:R50)+1)</f>
        <v>47</v>
      </c>
    </row>
    <row r="52" spans="1:18" x14ac:dyDescent="0.2">
      <c r="A52" s="10">
        <f>IF(Q52="","",RANK(Q52,$Q$5:$Q$257)+COUNTIF($Q$3:Q51,Q52))</f>
        <v>24</v>
      </c>
      <c r="B52" t="str">
        <f>IF(R52="","",VLOOKUP($R52,Data!$A$5:$X$2001,Data!$E$2,FALSE))</f>
        <v>A</v>
      </c>
      <c r="C52">
        <f>IF(R52="","",VLOOKUP($R52,Data!$A$5:$X$2001,Data!$F$2,FALSE))</f>
        <v>0</v>
      </c>
      <c r="D52">
        <f>IF(R52="","",VLOOKUP($R52,Data!$A$5:$X$2001,Data!$G$2,FALSE))</f>
        <v>0</v>
      </c>
      <c r="E52">
        <f>IF(R52="","",VLOOKUP($R52,Data!$A$5:$X$2001,Data!$H$2,FALSE))</f>
        <v>0</v>
      </c>
      <c r="F52">
        <f>IF(R52="","",VLOOKUP($R52,Data!$A$5:$X$2001,Data!$I$2,FALSE))</f>
        <v>0</v>
      </c>
      <c r="G52">
        <f>IF(R52="","",VLOOKUP($R52,Data!$A$5:$X$2001,Data!$J$2,FALSE))</f>
        <v>0</v>
      </c>
      <c r="H52" t="str">
        <f>IF(R52="","",VLOOKUP($R52,Data!$A$5:$X$2001,Data!$K$2,FALSE))</f>
        <v>1790</v>
      </c>
      <c r="I52" t="str">
        <f>IF(R52="","",VLOOKUP($R52,Data!$A$5:$X$2001,Data!$L$2,FALSE))</f>
        <v>MEDICAID TRANSPORT SEDANS</v>
      </c>
      <c r="J52" s="9">
        <f>IF($R52="","",VLOOKUP($R52,Data!$A$5:$AJ$2001,Data!AC$2,FALSE))</f>
        <v>15312.229999999981</v>
      </c>
      <c r="K52" s="9">
        <f>IF($R52="","",VLOOKUP($R52,Data!$A$5:$AJ$2001,Data!AD$2,FALSE))</f>
        <v>20588.130000000005</v>
      </c>
      <c r="L52" s="9">
        <f>IF($R52="","",VLOOKUP($R52,Data!$A$5:$AJ$2001,Data!AE$2,FALSE))</f>
        <v>25698.760000000009</v>
      </c>
      <c r="M52" s="9">
        <f>IF($R52="","",VLOOKUP($R52,Data!$A$5:$AJ$2001,Data!AF$2,FALSE))</f>
        <v>-4535.2700000000186</v>
      </c>
      <c r="N52" s="9">
        <f>IF($R52="","",VLOOKUP($R52,Data!$A$5:$AJ$2001,Data!AG$2,FALSE))</f>
        <v>10731.369999999995</v>
      </c>
      <c r="O52" s="9">
        <f>IF($R52="","",VLOOKUP($R52,Data!$A$5:$AJ$2001,Data!AH$2,FALSE))</f>
        <v>183071.81</v>
      </c>
      <c r="P52" s="9">
        <f>IF($R52="","",VLOOKUP($R52,Data!$A$5:$AJ$2001,Data!AI$2,FALSE))</f>
        <v>9826.2999999999884</v>
      </c>
      <c r="Q52" s="9">
        <f t="shared" si="0"/>
        <v>260693.32999999996</v>
      </c>
      <c r="R52">
        <f>IF((MAX($R$4:R51)+1)&gt;Data!$A$1,"",MAX($R$4:R51)+1)</f>
        <v>48</v>
      </c>
    </row>
    <row r="53" spans="1:18" x14ac:dyDescent="0.2">
      <c r="A53" s="10">
        <f>IF(Q53="","",RANK(Q53,$Q$5:$Q$257)+COUNTIF($Q$3:Q52,Q53))</f>
        <v>205</v>
      </c>
      <c r="B53" t="str">
        <f>IF(R53="","",VLOOKUP($R53,Data!$A$5:$X$2001,Data!$E$2,FALSE))</f>
        <v>A</v>
      </c>
      <c r="C53">
        <f>IF(R53="","",VLOOKUP($R53,Data!$A$5:$X$2001,Data!$F$2,FALSE))</f>
        <v>0</v>
      </c>
      <c r="D53">
        <f>IF(R53="","",VLOOKUP($R53,Data!$A$5:$X$2001,Data!$G$2,FALSE))</f>
        <v>0</v>
      </c>
      <c r="E53">
        <f>IF(R53="","",VLOOKUP($R53,Data!$A$5:$X$2001,Data!$H$2,FALSE))</f>
        <v>0</v>
      </c>
      <c r="F53">
        <f>IF(R53="","",VLOOKUP($R53,Data!$A$5:$X$2001,Data!$I$2,FALSE))</f>
        <v>0</v>
      </c>
      <c r="G53">
        <f>IF(R53="","",VLOOKUP($R53,Data!$A$5:$X$2001,Data!$J$2,FALSE))</f>
        <v>0</v>
      </c>
      <c r="H53" t="str">
        <f>IF(R53="","",VLOOKUP($R53,Data!$A$5:$X$2001,Data!$K$2,FALSE))</f>
        <v>1801</v>
      </c>
      <c r="I53" t="str">
        <f>IF(R53="","",VLOOKUP($R53,Data!$A$5:$X$2001,Data!$L$2,FALSE))</f>
        <v>REPAYMENTS OF MED. ASSIST.</v>
      </c>
      <c r="J53" s="9">
        <f>IF($R53="","",VLOOKUP($R53,Data!$A$5:$AJ$2001,Data!AC$2,FALSE))</f>
        <v>25253.09</v>
      </c>
      <c r="K53" s="9">
        <f>IF($R53="","",VLOOKUP($R53,Data!$A$5:$AJ$2001,Data!AD$2,FALSE))</f>
        <v>-162613.10999999999</v>
      </c>
      <c r="L53" s="9">
        <f>IF($R53="","",VLOOKUP($R53,Data!$A$5:$AJ$2001,Data!AE$2,FALSE))</f>
        <v>159705.4</v>
      </c>
      <c r="M53" s="9">
        <f>IF($R53="","",VLOOKUP($R53,Data!$A$5:$AJ$2001,Data!AF$2,FALSE))</f>
        <v>38387.9</v>
      </c>
      <c r="N53" s="9">
        <f>IF($R53="","",VLOOKUP($R53,Data!$A$5:$AJ$2001,Data!AG$2,FALSE))</f>
        <v>-39524.83</v>
      </c>
      <c r="O53" s="9">
        <f>IF($R53="","",VLOOKUP($R53,Data!$A$5:$AJ$2001,Data!AH$2,FALSE))</f>
        <v>-40547.86</v>
      </c>
      <c r="P53" s="9">
        <f>IF($R53="","",VLOOKUP($R53,Data!$A$5:$AJ$2001,Data!AI$2,FALSE))</f>
        <v>-53927.05</v>
      </c>
      <c r="Q53" s="9">
        <f t="shared" si="0"/>
        <v>-73266.459999999992</v>
      </c>
      <c r="R53">
        <f>IF((MAX($R$4:R52)+1)&gt;Data!$A$1,"",MAX($R$4:R52)+1)</f>
        <v>49</v>
      </c>
    </row>
    <row r="54" spans="1:18" x14ac:dyDescent="0.2">
      <c r="A54" s="10">
        <f>IF(Q54="","",RANK(Q54,$Q$5:$Q$257)+COUNTIF($Q$3:Q53,Q54))</f>
        <v>238</v>
      </c>
      <c r="B54" t="str">
        <f>IF(R54="","",VLOOKUP($R54,Data!$A$5:$X$2001,Data!$E$2,FALSE))</f>
        <v>A</v>
      </c>
      <c r="C54">
        <f>IF(R54="","",VLOOKUP($R54,Data!$A$5:$X$2001,Data!$F$2,FALSE))</f>
        <v>0</v>
      </c>
      <c r="D54">
        <f>IF(R54="","",VLOOKUP($R54,Data!$A$5:$X$2001,Data!$G$2,FALSE))</f>
        <v>0</v>
      </c>
      <c r="E54">
        <f>IF(R54="","",VLOOKUP($R54,Data!$A$5:$X$2001,Data!$H$2,FALSE))</f>
        <v>0</v>
      </c>
      <c r="F54">
        <f>IF(R54="","",VLOOKUP($R54,Data!$A$5:$X$2001,Data!$I$2,FALSE))</f>
        <v>0</v>
      </c>
      <c r="G54">
        <f>IF(R54="","",VLOOKUP($R54,Data!$A$5:$X$2001,Data!$J$2,FALSE))</f>
        <v>0</v>
      </c>
      <c r="H54" t="str">
        <f>IF(R54="","",VLOOKUP($R54,Data!$A$5:$X$2001,Data!$K$2,FALSE))</f>
        <v>1809</v>
      </c>
      <c r="I54" t="str">
        <f>IF(R54="","",VLOOKUP($R54,Data!$A$5:$X$2001,Data!$L$2,FALSE))</f>
        <v>REPAYMENTS/AID TO DEP. CHILD</v>
      </c>
      <c r="J54" s="9">
        <f>IF($R54="","",VLOOKUP($R54,Data!$A$5:$AJ$2001,Data!AC$2,FALSE))</f>
        <v>-79116.929999999993</v>
      </c>
      <c r="K54" s="9">
        <f>IF($R54="","",VLOOKUP($R54,Data!$A$5:$AJ$2001,Data!AD$2,FALSE))</f>
        <v>-49635.540000000008</v>
      </c>
      <c r="L54" s="9">
        <f>IF($R54="","",VLOOKUP($R54,Data!$A$5:$AJ$2001,Data!AE$2,FALSE))</f>
        <v>-43713.920000000013</v>
      </c>
      <c r="M54" s="9">
        <f>IF($R54="","",VLOOKUP($R54,Data!$A$5:$AJ$2001,Data!AF$2,FALSE))</f>
        <v>13251.890000000014</v>
      </c>
      <c r="N54" s="9">
        <f>IF($R54="","",VLOOKUP($R54,Data!$A$5:$AJ$2001,Data!AG$2,FALSE))</f>
        <v>-25399.160000000003</v>
      </c>
      <c r="O54" s="9">
        <f>IF($R54="","",VLOOKUP($R54,Data!$A$5:$AJ$2001,Data!AH$2,FALSE))</f>
        <v>-82313.049999999988</v>
      </c>
      <c r="P54" s="9">
        <f>IF($R54="","",VLOOKUP($R54,Data!$A$5:$AJ$2001,Data!AI$2,FALSE))</f>
        <v>-181862.22999999998</v>
      </c>
      <c r="Q54" s="9">
        <f t="shared" si="0"/>
        <v>-448788.93999999994</v>
      </c>
      <c r="R54">
        <f>IF((MAX($R$4:R53)+1)&gt;Data!$A$1,"",MAX($R$4:R53)+1)</f>
        <v>50</v>
      </c>
    </row>
    <row r="55" spans="1:18" x14ac:dyDescent="0.2">
      <c r="A55" s="10">
        <f>IF(Q55="","",RANK(Q55,$Q$5:$Q$257)+COUNTIF($Q$3:Q54,Q55))</f>
        <v>173</v>
      </c>
      <c r="B55" t="str">
        <f>IF(R55="","",VLOOKUP($R55,Data!$A$5:$X$2001,Data!$E$2,FALSE))</f>
        <v>A</v>
      </c>
      <c r="C55">
        <f>IF(R55="","",VLOOKUP($R55,Data!$A$5:$X$2001,Data!$F$2,FALSE))</f>
        <v>0</v>
      </c>
      <c r="D55">
        <f>IF(R55="","",VLOOKUP($R55,Data!$A$5:$X$2001,Data!$G$2,FALSE))</f>
        <v>0</v>
      </c>
      <c r="E55">
        <f>IF(R55="","",VLOOKUP($R55,Data!$A$5:$X$2001,Data!$H$2,FALSE))</f>
        <v>0</v>
      </c>
      <c r="F55">
        <f>IF(R55="","",VLOOKUP($R55,Data!$A$5:$X$2001,Data!$I$2,FALSE))</f>
        <v>0</v>
      </c>
      <c r="G55">
        <f>IF(R55="","",VLOOKUP($R55,Data!$A$5:$X$2001,Data!$J$2,FALSE))</f>
        <v>0</v>
      </c>
      <c r="H55" t="str">
        <f>IF(R55="","",VLOOKUP($R55,Data!$A$5:$X$2001,Data!$K$2,FALSE))</f>
        <v>1811</v>
      </c>
      <c r="I55" t="str">
        <f>IF(R55="","",VLOOKUP($R55,Data!$A$5:$X$2001,Data!$L$2,FALSE))</f>
        <v>CHILD SUPPORT COLLECTIONS</v>
      </c>
      <c r="J55" s="9">
        <f>IF($R55="","",VLOOKUP($R55,Data!$A$5:$AJ$2001,Data!AC$2,FALSE))</f>
        <v>-4652.8100000000013</v>
      </c>
      <c r="K55" s="9">
        <f>IF($R55="","",VLOOKUP($R55,Data!$A$5:$AJ$2001,Data!AD$2,FALSE))</f>
        <v>-4162.18</v>
      </c>
      <c r="L55" s="9">
        <f>IF($R55="","",VLOOKUP($R55,Data!$A$5:$AJ$2001,Data!AE$2,FALSE))</f>
        <v>1111.9900000000016</v>
      </c>
      <c r="M55" s="9">
        <f>IF($R55="","",VLOOKUP($R55,Data!$A$5:$AJ$2001,Data!AF$2,FALSE))</f>
        <v>11433.84</v>
      </c>
      <c r="N55" s="9">
        <f>IF($R55="","",VLOOKUP($R55,Data!$A$5:$AJ$2001,Data!AG$2,FALSE))</f>
        <v>6430.83</v>
      </c>
      <c r="O55" s="9">
        <f>IF($R55="","",VLOOKUP($R55,Data!$A$5:$AJ$2001,Data!AH$2,FALSE))</f>
        <v>-14475.369999999999</v>
      </c>
      <c r="P55" s="9">
        <f>IF($R55="","",VLOOKUP($R55,Data!$A$5:$AJ$2001,Data!AI$2,FALSE))</f>
        <v>-7189.27</v>
      </c>
      <c r="Q55" s="9">
        <f t="shared" si="0"/>
        <v>-11502.97</v>
      </c>
      <c r="R55">
        <f>IF((MAX($R$4:R54)+1)&gt;Data!$A$1,"",MAX($R$4:R54)+1)</f>
        <v>51</v>
      </c>
    </row>
    <row r="56" spans="1:18" x14ac:dyDescent="0.2">
      <c r="A56" s="10">
        <f>IF(Q56="","",RANK(Q56,$Q$5:$Q$257)+COUNTIF($Q$3:Q55,Q56))</f>
        <v>178</v>
      </c>
      <c r="B56" t="str">
        <f>IF(R56="","",VLOOKUP($R56,Data!$A$5:$X$2001,Data!$E$2,FALSE))</f>
        <v>A</v>
      </c>
      <c r="C56">
        <f>IF(R56="","",VLOOKUP($R56,Data!$A$5:$X$2001,Data!$F$2,FALSE))</f>
        <v>0</v>
      </c>
      <c r="D56">
        <f>IF(R56="","",VLOOKUP($R56,Data!$A$5:$X$2001,Data!$G$2,FALSE))</f>
        <v>0</v>
      </c>
      <c r="E56">
        <f>IF(R56="","",VLOOKUP($R56,Data!$A$5:$X$2001,Data!$H$2,FALSE))</f>
        <v>0</v>
      </c>
      <c r="F56">
        <f>IF(R56="","",VLOOKUP($R56,Data!$A$5:$X$2001,Data!$I$2,FALSE))</f>
        <v>0</v>
      </c>
      <c r="G56">
        <f>IF(R56="","",VLOOKUP($R56,Data!$A$5:$X$2001,Data!$J$2,FALSE))</f>
        <v>0</v>
      </c>
      <c r="H56" t="str">
        <f>IF(R56="","",VLOOKUP($R56,Data!$A$5:$X$2001,Data!$K$2,FALSE))</f>
        <v>1819</v>
      </c>
      <c r="I56" t="str">
        <f>IF(R56="","",VLOOKUP($R56,Data!$A$5:$X$2001,Data!$L$2,FALSE))</f>
        <v>REPAYMENTS OF CHILD CARE</v>
      </c>
      <c r="J56" s="9">
        <f>IF($R56="","",VLOOKUP($R56,Data!$A$5:$AJ$2001,Data!AC$2,FALSE))</f>
        <v>11290.36</v>
      </c>
      <c r="K56" s="9">
        <f>IF($R56="","",VLOOKUP($R56,Data!$A$5:$AJ$2001,Data!AD$2,FALSE))</f>
        <v>-2353.6499999999996</v>
      </c>
      <c r="L56" s="9">
        <f>IF($R56="","",VLOOKUP($R56,Data!$A$5:$AJ$2001,Data!AE$2,FALSE))</f>
        <v>-42345.77</v>
      </c>
      <c r="M56" s="9">
        <f>IF($R56="","",VLOOKUP($R56,Data!$A$5:$AJ$2001,Data!AF$2,FALSE))</f>
        <v>9855.4399999999987</v>
      </c>
      <c r="N56" s="9">
        <f>IF($R56="","",VLOOKUP($R56,Data!$A$5:$AJ$2001,Data!AG$2,FALSE))</f>
        <v>17388.010000000002</v>
      </c>
      <c r="O56" s="9">
        <f>IF($R56="","",VLOOKUP($R56,Data!$A$5:$AJ$2001,Data!AH$2,FALSE))</f>
        <v>-17165.599999999999</v>
      </c>
      <c r="P56" s="9">
        <f>IF($R56="","",VLOOKUP($R56,Data!$A$5:$AJ$2001,Data!AI$2,FALSE))</f>
        <v>9042</v>
      </c>
      <c r="Q56" s="9">
        <f t="shared" si="0"/>
        <v>-14289.209999999995</v>
      </c>
      <c r="R56">
        <f>IF((MAX($R$4:R55)+1)&gt;Data!$A$1,"",MAX($R$4:R55)+1)</f>
        <v>52</v>
      </c>
    </row>
    <row r="57" spans="1:18" x14ac:dyDescent="0.2">
      <c r="A57" s="10">
        <f>IF(Q57="","",RANK(Q57,$Q$5:$Q$257)+COUNTIF($Q$3:Q56,Q57))</f>
        <v>94</v>
      </c>
      <c r="B57" t="str">
        <f>IF(R57="","",VLOOKUP($R57,Data!$A$5:$X$2001,Data!$E$2,FALSE))</f>
        <v>A</v>
      </c>
      <c r="C57">
        <f>IF(R57="","",VLOOKUP($R57,Data!$A$5:$X$2001,Data!$F$2,FALSE))</f>
        <v>0</v>
      </c>
      <c r="D57">
        <f>IF(R57="","",VLOOKUP($R57,Data!$A$5:$X$2001,Data!$G$2,FALSE))</f>
        <v>0</v>
      </c>
      <c r="E57">
        <f>IF(R57="","",VLOOKUP($R57,Data!$A$5:$X$2001,Data!$H$2,FALSE))</f>
        <v>0</v>
      </c>
      <c r="F57">
        <f>IF(R57="","",VLOOKUP($R57,Data!$A$5:$X$2001,Data!$I$2,FALSE))</f>
        <v>0</v>
      </c>
      <c r="G57">
        <f>IF(R57="","",VLOOKUP($R57,Data!$A$5:$X$2001,Data!$J$2,FALSE))</f>
        <v>0</v>
      </c>
      <c r="H57" t="str">
        <f>IF(R57="","",VLOOKUP($R57,Data!$A$5:$X$2001,Data!$K$2,FALSE))</f>
        <v>1823</v>
      </c>
      <c r="I57" t="str">
        <f>IF(R57="","",VLOOKUP($R57,Data!$A$5:$X$2001,Data!$L$2,FALSE))</f>
        <v>REPAYMENTS OF JD CARE</v>
      </c>
      <c r="J57" s="9">
        <f>IF($R57="","",VLOOKUP($R57,Data!$A$5:$AJ$2001,Data!AC$2,FALSE))</f>
        <v>0</v>
      </c>
      <c r="K57" s="9">
        <f>IF($R57="","",VLOOKUP($R57,Data!$A$5:$AJ$2001,Data!AD$2,FALSE))</f>
        <v>0</v>
      </c>
      <c r="L57" s="9">
        <f>IF($R57="","",VLOOKUP($R57,Data!$A$5:$AJ$2001,Data!AE$2,FALSE))</f>
        <v>0</v>
      </c>
      <c r="M57" s="9">
        <f>IF($R57="","",VLOOKUP($R57,Data!$A$5:$AJ$2001,Data!AF$2,FALSE))</f>
        <v>0</v>
      </c>
      <c r="N57" s="9">
        <f>IF($R57="","",VLOOKUP($R57,Data!$A$5:$AJ$2001,Data!AG$2,FALSE))</f>
        <v>0</v>
      </c>
      <c r="O57" s="9">
        <f>IF($R57="","",VLOOKUP($R57,Data!$A$5:$AJ$2001,Data!AH$2,FALSE))</f>
        <v>0</v>
      </c>
      <c r="P57" s="9">
        <f>IF($R57="","",VLOOKUP($R57,Data!$A$5:$AJ$2001,Data!AI$2,FALSE))</f>
        <v>0</v>
      </c>
      <c r="Q57" s="9">
        <f t="shared" si="0"/>
        <v>0</v>
      </c>
      <c r="R57">
        <f>IF((MAX($R$4:R56)+1)&gt;Data!$A$1,"",MAX($R$4:R56)+1)</f>
        <v>53</v>
      </c>
    </row>
    <row r="58" spans="1:18" x14ac:dyDescent="0.2">
      <c r="A58" s="10">
        <f>IF(Q58="","",RANK(Q58,$Q$5:$Q$257)+COUNTIF($Q$3:Q57,Q58))</f>
        <v>208</v>
      </c>
      <c r="B58" t="str">
        <f>IF(R58="","",VLOOKUP($R58,Data!$A$5:$X$2001,Data!$E$2,FALSE))</f>
        <v>A</v>
      </c>
      <c r="C58">
        <f>IF(R58="","",VLOOKUP($R58,Data!$A$5:$X$2001,Data!$F$2,FALSE))</f>
        <v>0</v>
      </c>
      <c r="D58">
        <f>IF(R58="","",VLOOKUP($R58,Data!$A$5:$X$2001,Data!$G$2,FALSE))</f>
        <v>0</v>
      </c>
      <c r="E58">
        <f>IF(R58="","",VLOOKUP($R58,Data!$A$5:$X$2001,Data!$H$2,FALSE))</f>
        <v>0</v>
      </c>
      <c r="F58">
        <f>IF(R58="","",VLOOKUP($R58,Data!$A$5:$X$2001,Data!$I$2,FALSE))</f>
        <v>0</v>
      </c>
      <c r="G58">
        <f>IF(R58="","",VLOOKUP($R58,Data!$A$5:$X$2001,Data!$J$2,FALSE))</f>
        <v>0</v>
      </c>
      <c r="H58" t="str">
        <f>IF(R58="","",VLOOKUP($R58,Data!$A$5:$X$2001,Data!$K$2,FALSE))</f>
        <v>1840</v>
      </c>
      <c r="I58" t="str">
        <f>IF(R58="","",VLOOKUP($R58,Data!$A$5:$X$2001,Data!$L$2,FALSE))</f>
        <v>REPAYMENTS OF HOME RELIEF</v>
      </c>
      <c r="J58" s="9">
        <f>IF($R58="","",VLOOKUP($R58,Data!$A$5:$AJ$2001,Data!AC$2,FALSE))</f>
        <v>866.4800000000032</v>
      </c>
      <c r="K58" s="9">
        <f>IF($R58="","",VLOOKUP($R58,Data!$A$5:$AJ$2001,Data!AD$2,FALSE))</f>
        <v>-21080.230000000003</v>
      </c>
      <c r="L58" s="9">
        <f>IF($R58="","",VLOOKUP($R58,Data!$A$5:$AJ$2001,Data!AE$2,FALSE))</f>
        <v>-39564.460000000006</v>
      </c>
      <c r="M58" s="9">
        <f>IF($R58="","",VLOOKUP($R58,Data!$A$5:$AJ$2001,Data!AF$2,FALSE))</f>
        <v>3784.4300000000003</v>
      </c>
      <c r="N58" s="9">
        <f>IF($R58="","",VLOOKUP($R58,Data!$A$5:$AJ$2001,Data!AG$2,FALSE))</f>
        <v>-22234.229999999996</v>
      </c>
      <c r="O58" s="9">
        <f>IF($R58="","",VLOOKUP($R58,Data!$A$5:$AJ$2001,Data!AH$2,FALSE))</f>
        <v>4053.9700000000012</v>
      </c>
      <c r="P58" s="9">
        <f>IF($R58="","",VLOOKUP($R58,Data!$A$5:$AJ$2001,Data!AI$2,FALSE))</f>
        <v>-11252.479999999996</v>
      </c>
      <c r="Q58" s="9">
        <f t="shared" si="0"/>
        <v>-85426.52</v>
      </c>
      <c r="R58">
        <f>IF((MAX($R$4:R57)+1)&gt;Data!$A$1,"",MAX($R$4:R57)+1)</f>
        <v>54</v>
      </c>
    </row>
    <row r="59" spans="1:18" x14ac:dyDescent="0.2">
      <c r="A59" s="10">
        <f>IF(Q59="","",RANK(Q59,$Q$5:$Q$257)+COUNTIF($Q$3:Q58,Q59))</f>
        <v>160</v>
      </c>
      <c r="B59" t="str">
        <f>IF(R59="","",VLOOKUP($R59,Data!$A$5:$X$2001,Data!$E$2,FALSE))</f>
        <v>A</v>
      </c>
      <c r="C59">
        <f>IF(R59="","",VLOOKUP($R59,Data!$A$5:$X$2001,Data!$F$2,FALSE))</f>
        <v>0</v>
      </c>
      <c r="D59">
        <f>IF(R59="","",VLOOKUP($R59,Data!$A$5:$X$2001,Data!$G$2,FALSE))</f>
        <v>0</v>
      </c>
      <c r="E59">
        <f>IF(R59="","",VLOOKUP($R59,Data!$A$5:$X$2001,Data!$H$2,FALSE))</f>
        <v>0</v>
      </c>
      <c r="F59">
        <f>IF(R59="","",VLOOKUP($R59,Data!$A$5:$X$2001,Data!$I$2,FALSE))</f>
        <v>0</v>
      </c>
      <c r="G59">
        <f>IF(R59="","",VLOOKUP($R59,Data!$A$5:$X$2001,Data!$J$2,FALSE))</f>
        <v>0</v>
      </c>
      <c r="H59" t="str">
        <f>IF(R59="","",VLOOKUP($R59,Data!$A$5:$X$2001,Data!$K$2,FALSE))</f>
        <v>1841</v>
      </c>
      <c r="I59" t="str">
        <f>IF(R59="","",VLOOKUP($R59,Data!$A$5:$X$2001,Data!$L$2,FALSE))</f>
        <v>REPAYMENTS OF HEAP</v>
      </c>
      <c r="J59" s="9">
        <f>IF($R59="","",VLOOKUP($R59,Data!$A$5:$AJ$2001,Data!AC$2,FALSE))</f>
        <v>162.46</v>
      </c>
      <c r="K59" s="9">
        <f>IF($R59="","",VLOOKUP($R59,Data!$A$5:$AJ$2001,Data!AD$2,FALSE))</f>
        <v>1639.3</v>
      </c>
      <c r="L59" s="9">
        <f>IF($R59="","",VLOOKUP($R59,Data!$A$5:$AJ$2001,Data!AE$2,FALSE))</f>
        <v>-31.03</v>
      </c>
      <c r="M59" s="9">
        <f>IF($R59="","",VLOOKUP($R59,Data!$A$5:$AJ$2001,Data!AF$2,FALSE))</f>
        <v>675.33</v>
      </c>
      <c r="N59" s="9">
        <f>IF($R59="","",VLOOKUP($R59,Data!$A$5:$AJ$2001,Data!AG$2,FALSE))</f>
        <v>122.67</v>
      </c>
      <c r="O59" s="9">
        <f>IF($R59="","",VLOOKUP($R59,Data!$A$5:$AJ$2001,Data!AH$2,FALSE))</f>
        <v>-4114.76</v>
      </c>
      <c r="P59" s="9">
        <f>IF($R59="","",VLOOKUP($R59,Data!$A$5:$AJ$2001,Data!AI$2,FALSE))</f>
        <v>-3357.24</v>
      </c>
      <c r="Q59" s="9">
        <f t="shared" si="0"/>
        <v>-4903.2700000000004</v>
      </c>
      <c r="R59">
        <f>IF((MAX($R$4:R58)+1)&gt;Data!$A$1,"",MAX($R$4:R58)+1)</f>
        <v>55</v>
      </c>
    </row>
    <row r="60" spans="1:18" x14ac:dyDescent="0.2">
      <c r="A60" s="10">
        <f>IF(Q60="","",RANK(Q60,$Q$5:$Q$257)+COUNTIF($Q$3:Q59,Q60))</f>
        <v>209</v>
      </c>
      <c r="B60" t="str">
        <f>IF(R60="","",VLOOKUP($R60,Data!$A$5:$X$2001,Data!$E$2,FALSE))</f>
        <v>A</v>
      </c>
      <c r="C60">
        <f>IF(R60="","",VLOOKUP($R60,Data!$A$5:$X$2001,Data!$F$2,FALSE))</f>
        <v>0</v>
      </c>
      <c r="D60">
        <f>IF(R60="","",VLOOKUP($R60,Data!$A$5:$X$2001,Data!$G$2,FALSE))</f>
        <v>0</v>
      </c>
      <c r="E60">
        <f>IF(R60="","",VLOOKUP($R60,Data!$A$5:$X$2001,Data!$H$2,FALSE))</f>
        <v>0</v>
      </c>
      <c r="F60">
        <f>IF(R60="","",VLOOKUP($R60,Data!$A$5:$X$2001,Data!$I$2,FALSE))</f>
        <v>0</v>
      </c>
      <c r="G60">
        <f>IF(R60="","",VLOOKUP($R60,Data!$A$5:$X$2001,Data!$J$2,FALSE))</f>
        <v>0</v>
      </c>
      <c r="H60" t="str">
        <f>IF(R60="","",VLOOKUP($R60,Data!$A$5:$X$2001,Data!$K$2,FALSE))</f>
        <v>1842</v>
      </c>
      <c r="I60" t="str">
        <f>IF(R60="","",VLOOKUP($R60,Data!$A$5:$X$2001,Data!$L$2,FALSE))</f>
        <v>EAA</v>
      </c>
      <c r="J60" s="9">
        <f>IF($R60="","",VLOOKUP($R60,Data!$A$5:$AJ$2001,Data!AC$2,FALSE))</f>
        <v>517.14</v>
      </c>
      <c r="K60" s="9">
        <f>IF($R60="","",VLOOKUP($R60,Data!$A$5:$AJ$2001,Data!AD$2,FALSE))</f>
        <v>379.42999999999995</v>
      </c>
      <c r="L60" s="9">
        <f>IF($R60="","",VLOOKUP($R60,Data!$A$5:$AJ$2001,Data!AE$2,FALSE))</f>
        <v>918.59</v>
      </c>
      <c r="M60" s="9">
        <f>IF($R60="","",VLOOKUP($R60,Data!$A$5:$AJ$2001,Data!AF$2,FALSE))</f>
        <v>0</v>
      </c>
      <c r="N60" s="9">
        <f>IF($R60="","",VLOOKUP($R60,Data!$A$5:$AJ$2001,Data!AG$2,FALSE))</f>
        <v>0</v>
      </c>
      <c r="O60" s="9">
        <f>IF($R60="","",VLOOKUP($R60,Data!$A$5:$AJ$2001,Data!AH$2,FALSE))</f>
        <v>-40</v>
      </c>
      <c r="P60" s="9">
        <f>IF($R60="","",VLOOKUP($R60,Data!$A$5:$AJ$2001,Data!AI$2,FALSE))</f>
        <v>-103020.05</v>
      </c>
      <c r="Q60" s="9">
        <f t="shared" si="0"/>
        <v>-101244.89</v>
      </c>
      <c r="R60">
        <f>IF((MAX($R$4:R59)+1)&gt;Data!$A$1,"",MAX($R$4:R59)+1)</f>
        <v>56</v>
      </c>
    </row>
    <row r="61" spans="1:18" x14ac:dyDescent="0.2">
      <c r="A61" s="10">
        <f>IF(Q61="","",RANK(Q61,$Q$5:$Q$257)+COUNTIF($Q$3:Q60,Q61))</f>
        <v>79</v>
      </c>
      <c r="B61" t="str">
        <f>IF(R61="","",VLOOKUP($R61,Data!$A$5:$X$2001,Data!$E$2,FALSE))</f>
        <v>A</v>
      </c>
      <c r="C61">
        <f>IF(R61="","",VLOOKUP($R61,Data!$A$5:$X$2001,Data!$F$2,FALSE))</f>
        <v>0</v>
      </c>
      <c r="D61">
        <f>IF(R61="","",VLOOKUP($R61,Data!$A$5:$X$2001,Data!$G$2,FALSE))</f>
        <v>0</v>
      </c>
      <c r="E61">
        <f>IF(R61="","",VLOOKUP($R61,Data!$A$5:$X$2001,Data!$H$2,FALSE))</f>
        <v>0</v>
      </c>
      <c r="F61">
        <f>IF(R61="","",VLOOKUP($R61,Data!$A$5:$X$2001,Data!$I$2,FALSE))</f>
        <v>0</v>
      </c>
      <c r="G61">
        <f>IF(R61="","",VLOOKUP($R61,Data!$A$5:$X$2001,Data!$J$2,FALSE))</f>
        <v>0</v>
      </c>
      <c r="H61" t="str">
        <f>IF(R61="","",VLOOKUP($R61,Data!$A$5:$X$2001,Data!$K$2,FALSE))</f>
        <v>1848</v>
      </c>
      <c r="I61" t="str">
        <f>IF(R61="","",VLOOKUP($R61,Data!$A$5:$X$2001,Data!$L$2,FALSE))</f>
        <v>REPAYMENTS OF BURIALS</v>
      </c>
      <c r="J61" s="9">
        <f>IF($R61="","",VLOOKUP($R61,Data!$A$5:$AJ$2001,Data!AC$2,FALSE))</f>
        <v>-2861.91</v>
      </c>
      <c r="K61" s="9">
        <f>IF($R61="","",VLOOKUP($R61,Data!$A$5:$AJ$2001,Data!AD$2,FALSE))</f>
        <v>-16694.02</v>
      </c>
      <c r="L61" s="9">
        <f>IF($R61="","",VLOOKUP($R61,Data!$A$5:$AJ$2001,Data!AE$2,FALSE))</f>
        <v>11.850000000000364</v>
      </c>
      <c r="M61" s="9">
        <f>IF($R61="","",VLOOKUP($R61,Data!$A$5:$AJ$2001,Data!AF$2,FALSE))</f>
        <v>3438.29</v>
      </c>
      <c r="N61" s="9">
        <f>IF($R61="","",VLOOKUP($R61,Data!$A$5:$AJ$2001,Data!AG$2,FALSE))</f>
        <v>10000</v>
      </c>
      <c r="O61" s="9">
        <f>IF($R61="","",VLOOKUP($R61,Data!$A$5:$AJ$2001,Data!AH$2,FALSE))</f>
        <v>3298.59</v>
      </c>
      <c r="P61" s="9">
        <f>IF($R61="","",VLOOKUP($R61,Data!$A$5:$AJ$2001,Data!AI$2,FALSE))</f>
        <v>4000</v>
      </c>
      <c r="Q61" s="9">
        <f t="shared" si="0"/>
        <v>1192.7999999999993</v>
      </c>
      <c r="R61">
        <f>IF((MAX($R$4:R60)+1)&gt;Data!$A$1,"",MAX($R$4:R60)+1)</f>
        <v>57</v>
      </c>
    </row>
    <row r="62" spans="1:18" x14ac:dyDescent="0.2">
      <c r="A62" s="10">
        <f>IF(Q62="","",RANK(Q62,$Q$5:$Q$257)+COUNTIF($Q$3:Q61,Q62))</f>
        <v>95</v>
      </c>
      <c r="B62" t="str">
        <f>IF(R62="","",VLOOKUP($R62,Data!$A$5:$X$2001,Data!$E$2,FALSE))</f>
        <v>A</v>
      </c>
      <c r="C62">
        <f>IF(R62="","",VLOOKUP($R62,Data!$A$5:$X$2001,Data!$F$2,FALSE))</f>
        <v>0</v>
      </c>
      <c r="D62">
        <f>IF(R62="","",VLOOKUP($R62,Data!$A$5:$X$2001,Data!$G$2,FALSE))</f>
        <v>0</v>
      </c>
      <c r="E62">
        <f>IF(R62="","",VLOOKUP($R62,Data!$A$5:$X$2001,Data!$H$2,FALSE))</f>
        <v>0</v>
      </c>
      <c r="F62">
        <f>IF(R62="","",VLOOKUP($R62,Data!$A$5:$X$2001,Data!$I$2,FALSE))</f>
        <v>0</v>
      </c>
      <c r="G62">
        <f>IF(R62="","",VLOOKUP($R62,Data!$A$5:$X$2001,Data!$J$2,FALSE))</f>
        <v>0</v>
      </c>
      <c r="H62" t="str">
        <f>IF(R62="","",VLOOKUP($R62,Data!$A$5:$X$2001,Data!$K$2,FALSE))</f>
        <v>1855</v>
      </c>
      <c r="I62" t="str">
        <f>IF(R62="","",VLOOKUP($R62,Data!$A$5:$X$2001,Data!$L$2,FALSE))</f>
        <v>DAY CARE</v>
      </c>
      <c r="J62" s="9">
        <f>IF($R62="","",VLOOKUP($R62,Data!$A$5:$AJ$2001,Data!AC$2,FALSE))</f>
        <v>0</v>
      </c>
      <c r="K62" s="9">
        <f>IF($R62="","",VLOOKUP($R62,Data!$A$5:$AJ$2001,Data!AD$2,FALSE))</f>
        <v>0</v>
      </c>
      <c r="L62" s="9">
        <f>IF($R62="","",VLOOKUP($R62,Data!$A$5:$AJ$2001,Data!AE$2,FALSE))</f>
        <v>0</v>
      </c>
      <c r="M62" s="9">
        <f>IF($R62="","",VLOOKUP($R62,Data!$A$5:$AJ$2001,Data!AF$2,FALSE))</f>
        <v>0</v>
      </c>
      <c r="N62" s="9">
        <f>IF($R62="","",VLOOKUP($R62,Data!$A$5:$AJ$2001,Data!AG$2,FALSE))</f>
        <v>0</v>
      </c>
      <c r="O62" s="9">
        <f>IF($R62="","",VLOOKUP($R62,Data!$A$5:$AJ$2001,Data!AH$2,FALSE))</f>
        <v>0</v>
      </c>
      <c r="P62" s="9">
        <f>IF($R62="","",VLOOKUP($R62,Data!$A$5:$AJ$2001,Data!AI$2,FALSE))</f>
        <v>0</v>
      </c>
      <c r="Q62" s="9">
        <f t="shared" si="0"/>
        <v>0</v>
      </c>
      <c r="R62">
        <f>IF((MAX($R$4:R61)+1)&gt;Data!$A$1,"",MAX($R$4:R61)+1)</f>
        <v>58</v>
      </c>
    </row>
    <row r="63" spans="1:18" x14ac:dyDescent="0.2">
      <c r="A63" s="10">
        <f>IF(Q63="","",RANK(Q63,$Q$5:$Q$257)+COUNTIF($Q$3:Q62,Q63))</f>
        <v>47</v>
      </c>
      <c r="B63" t="str">
        <f>IF(R63="","",VLOOKUP($R63,Data!$A$5:$X$2001,Data!$E$2,FALSE))</f>
        <v>A</v>
      </c>
      <c r="C63">
        <f>IF(R63="","",VLOOKUP($R63,Data!$A$5:$X$2001,Data!$F$2,FALSE))</f>
        <v>0</v>
      </c>
      <c r="D63">
        <f>IF(R63="","",VLOOKUP($R63,Data!$A$5:$X$2001,Data!$G$2,FALSE))</f>
        <v>0</v>
      </c>
      <c r="E63">
        <f>IF(R63="","",VLOOKUP($R63,Data!$A$5:$X$2001,Data!$H$2,FALSE))</f>
        <v>0</v>
      </c>
      <c r="F63">
        <f>IF(R63="","",VLOOKUP($R63,Data!$A$5:$X$2001,Data!$I$2,FALSE))</f>
        <v>0</v>
      </c>
      <c r="G63">
        <f>IF(R63="","",VLOOKUP($R63,Data!$A$5:$X$2001,Data!$J$2,FALSE))</f>
        <v>0</v>
      </c>
      <c r="H63" t="str">
        <f>IF(R63="","",VLOOKUP($R63,Data!$A$5:$X$2001,Data!$K$2,FALSE))</f>
        <v>1870</v>
      </c>
      <c r="I63" t="str">
        <f>IF(R63="","",VLOOKUP($R63,Data!$A$5:$X$2001,Data!$L$2,FALSE))</f>
        <v>SERVICES FOR RECIPIENTS</v>
      </c>
      <c r="J63" s="9">
        <f>IF($R63="","",VLOOKUP($R63,Data!$A$5:$AJ$2001,Data!AC$2,FALSE))</f>
        <v>-28141.199999999997</v>
      </c>
      <c r="K63" s="9">
        <f>IF($R63="","",VLOOKUP($R63,Data!$A$5:$AJ$2001,Data!AD$2,FALSE))</f>
        <v>-3097.7300000000032</v>
      </c>
      <c r="L63" s="9">
        <f>IF($R63="","",VLOOKUP($R63,Data!$A$5:$AJ$2001,Data!AE$2,FALSE))</f>
        <v>26870.379999999997</v>
      </c>
      <c r="M63" s="9">
        <f>IF($R63="","",VLOOKUP($R63,Data!$A$5:$AJ$2001,Data!AF$2,FALSE))</f>
        <v>-9761.1999999999971</v>
      </c>
      <c r="N63" s="9">
        <f>IF($R63="","",VLOOKUP($R63,Data!$A$5:$AJ$2001,Data!AG$2,FALSE))</f>
        <v>17814.84</v>
      </c>
      <c r="O63" s="9">
        <f>IF($R63="","",VLOOKUP($R63,Data!$A$5:$AJ$2001,Data!AH$2,FALSE))</f>
        <v>-2522.9100000000035</v>
      </c>
      <c r="P63" s="9">
        <f>IF($R63="","",VLOOKUP($R63,Data!$A$5:$AJ$2001,Data!AI$2,FALSE))</f>
        <v>23909.86</v>
      </c>
      <c r="Q63" s="9">
        <f t="shared" si="0"/>
        <v>25072.039999999997</v>
      </c>
      <c r="R63">
        <f>IF((MAX($R$4:R62)+1)&gt;Data!$A$1,"",MAX($R$4:R62)+1)</f>
        <v>59</v>
      </c>
    </row>
    <row r="64" spans="1:18" x14ac:dyDescent="0.2">
      <c r="A64" s="10">
        <f>IF(Q64="","",RANK(Q64,$Q$5:$Q$257)+COUNTIF($Q$3:Q63,Q64))</f>
        <v>151</v>
      </c>
      <c r="B64" t="str">
        <f>IF(R64="","",VLOOKUP($R64,Data!$A$5:$X$2001,Data!$E$2,FALSE))</f>
        <v>A</v>
      </c>
      <c r="C64">
        <f>IF(R64="","",VLOOKUP($R64,Data!$A$5:$X$2001,Data!$F$2,FALSE))</f>
        <v>0</v>
      </c>
      <c r="D64">
        <f>IF(R64="","",VLOOKUP($R64,Data!$A$5:$X$2001,Data!$G$2,FALSE))</f>
        <v>0</v>
      </c>
      <c r="E64">
        <f>IF(R64="","",VLOOKUP($R64,Data!$A$5:$X$2001,Data!$H$2,FALSE))</f>
        <v>0</v>
      </c>
      <c r="F64">
        <f>IF(R64="","",VLOOKUP($R64,Data!$A$5:$X$2001,Data!$I$2,FALSE))</f>
        <v>0</v>
      </c>
      <c r="G64">
        <f>IF(R64="","",VLOOKUP($R64,Data!$A$5:$X$2001,Data!$J$2,FALSE))</f>
        <v>0</v>
      </c>
      <c r="H64" t="str">
        <f>IF(R64="","",VLOOKUP($R64,Data!$A$5:$X$2001,Data!$K$2,FALSE))</f>
        <v>1894</v>
      </c>
      <c r="I64" t="str">
        <f>IF(R64="","",VLOOKUP($R64,Data!$A$5:$X$2001,Data!$L$2,FALSE))</f>
        <v>SOCIAL SERVICES CHARGES</v>
      </c>
      <c r="J64" s="9">
        <f>IF($R64="","",VLOOKUP($R64,Data!$A$5:$AJ$2001,Data!AC$2,FALSE))</f>
        <v>-4528.6400000000003</v>
      </c>
      <c r="K64" s="9">
        <f>IF($R64="","",VLOOKUP($R64,Data!$A$5:$AJ$2001,Data!AD$2,FALSE))</f>
        <v>2171.3000000000002</v>
      </c>
      <c r="L64" s="9">
        <f>IF($R64="","",VLOOKUP($R64,Data!$A$5:$AJ$2001,Data!AE$2,FALSE))</f>
        <v>-1592.87</v>
      </c>
      <c r="M64" s="9">
        <f>IF($R64="","",VLOOKUP($R64,Data!$A$5:$AJ$2001,Data!AF$2,FALSE))</f>
        <v>535.56999999999971</v>
      </c>
      <c r="N64" s="9">
        <f>IF($R64="","",VLOOKUP($R64,Data!$A$5:$AJ$2001,Data!AG$2,FALSE))</f>
        <v>-2740.3099999999995</v>
      </c>
      <c r="O64" s="9">
        <f>IF($R64="","",VLOOKUP($R64,Data!$A$5:$AJ$2001,Data!AH$2,FALSE))</f>
        <v>-2362.7399999999998</v>
      </c>
      <c r="P64" s="9">
        <f>IF($R64="","",VLOOKUP($R64,Data!$A$5:$AJ$2001,Data!AI$2,FALSE))</f>
        <v>6028.62</v>
      </c>
      <c r="Q64" s="9">
        <f t="shared" si="0"/>
        <v>-2489.0699999999988</v>
      </c>
      <c r="R64">
        <f>IF((MAX($R$4:R63)+1)&gt;Data!$A$1,"",MAX($R$4:R63)+1)</f>
        <v>60</v>
      </c>
    </row>
    <row r="65" spans="1:18" x14ac:dyDescent="0.2">
      <c r="A65" s="10">
        <f>IF(Q65="","",RANK(Q65,$Q$5:$Q$257)+COUNTIF($Q$3:Q64,Q65))</f>
        <v>59</v>
      </c>
      <c r="B65" t="str">
        <f>IF(R65="","",VLOOKUP($R65,Data!$A$5:$X$2001,Data!$E$2,FALSE))</f>
        <v>A</v>
      </c>
      <c r="C65">
        <f>IF(R65="","",VLOOKUP($R65,Data!$A$5:$X$2001,Data!$F$2,FALSE))</f>
        <v>0</v>
      </c>
      <c r="D65">
        <f>IF(R65="","",VLOOKUP($R65,Data!$A$5:$X$2001,Data!$G$2,FALSE))</f>
        <v>0</v>
      </c>
      <c r="E65">
        <f>IF(R65="","",VLOOKUP($R65,Data!$A$5:$X$2001,Data!$H$2,FALSE))</f>
        <v>0</v>
      </c>
      <c r="F65">
        <f>IF(R65="","",VLOOKUP($R65,Data!$A$5:$X$2001,Data!$I$2,FALSE))</f>
        <v>0</v>
      </c>
      <c r="G65">
        <f>IF(R65="","",VLOOKUP($R65,Data!$A$5:$X$2001,Data!$J$2,FALSE))</f>
        <v>0</v>
      </c>
      <c r="H65" t="str">
        <f>IF(R65="","",VLOOKUP($R65,Data!$A$5:$X$2001,Data!$K$2,FALSE))</f>
        <v>1896</v>
      </c>
      <c r="I65" t="str">
        <f>IF(R65="","",VLOOKUP($R65,Data!$A$5:$X$2001,Data!$L$2,FALSE))</f>
        <v>SHERIFF SERV.FEE/SOCIAL SERV</v>
      </c>
      <c r="J65" s="9">
        <f>IF($R65="","",VLOOKUP($R65,Data!$A$5:$AJ$2001,Data!AC$2,FALSE))</f>
        <v>1157.71</v>
      </c>
      <c r="K65" s="9">
        <f>IF($R65="","",VLOOKUP($R65,Data!$A$5:$AJ$2001,Data!AD$2,FALSE))</f>
        <v>14570.41</v>
      </c>
      <c r="L65" s="9">
        <f>IF($R65="","",VLOOKUP($R65,Data!$A$5:$AJ$2001,Data!AE$2,FALSE))</f>
        <v>-6675.75</v>
      </c>
      <c r="M65" s="9">
        <f>IF($R65="","",VLOOKUP($R65,Data!$A$5:$AJ$2001,Data!AF$2,FALSE))</f>
        <v>450.73999999999978</v>
      </c>
      <c r="N65" s="9">
        <f>IF($R65="","",VLOOKUP($R65,Data!$A$5:$AJ$2001,Data!AG$2,FALSE))</f>
        <v>2232.94</v>
      </c>
      <c r="O65" s="9">
        <f>IF($R65="","",VLOOKUP($R65,Data!$A$5:$AJ$2001,Data!AH$2,FALSE))</f>
        <v>-182.9699999999998</v>
      </c>
      <c r="P65" s="9">
        <f>IF($R65="","",VLOOKUP($R65,Data!$A$5:$AJ$2001,Data!AI$2,FALSE))</f>
        <v>-704.88000000000011</v>
      </c>
      <c r="Q65" s="9">
        <f t="shared" si="0"/>
        <v>10848.2</v>
      </c>
      <c r="R65">
        <f>IF((MAX($R$4:R64)+1)&gt;Data!$A$1,"",MAX($R$4:R64)+1)</f>
        <v>61</v>
      </c>
    </row>
    <row r="66" spans="1:18" x14ac:dyDescent="0.2">
      <c r="A66" s="10">
        <f>IF(Q66="","",RANK(Q66,$Q$5:$Q$257)+COUNTIF($Q$3:Q65,Q66))</f>
        <v>96</v>
      </c>
      <c r="B66" t="str">
        <f>IF(R66="","",VLOOKUP($R66,Data!$A$5:$X$2001,Data!$E$2,FALSE))</f>
        <v>A</v>
      </c>
      <c r="C66">
        <f>IF(R66="","",VLOOKUP($R66,Data!$A$5:$X$2001,Data!$F$2,FALSE))</f>
        <v>0</v>
      </c>
      <c r="D66">
        <f>IF(R66="","",VLOOKUP($R66,Data!$A$5:$X$2001,Data!$G$2,FALSE))</f>
        <v>0</v>
      </c>
      <c r="E66">
        <f>IF(R66="","",VLOOKUP($R66,Data!$A$5:$X$2001,Data!$H$2,FALSE))</f>
        <v>0</v>
      </c>
      <c r="F66">
        <f>IF(R66="","",VLOOKUP($R66,Data!$A$5:$X$2001,Data!$I$2,FALSE))</f>
        <v>0</v>
      </c>
      <c r="G66">
        <f>IF(R66="","",VLOOKUP($R66,Data!$A$5:$X$2001,Data!$J$2,FALSE))</f>
        <v>0</v>
      </c>
      <c r="H66" t="str">
        <f>IF(R66="","",VLOOKUP($R66,Data!$A$5:$X$2001,Data!$K$2,FALSE))</f>
        <v>1988</v>
      </c>
      <c r="I66" t="str">
        <f>IF(R66="","",VLOOKUP($R66,Data!$A$5:$X$2001,Data!$L$2,FALSE))</f>
        <v>PUBLICITY FEES</v>
      </c>
      <c r="J66" s="9">
        <f>IF($R66="","",VLOOKUP($R66,Data!$A$5:$AJ$2001,Data!AC$2,FALSE))</f>
        <v>0</v>
      </c>
      <c r="K66" s="9">
        <f>IF($R66="","",VLOOKUP($R66,Data!$A$5:$AJ$2001,Data!AD$2,FALSE))</f>
        <v>0</v>
      </c>
      <c r="L66" s="9">
        <f>IF($R66="","",VLOOKUP($R66,Data!$A$5:$AJ$2001,Data!AE$2,FALSE))</f>
        <v>0</v>
      </c>
      <c r="M66" s="9">
        <f>IF($R66="","",VLOOKUP($R66,Data!$A$5:$AJ$2001,Data!AF$2,FALSE))</f>
        <v>0</v>
      </c>
      <c r="N66" s="9">
        <f>IF($R66="","",VLOOKUP($R66,Data!$A$5:$AJ$2001,Data!AG$2,FALSE))</f>
        <v>0</v>
      </c>
      <c r="O66" s="9">
        <f>IF($R66="","",VLOOKUP($R66,Data!$A$5:$AJ$2001,Data!AH$2,FALSE))</f>
        <v>0</v>
      </c>
      <c r="P66" s="9">
        <f>IF($R66="","",VLOOKUP($R66,Data!$A$5:$AJ$2001,Data!AI$2,FALSE))</f>
        <v>0</v>
      </c>
      <c r="Q66" s="9">
        <f t="shared" si="0"/>
        <v>0</v>
      </c>
      <c r="R66">
        <f>IF((MAX($R$4:R65)+1)&gt;Data!$A$1,"",MAX($R$4:R65)+1)</f>
        <v>62</v>
      </c>
    </row>
    <row r="67" spans="1:18" x14ac:dyDescent="0.2">
      <c r="A67" s="10">
        <f>IF(Q67="","",RANK(Q67,$Q$5:$Q$257)+COUNTIF($Q$3:Q66,Q67))</f>
        <v>46</v>
      </c>
      <c r="B67" t="str">
        <f>IF(R67="","",VLOOKUP($R67,Data!$A$5:$X$2001,Data!$E$2,FALSE))</f>
        <v>A</v>
      </c>
      <c r="C67">
        <f>IF(R67="","",VLOOKUP($R67,Data!$A$5:$X$2001,Data!$F$2,FALSE))</f>
        <v>0</v>
      </c>
      <c r="D67">
        <f>IF(R67="","",VLOOKUP($R67,Data!$A$5:$X$2001,Data!$G$2,FALSE))</f>
        <v>0</v>
      </c>
      <c r="E67">
        <f>IF(R67="","",VLOOKUP($R67,Data!$A$5:$X$2001,Data!$H$2,FALSE))</f>
        <v>0</v>
      </c>
      <c r="F67">
        <f>IF(R67="","",VLOOKUP($R67,Data!$A$5:$X$2001,Data!$I$2,FALSE))</f>
        <v>0</v>
      </c>
      <c r="G67">
        <f>IF(R67="","",VLOOKUP($R67,Data!$A$5:$X$2001,Data!$J$2,FALSE))</f>
        <v>0</v>
      </c>
      <c r="H67" t="str">
        <f>IF(R67="","",VLOOKUP($R67,Data!$A$5:$X$2001,Data!$K$2,FALSE))</f>
        <v>1989</v>
      </c>
      <c r="I67" t="str">
        <f>IF(R67="","",VLOOKUP($R67,Data!$A$5:$X$2001,Data!$L$2,FALSE))</f>
        <v>OFA FEES</v>
      </c>
      <c r="J67" s="9">
        <f>IF($R67="","",VLOOKUP($R67,Data!$A$5:$AJ$2001,Data!AC$2,FALSE))</f>
        <v>0</v>
      </c>
      <c r="K67" s="9">
        <f>IF($R67="","",VLOOKUP($R67,Data!$A$5:$AJ$2001,Data!AD$2,FALSE))</f>
        <v>0</v>
      </c>
      <c r="L67" s="9">
        <f>IF($R67="","",VLOOKUP($R67,Data!$A$5:$AJ$2001,Data!AE$2,FALSE))</f>
        <v>0</v>
      </c>
      <c r="M67" s="9">
        <f>IF($R67="","",VLOOKUP($R67,Data!$A$5:$AJ$2001,Data!AF$2,FALSE))</f>
        <v>0</v>
      </c>
      <c r="N67" s="9">
        <f>IF($R67="","",VLOOKUP($R67,Data!$A$5:$AJ$2001,Data!AG$2,FALSE))</f>
        <v>0</v>
      </c>
      <c r="O67" s="9">
        <f>IF($R67="","",VLOOKUP($R67,Data!$A$5:$AJ$2001,Data!AH$2,FALSE))</f>
        <v>15000</v>
      </c>
      <c r="P67" s="9">
        <f>IF($R67="","",VLOOKUP($R67,Data!$A$5:$AJ$2001,Data!AI$2,FALSE))</f>
        <v>15000</v>
      </c>
      <c r="Q67" s="9">
        <f t="shared" si="0"/>
        <v>30000</v>
      </c>
      <c r="R67">
        <f>IF((MAX($R$4:R66)+1)&gt;Data!$A$1,"",MAX($R$4:R66)+1)</f>
        <v>63</v>
      </c>
    </row>
    <row r="68" spans="1:18" x14ac:dyDescent="0.2">
      <c r="A68" s="10">
        <f>IF(Q68="","",RANK(Q68,$Q$5:$Q$257)+COUNTIF($Q$3:Q67,Q68))</f>
        <v>217</v>
      </c>
      <c r="B68" t="str">
        <f>IF(R68="","",VLOOKUP($R68,Data!$A$5:$X$2001,Data!$E$2,FALSE))</f>
        <v>A</v>
      </c>
      <c r="C68">
        <f>IF(R68="","",VLOOKUP($R68,Data!$A$5:$X$2001,Data!$F$2,FALSE))</f>
        <v>0</v>
      </c>
      <c r="D68">
        <f>IF(R68="","",VLOOKUP($R68,Data!$A$5:$X$2001,Data!$G$2,FALSE))</f>
        <v>0</v>
      </c>
      <c r="E68">
        <f>IF(R68="","",VLOOKUP($R68,Data!$A$5:$X$2001,Data!$H$2,FALSE))</f>
        <v>0</v>
      </c>
      <c r="F68">
        <f>IF(R68="","",VLOOKUP($R68,Data!$A$5:$X$2001,Data!$I$2,FALSE))</f>
        <v>0</v>
      </c>
      <c r="G68">
        <f>IF(R68="","",VLOOKUP($R68,Data!$A$5:$X$2001,Data!$J$2,FALSE))</f>
        <v>0</v>
      </c>
      <c r="H68" t="str">
        <f>IF(R68="","",VLOOKUP($R68,Data!$A$5:$X$2001,Data!$K$2,FALSE))</f>
        <v>2085</v>
      </c>
      <c r="I68" t="str">
        <f>IF(R68="","",VLOOKUP($R68,Data!$A$5:$X$2001,Data!$L$2,FALSE))</f>
        <v>OFA PROGRAM INCOME</v>
      </c>
      <c r="J68" s="9">
        <f>IF($R68="","",VLOOKUP($R68,Data!$A$5:$AJ$2001,Data!AC$2,FALSE))</f>
        <v>-8603.6000000000058</v>
      </c>
      <c r="K68" s="9">
        <f>IF($R68="","",VLOOKUP($R68,Data!$A$5:$AJ$2001,Data!AD$2,FALSE))</f>
        <v>-49649.440000000002</v>
      </c>
      <c r="L68" s="9">
        <f>IF($R68="","",VLOOKUP($R68,Data!$A$5:$AJ$2001,Data!AE$2,FALSE))</f>
        <v>-25630.460000000006</v>
      </c>
      <c r="M68" s="9">
        <f>IF($R68="","",VLOOKUP($R68,Data!$A$5:$AJ$2001,Data!AF$2,FALSE))</f>
        <v>-16714.03</v>
      </c>
      <c r="N68" s="9">
        <f>IF($R68="","",VLOOKUP($R68,Data!$A$5:$AJ$2001,Data!AG$2,FALSE))</f>
        <v>-21755.670000000013</v>
      </c>
      <c r="O68" s="9">
        <f>IF($R68="","",VLOOKUP($R68,Data!$A$5:$AJ$2001,Data!AH$2,FALSE))</f>
        <v>-4666.25</v>
      </c>
      <c r="P68" s="9">
        <f>IF($R68="","",VLOOKUP($R68,Data!$A$5:$AJ$2001,Data!AI$2,FALSE))</f>
        <v>-7314.5299999999988</v>
      </c>
      <c r="Q68" s="9">
        <f t="shared" si="0"/>
        <v>-134333.98000000004</v>
      </c>
      <c r="R68">
        <f>IF((MAX($R$4:R67)+1)&gt;Data!$A$1,"",MAX($R$4:R67)+1)</f>
        <v>64</v>
      </c>
    </row>
    <row r="69" spans="1:18" x14ac:dyDescent="0.2">
      <c r="A69" s="10">
        <f>IF(Q69="","",RANK(Q69,$Q$5:$Q$257)+COUNTIF($Q$3:Q68,Q69))</f>
        <v>214</v>
      </c>
      <c r="B69" t="str">
        <f>IF(R69="","",VLOOKUP($R69,Data!$A$5:$X$2001,Data!$E$2,FALSE))</f>
        <v>A</v>
      </c>
      <c r="C69">
        <f>IF(R69="","",VLOOKUP($R69,Data!$A$5:$X$2001,Data!$F$2,FALSE))</f>
        <v>0</v>
      </c>
      <c r="D69">
        <f>IF(R69="","",VLOOKUP($R69,Data!$A$5:$X$2001,Data!$G$2,FALSE))</f>
        <v>0</v>
      </c>
      <c r="E69">
        <f>IF(R69="","",VLOOKUP($R69,Data!$A$5:$X$2001,Data!$H$2,FALSE))</f>
        <v>0</v>
      </c>
      <c r="F69">
        <f>IF(R69="","",VLOOKUP($R69,Data!$A$5:$X$2001,Data!$I$2,FALSE))</f>
        <v>0</v>
      </c>
      <c r="G69">
        <f>IF(R69="","",VLOOKUP($R69,Data!$A$5:$X$2001,Data!$J$2,FALSE))</f>
        <v>0</v>
      </c>
      <c r="H69" t="str">
        <f>IF(R69="","",VLOOKUP($R69,Data!$A$5:$X$2001,Data!$K$2,FALSE))</f>
        <v>2130</v>
      </c>
      <c r="I69" t="str">
        <f>IF(R69="","",VLOOKUP($R69,Data!$A$5:$X$2001,Data!$L$2,FALSE))</f>
        <v>TIPPING FEE REVENUE</v>
      </c>
      <c r="J69" s="9">
        <f>IF($R69="","",VLOOKUP($R69,Data!$A$5:$AJ$2001,Data!AC$2,FALSE))</f>
        <v>13640.649999999994</v>
      </c>
      <c r="K69" s="9">
        <f>IF($R69="","",VLOOKUP($R69,Data!$A$5:$AJ$2001,Data!AD$2,FALSE))</f>
        <v>25543.399999999994</v>
      </c>
      <c r="L69" s="9">
        <f>IF($R69="","",VLOOKUP($R69,Data!$A$5:$AJ$2001,Data!AE$2,FALSE))</f>
        <v>-24922.75</v>
      </c>
      <c r="M69" s="9">
        <f>IF($R69="","",VLOOKUP($R69,Data!$A$5:$AJ$2001,Data!AF$2,FALSE))</f>
        <v>11945.330000000002</v>
      </c>
      <c r="N69" s="9">
        <f>IF($R69="","",VLOOKUP($R69,Data!$A$5:$AJ$2001,Data!AG$2,FALSE))</f>
        <v>4584.1000000000058</v>
      </c>
      <c r="O69" s="9">
        <f>IF($R69="","",VLOOKUP($R69,Data!$A$5:$AJ$2001,Data!AH$2,FALSE))</f>
        <v>-17607.809999999998</v>
      </c>
      <c r="P69" s="9">
        <f>IF($R69="","",VLOOKUP($R69,Data!$A$5:$AJ$2001,Data!AI$2,FALSE))</f>
        <v>-137280.95999999999</v>
      </c>
      <c r="Q69" s="9">
        <f t="shared" si="0"/>
        <v>-124098.04</v>
      </c>
      <c r="R69">
        <f>IF((MAX($R$4:R68)+1)&gt;Data!$A$1,"",MAX($R$4:R68)+1)</f>
        <v>65</v>
      </c>
    </row>
    <row r="70" spans="1:18" x14ac:dyDescent="0.2">
      <c r="A70" s="10">
        <f>IF(Q70="","",RANK(Q70,$Q$5:$Q$257)+COUNTIF($Q$3:Q69,Q70))</f>
        <v>97</v>
      </c>
      <c r="B70" t="str">
        <f>IF(R70="","",VLOOKUP($R70,Data!$A$5:$X$2001,Data!$E$2,FALSE))</f>
        <v>A</v>
      </c>
      <c r="C70">
        <f>IF(R70="","",VLOOKUP($R70,Data!$A$5:$X$2001,Data!$F$2,FALSE))</f>
        <v>0</v>
      </c>
      <c r="D70">
        <f>IF(R70="","",VLOOKUP($R70,Data!$A$5:$X$2001,Data!$G$2,FALSE))</f>
        <v>0</v>
      </c>
      <c r="E70">
        <f>IF(R70="","",VLOOKUP($R70,Data!$A$5:$X$2001,Data!$H$2,FALSE))</f>
        <v>0</v>
      </c>
      <c r="F70">
        <f>IF(R70="","",VLOOKUP($R70,Data!$A$5:$X$2001,Data!$I$2,FALSE))</f>
        <v>0</v>
      </c>
      <c r="G70">
        <f>IF(R70="","",VLOOKUP($R70,Data!$A$5:$X$2001,Data!$J$2,FALSE))</f>
        <v>0</v>
      </c>
      <c r="H70" t="str">
        <f>IF(R70="","",VLOOKUP($R70,Data!$A$5:$X$2001,Data!$K$2,FALSE))</f>
        <v>2189</v>
      </c>
      <c r="I70" t="str">
        <f>IF(R70="","",VLOOKUP($R70,Data!$A$5:$X$2001,Data!$L$2,FALSE))</f>
        <v>MOSA ASSET DISTRIBUTION</v>
      </c>
      <c r="J70" s="9">
        <f>IF($R70="","",VLOOKUP($R70,Data!$A$5:$AJ$2001,Data!AC$2,FALSE))</f>
        <v>0</v>
      </c>
      <c r="K70" s="9">
        <f>IF($R70="","",VLOOKUP($R70,Data!$A$5:$AJ$2001,Data!AD$2,FALSE))</f>
        <v>0</v>
      </c>
      <c r="L70" s="9">
        <f>IF($R70="","",VLOOKUP($R70,Data!$A$5:$AJ$2001,Data!AE$2,FALSE))</f>
        <v>0</v>
      </c>
      <c r="M70" s="9">
        <f>IF($R70="","",VLOOKUP($R70,Data!$A$5:$AJ$2001,Data!AF$2,FALSE))</f>
        <v>0</v>
      </c>
      <c r="N70" s="9">
        <f>IF($R70="","",VLOOKUP($R70,Data!$A$5:$AJ$2001,Data!AG$2,FALSE))</f>
        <v>0</v>
      </c>
      <c r="O70" s="9">
        <f>IF($R70="","",VLOOKUP($R70,Data!$A$5:$AJ$2001,Data!AH$2,FALSE))</f>
        <v>0</v>
      </c>
      <c r="P70" s="9">
        <f>IF($R70="","",VLOOKUP($R70,Data!$A$5:$AJ$2001,Data!AI$2,FALSE))</f>
        <v>0</v>
      </c>
      <c r="Q70" s="9">
        <f t="shared" ref="Q70:Q133" si="1">SUM(J70:P70)</f>
        <v>0</v>
      </c>
      <c r="R70">
        <f>IF((MAX($R$4:R69)+1)&gt;Data!$A$1,"",MAX($R$4:R69)+1)</f>
        <v>66</v>
      </c>
    </row>
    <row r="71" spans="1:18" x14ac:dyDescent="0.2">
      <c r="A71" s="10">
        <f>IF(Q71="","",RANK(Q71,$Q$5:$Q$257)+COUNTIF($Q$3:Q70,Q71))</f>
        <v>182</v>
      </c>
      <c r="B71" t="str">
        <f>IF(R71="","",VLOOKUP($R71,Data!$A$5:$X$2001,Data!$E$2,FALSE))</f>
        <v>A</v>
      </c>
      <c r="C71">
        <f>IF(R71="","",VLOOKUP($R71,Data!$A$5:$X$2001,Data!$F$2,FALSE))</f>
        <v>0</v>
      </c>
      <c r="D71">
        <f>IF(R71="","",VLOOKUP($R71,Data!$A$5:$X$2001,Data!$G$2,FALSE))</f>
        <v>0</v>
      </c>
      <c r="E71">
        <f>IF(R71="","",VLOOKUP($R71,Data!$A$5:$X$2001,Data!$H$2,FALSE))</f>
        <v>0</v>
      </c>
      <c r="F71">
        <f>IF(R71="","",VLOOKUP($R71,Data!$A$5:$X$2001,Data!$I$2,FALSE))</f>
        <v>0</v>
      </c>
      <c r="G71">
        <f>IF(R71="","",VLOOKUP($R71,Data!$A$5:$X$2001,Data!$J$2,FALSE))</f>
        <v>0</v>
      </c>
      <c r="H71" t="str">
        <f>IF(R71="","",VLOOKUP($R71,Data!$A$5:$X$2001,Data!$K$2,FALSE))</f>
        <v>2210</v>
      </c>
      <c r="I71" t="str">
        <f>IF(R71="","",VLOOKUP($R71,Data!$A$5:$X$2001,Data!$L$2,FALSE))</f>
        <v>TAX &amp; ASSESSMENT SERVICES</v>
      </c>
      <c r="J71" s="9">
        <f>IF($R71="","",VLOOKUP($R71,Data!$A$5:$AJ$2001,Data!AC$2,FALSE))</f>
        <v>-3743.0400000000009</v>
      </c>
      <c r="K71" s="9">
        <f>IF($R71="","",VLOOKUP($R71,Data!$A$5:$AJ$2001,Data!AD$2,FALSE))</f>
        <v>-3323.2200000000012</v>
      </c>
      <c r="L71" s="9">
        <f>IF($R71="","",VLOOKUP($R71,Data!$A$5:$AJ$2001,Data!AE$2,FALSE))</f>
        <v>-1652.0800000000017</v>
      </c>
      <c r="M71" s="9">
        <f>IF($R71="","",VLOOKUP($R71,Data!$A$5:$AJ$2001,Data!AF$2,FALSE))</f>
        <v>-1435.9099999999999</v>
      </c>
      <c r="N71" s="9">
        <f>IF($R71="","",VLOOKUP($R71,Data!$A$5:$AJ$2001,Data!AG$2,FALSE))</f>
        <v>-4969.8300000000017</v>
      </c>
      <c r="O71" s="9">
        <f>IF($R71="","",VLOOKUP($R71,Data!$A$5:$AJ$2001,Data!AH$2,FALSE))</f>
        <v>-753.59999999999854</v>
      </c>
      <c r="P71" s="9">
        <f>IF($R71="","",VLOOKUP($R71,Data!$A$5:$AJ$2001,Data!AI$2,FALSE))</f>
        <v>-3262.9000000000015</v>
      </c>
      <c r="Q71" s="9">
        <f t="shared" si="1"/>
        <v>-19140.580000000005</v>
      </c>
      <c r="R71">
        <f>IF((MAX($R$4:R70)+1)&gt;Data!$A$1,"",MAX($R$4:R70)+1)</f>
        <v>67</v>
      </c>
    </row>
    <row r="72" spans="1:18" x14ac:dyDescent="0.2">
      <c r="A72" s="10">
        <f>IF(Q72="","",RANK(Q72,$Q$5:$Q$257)+COUNTIF($Q$3:Q71,Q72))</f>
        <v>98</v>
      </c>
      <c r="B72" t="str">
        <f>IF(R72="","",VLOOKUP($R72,Data!$A$5:$X$2001,Data!$E$2,FALSE))</f>
        <v>A</v>
      </c>
      <c r="C72">
        <f>IF(R72="","",VLOOKUP($R72,Data!$A$5:$X$2001,Data!$F$2,FALSE))</f>
        <v>0</v>
      </c>
      <c r="D72">
        <f>IF(R72="","",VLOOKUP($R72,Data!$A$5:$X$2001,Data!$G$2,FALSE))</f>
        <v>0</v>
      </c>
      <c r="E72">
        <f>IF(R72="","",VLOOKUP($R72,Data!$A$5:$X$2001,Data!$H$2,FALSE))</f>
        <v>0</v>
      </c>
      <c r="F72">
        <f>IF(R72="","",VLOOKUP($R72,Data!$A$5:$X$2001,Data!$I$2,FALSE))</f>
        <v>0</v>
      </c>
      <c r="G72">
        <f>IF(R72="","",VLOOKUP($R72,Data!$A$5:$X$2001,Data!$J$2,FALSE))</f>
        <v>0</v>
      </c>
      <c r="H72" t="str">
        <f>IF(R72="","",VLOOKUP($R72,Data!$A$5:$X$2001,Data!$K$2,FALSE))</f>
        <v>2212</v>
      </c>
      <c r="I72" t="str">
        <f>IF(R72="","",VLOOKUP($R72,Data!$A$5:$X$2001,Data!$L$2,FALSE))</f>
        <v>MIMEO PRINTING SERVICE (EMO)</v>
      </c>
      <c r="J72" s="9">
        <f>IF($R72="","",VLOOKUP($R72,Data!$A$5:$AJ$2001,Data!AC$2,FALSE))</f>
        <v>0</v>
      </c>
      <c r="K72" s="9">
        <f>IF($R72="","",VLOOKUP($R72,Data!$A$5:$AJ$2001,Data!AD$2,FALSE))</f>
        <v>0</v>
      </c>
      <c r="L72" s="9">
        <f>IF($R72="","",VLOOKUP($R72,Data!$A$5:$AJ$2001,Data!AE$2,FALSE))</f>
        <v>0</v>
      </c>
      <c r="M72" s="9">
        <f>IF($R72="","",VLOOKUP($R72,Data!$A$5:$AJ$2001,Data!AF$2,FALSE))</f>
        <v>0</v>
      </c>
      <c r="N72" s="9">
        <f>IF($R72="","",VLOOKUP($R72,Data!$A$5:$AJ$2001,Data!AG$2,FALSE))</f>
        <v>0</v>
      </c>
      <c r="O72" s="9">
        <f>IF($R72="","",VLOOKUP($R72,Data!$A$5:$AJ$2001,Data!AH$2,FALSE))</f>
        <v>0</v>
      </c>
      <c r="P72" s="9">
        <f>IF($R72="","",VLOOKUP($R72,Data!$A$5:$AJ$2001,Data!AI$2,FALSE))</f>
        <v>0</v>
      </c>
      <c r="Q72" s="9">
        <f t="shared" si="1"/>
        <v>0</v>
      </c>
      <c r="R72">
        <f>IF((MAX($R$4:R71)+1)&gt;Data!$A$1,"",MAX($R$4:R71)+1)</f>
        <v>68</v>
      </c>
    </row>
    <row r="73" spans="1:18" x14ac:dyDescent="0.2">
      <c r="A73" s="10">
        <f>IF(Q73="","",RANK(Q73,$Q$5:$Q$257)+COUNTIF($Q$3:Q72,Q73))</f>
        <v>186</v>
      </c>
      <c r="B73" t="str">
        <f>IF(R73="","",VLOOKUP($R73,Data!$A$5:$X$2001,Data!$E$2,FALSE))</f>
        <v>A</v>
      </c>
      <c r="C73">
        <f>IF(R73="","",VLOOKUP($R73,Data!$A$5:$X$2001,Data!$F$2,FALSE))</f>
        <v>0</v>
      </c>
      <c r="D73">
        <f>IF(R73="","",VLOOKUP($R73,Data!$A$5:$X$2001,Data!$G$2,FALSE))</f>
        <v>0</v>
      </c>
      <c r="E73">
        <f>IF(R73="","",VLOOKUP($R73,Data!$A$5:$X$2001,Data!$H$2,FALSE))</f>
        <v>0</v>
      </c>
      <c r="F73">
        <f>IF(R73="","",VLOOKUP($R73,Data!$A$5:$X$2001,Data!$I$2,FALSE))</f>
        <v>0</v>
      </c>
      <c r="G73">
        <f>IF(R73="","",VLOOKUP($R73,Data!$A$5:$X$2001,Data!$J$2,FALSE))</f>
        <v>0</v>
      </c>
      <c r="H73" t="str">
        <f>IF(R73="","",VLOOKUP($R73,Data!$A$5:$X$2001,Data!$K$2,FALSE))</f>
        <v>2215</v>
      </c>
      <c r="I73" t="str">
        <f>IF(R73="","",VLOOKUP($R73,Data!$A$5:$X$2001,Data!$L$2,FALSE))</f>
        <v>ELECTIONS REVENUE</v>
      </c>
      <c r="J73" s="9">
        <f>IF($R73="","",VLOOKUP($R73,Data!$A$5:$AJ$2001,Data!AC$2,FALSE))</f>
        <v>79.75</v>
      </c>
      <c r="K73" s="9">
        <f>IF($R73="","",VLOOKUP($R73,Data!$A$5:$AJ$2001,Data!AD$2,FALSE))</f>
        <v>-5988.25</v>
      </c>
      <c r="L73" s="9">
        <f>IF($R73="","",VLOOKUP($R73,Data!$A$5:$AJ$2001,Data!AE$2,FALSE))</f>
        <v>-6683.1</v>
      </c>
      <c r="M73" s="9">
        <f>IF($R73="","",VLOOKUP($R73,Data!$A$5:$AJ$2001,Data!AF$2,FALSE))</f>
        <v>-2108.5</v>
      </c>
      <c r="N73" s="9">
        <f>IF($R73="","",VLOOKUP($R73,Data!$A$5:$AJ$2001,Data!AG$2,FALSE))</f>
        <v>-94.550000000000182</v>
      </c>
      <c r="O73" s="9">
        <f>IF($R73="","",VLOOKUP($R73,Data!$A$5:$AJ$2001,Data!AH$2,FALSE))</f>
        <v>-9383.65</v>
      </c>
      <c r="P73" s="9">
        <f>IF($R73="","",VLOOKUP($R73,Data!$A$5:$AJ$2001,Data!AI$2,FALSE))</f>
        <v>269.25</v>
      </c>
      <c r="Q73" s="9">
        <f t="shared" si="1"/>
        <v>-23909.050000000003</v>
      </c>
      <c r="R73">
        <f>IF((MAX($R$4:R72)+1)&gt;Data!$A$1,"",MAX($R$4:R72)+1)</f>
        <v>69</v>
      </c>
    </row>
    <row r="74" spans="1:18" x14ac:dyDescent="0.2">
      <c r="A74" s="10">
        <f>IF(Q74="","",RANK(Q74,$Q$5:$Q$257)+COUNTIF($Q$3:Q73,Q74))</f>
        <v>37</v>
      </c>
      <c r="B74" t="str">
        <f>IF(R74="","",VLOOKUP($R74,Data!$A$5:$X$2001,Data!$E$2,FALSE))</f>
        <v>A</v>
      </c>
      <c r="C74">
        <f>IF(R74="","",VLOOKUP($R74,Data!$A$5:$X$2001,Data!$F$2,FALSE))</f>
        <v>0</v>
      </c>
      <c r="D74">
        <f>IF(R74="","",VLOOKUP($R74,Data!$A$5:$X$2001,Data!$G$2,FALSE))</f>
        <v>0</v>
      </c>
      <c r="E74">
        <f>IF(R74="","",VLOOKUP($R74,Data!$A$5:$X$2001,Data!$H$2,FALSE))</f>
        <v>0</v>
      </c>
      <c r="F74">
        <f>IF(R74="","",VLOOKUP($R74,Data!$A$5:$X$2001,Data!$I$2,FALSE))</f>
        <v>0</v>
      </c>
      <c r="G74">
        <f>IF(R74="","",VLOOKUP($R74,Data!$A$5:$X$2001,Data!$J$2,FALSE))</f>
        <v>0</v>
      </c>
      <c r="H74" t="str">
        <f>IF(R74="","",VLOOKUP($R74,Data!$A$5:$X$2001,Data!$K$2,FALSE))</f>
        <v>2228</v>
      </c>
      <c r="I74" t="str">
        <f>IF(R74="","",VLOOKUP($R74,Data!$A$5:$X$2001,Data!$L$2,FALSE))</f>
        <v>DATA PROCESSING SERVICES</v>
      </c>
      <c r="J74" s="9">
        <f>IF($R74="","",VLOOKUP($R74,Data!$A$5:$AJ$2001,Data!AC$2,FALSE))</f>
        <v>16794.75</v>
      </c>
      <c r="K74" s="9">
        <f>IF($R74="","",VLOOKUP($R74,Data!$A$5:$AJ$2001,Data!AD$2,FALSE))</f>
        <v>-1842.2700000000041</v>
      </c>
      <c r="L74" s="9">
        <f>IF($R74="","",VLOOKUP($R74,Data!$A$5:$AJ$2001,Data!AE$2,FALSE))</f>
        <v>24382.21</v>
      </c>
      <c r="M74" s="9">
        <f>IF($R74="","",VLOOKUP($R74,Data!$A$5:$AJ$2001,Data!AF$2,FALSE))</f>
        <v>6294.4000000000015</v>
      </c>
      <c r="N74" s="9">
        <f>IF($R74="","",VLOOKUP($R74,Data!$A$5:$AJ$2001,Data!AG$2,FALSE))</f>
        <v>-16743.210000000006</v>
      </c>
      <c r="O74" s="9">
        <f>IF($R74="","",VLOOKUP($R74,Data!$A$5:$AJ$2001,Data!AH$2,FALSE))</f>
        <v>37000.85</v>
      </c>
      <c r="P74" s="9">
        <f>IF($R74="","",VLOOKUP($R74,Data!$A$5:$AJ$2001,Data!AI$2,FALSE))</f>
        <v>12569.32</v>
      </c>
      <c r="Q74" s="9">
        <f t="shared" si="1"/>
        <v>78456.049999999988</v>
      </c>
      <c r="R74">
        <f>IF((MAX($R$4:R73)+1)&gt;Data!$A$1,"",MAX($R$4:R73)+1)</f>
        <v>70</v>
      </c>
    </row>
    <row r="75" spans="1:18" x14ac:dyDescent="0.2">
      <c r="A75" s="10">
        <f>IF(Q75="","",RANK(Q75,$Q$5:$Q$257)+COUNTIF($Q$3:Q74,Q75))</f>
        <v>202</v>
      </c>
      <c r="B75" t="str">
        <f>IF(R75="","",VLOOKUP($R75,Data!$A$5:$X$2001,Data!$E$2,FALSE))</f>
        <v>A</v>
      </c>
      <c r="C75">
        <f>IF(R75="","",VLOOKUP($R75,Data!$A$5:$X$2001,Data!$F$2,FALSE))</f>
        <v>0</v>
      </c>
      <c r="D75">
        <f>IF(R75="","",VLOOKUP($R75,Data!$A$5:$X$2001,Data!$G$2,FALSE))</f>
        <v>0</v>
      </c>
      <c r="E75">
        <f>IF(R75="","",VLOOKUP($R75,Data!$A$5:$X$2001,Data!$H$2,FALSE))</f>
        <v>0</v>
      </c>
      <c r="F75">
        <f>IF(R75="","",VLOOKUP($R75,Data!$A$5:$X$2001,Data!$I$2,FALSE))</f>
        <v>0</v>
      </c>
      <c r="G75">
        <f>IF(R75="","",VLOOKUP($R75,Data!$A$5:$X$2001,Data!$J$2,FALSE))</f>
        <v>0</v>
      </c>
      <c r="H75" t="str">
        <f>IF(R75="","",VLOOKUP($R75,Data!$A$5:$X$2001,Data!$K$2,FALSE))</f>
        <v>2230</v>
      </c>
      <c r="I75" t="str">
        <f>IF(R75="","",VLOOKUP($R75,Data!$A$5:$X$2001,Data!$L$2,FALSE))</f>
        <v>GENERAL SERVICE/OTHER GOVTS.</v>
      </c>
      <c r="J75" s="9">
        <f>IF($R75="","",VLOOKUP($R75,Data!$A$5:$AJ$2001,Data!AC$2,FALSE))</f>
        <v>-7061.27</v>
      </c>
      <c r="K75" s="9">
        <f>IF($R75="","",VLOOKUP($R75,Data!$A$5:$AJ$2001,Data!AD$2,FALSE))</f>
        <v>-2913.2700000000004</v>
      </c>
      <c r="L75" s="9">
        <f>IF($R75="","",VLOOKUP($R75,Data!$A$5:$AJ$2001,Data!AE$2,FALSE))</f>
        <v>-4071.13</v>
      </c>
      <c r="M75" s="9">
        <f>IF($R75="","",VLOOKUP($R75,Data!$A$5:$AJ$2001,Data!AF$2,FALSE))</f>
        <v>-12145.87</v>
      </c>
      <c r="N75" s="9">
        <f>IF($R75="","",VLOOKUP($R75,Data!$A$5:$AJ$2001,Data!AG$2,FALSE))</f>
        <v>-10198.51</v>
      </c>
      <c r="O75" s="9">
        <f>IF($R75="","",VLOOKUP($R75,Data!$A$5:$AJ$2001,Data!AH$2,FALSE))</f>
        <v>-12409.53</v>
      </c>
      <c r="P75" s="9">
        <f>IF($R75="","",VLOOKUP($R75,Data!$A$5:$AJ$2001,Data!AI$2,FALSE))</f>
        <v>-14410.470000000001</v>
      </c>
      <c r="Q75" s="9">
        <f t="shared" si="1"/>
        <v>-63210.05</v>
      </c>
      <c r="R75">
        <f>IF((MAX($R$4:R74)+1)&gt;Data!$A$1,"",MAX($R$4:R74)+1)</f>
        <v>71</v>
      </c>
    </row>
    <row r="76" spans="1:18" x14ac:dyDescent="0.2">
      <c r="A76" s="10">
        <f>IF(Q76="","",RANK(Q76,$Q$5:$Q$257)+COUNTIF($Q$3:Q75,Q76))</f>
        <v>152</v>
      </c>
      <c r="B76" t="str">
        <f>IF(R76="","",VLOOKUP($R76,Data!$A$5:$X$2001,Data!$E$2,FALSE))</f>
        <v>A</v>
      </c>
      <c r="C76">
        <f>IF(R76="","",VLOOKUP($R76,Data!$A$5:$X$2001,Data!$F$2,FALSE))</f>
        <v>0</v>
      </c>
      <c r="D76">
        <f>IF(R76="","",VLOOKUP($R76,Data!$A$5:$X$2001,Data!$G$2,FALSE))</f>
        <v>0</v>
      </c>
      <c r="E76">
        <f>IF(R76="","",VLOOKUP($R76,Data!$A$5:$X$2001,Data!$H$2,FALSE))</f>
        <v>0</v>
      </c>
      <c r="F76">
        <f>IF(R76="","",VLOOKUP($R76,Data!$A$5:$X$2001,Data!$I$2,FALSE))</f>
        <v>0</v>
      </c>
      <c r="G76">
        <f>IF(R76="","",VLOOKUP($R76,Data!$A$5:$X$2001,Data!$J$2,FALSE))</f>
        <v>0</v>
      </c>
      <c r="H76" t="str">
        <f>IF(R76="","",VLOOKUP($R76,Data!$A$5:$X$2001,Data!$K$2,FALSE))</f>
        <v>2260</v>
      </c>
      <c r="I76" t="str">
        <f>IF(R76="","",VLOOKUP($R76,Data!$A$5:$X$2001,Data!$L$2,FALSE))</f>
        <v>TRANSPORTATION OF PRISONERS</v>
      </c>
      <c r="J76" s="9">
        <f>IF($R76="","",VLOOKUP($R76,Data!$A$5:$AJ$2001,Data!AC$2,FALSE))</f>
        <v>-1611.37</v>
      </c>
      <c r="K76" s="9">
        <f>IF($R76="","",VLOOKUP($R76,Data!$A$5:$AJ$2001,Data!AD$2,FALSE))</f>
        <v>-1074.7199999999998</v>
      </c>
      <c r="L76" s="9">
        <f>IF($R76="","",VLOOKUP($R76,Data!$A$5:$AJ$2001,Data!AE$2,FALSE))</f>
        <v>-210.13000000000011</v>
      </c>
      <c r="M76" s="9">
        <f>IF($R76="","",VLOOKUP($R76,Data!$A$5:$AJ$2001,Data!AF$2,FALSE))</f>
        <v>86.789999999999964</v>
      </c>
      <c r="N76" s="9">
        <f>IF($R76="","",VLOOKUP($R76,Data!$A$5:$AJ$2001,Data!AG$2,FALSE))</f>
        <v>-1678.4</v>
      </c>
      <c r="O76" s="9">
        <f>IF($R76="","",VLOOKUP($R76,Data!$A$5:$AJ$2001,Data!AH$2,FALSE))</f>
        <v>472.46000000000004</v>
      </c>
      <c r="P76" s="9">
        <f>IF($R76="","",VLOOKUP($R76,Data!$A$5:$AJ$2001,Data!AI$2,FALSE))</f>
        <v>1066</v>
      </c>
      <c r="Q76" s="9">
        <f t="shared" si="1"/>
        <v>-2949.37</v>
      </c>
      <c r="R76">
        <f>IF((MAX($R$4:R75)+1)&gt;Data!$A$1,"",MAX($R$4:R75)+1)</f>
        <v>72</v>
      </c>
    </row>
    <row r="77" spans="1:18" x14ac:dyDescent="0.2">
      <c r="A77" s="10">
        <f>IF(Q77="","",RANK(Q77,$Q$5:$Q$257)+COUNTIF($Q$3:Q76,Q77))</f>
        <v>163</v>
      </c>
      <c r="B77" t="str">
        <f>IF(R77="","",VLOOKUP($R77,Data!$A$5:$X$2001,Data!$E$2,FALSE))</f>
        <v>A</v>
      </c>
      <c r="C77">
        <f>IF(R77="","",VLOOKUP($R77,Data!$A$5:$X$2001,Data!$F$2,FALSE))</f>
        <v>0</v>
      </c>
      <c r="D77">
        <f>IF(R77="","",VLOOKUP($R77,Data!$A$5:$X$2001,Data!$G$2,FALSE))</f>
        <v>0</v>
      </c>
      <c r="E77">
        <f>IF(R77="","",VLOOKUP($R77,Data!$A$5:$X$2001,Data!$H$2,FALSE))</f>
        <v>0</v>
      </c>
      <c r="F77">
        <f>IF(R77="","",VLOOKUP($R77,Data!$A$5:$X$2001,Data!$I$2,FALSE))</f>
        <v>0</v>
      </c>
      <c r="G77">
        <f>IF(R77="","",VLOOKUP($R77,Data!$A$5:$X$2001,Data!$J$2,FALSE))</f>
        <v>0</v>
      </c>
      <c r="H77" t="str">
        <f>IF(R77="","",VLOOKUP($R77,Data!$A$5:$X$2001,Data!$K$2,FALSE))</f>
        <v>2261</v>
      </c>
      <c r="I77" t="str">
        <f>IF(R77="","",VLOOKUP($R77,Data!$A$5:$X$2001,Data!$L$2,FALSE))</f>
        <v>SHERIFF CONTRACTS</v>
      </c>
      <c r="J77" s="9">
        <f>IF($R77="","",VLOOKUP($R77,Data!$A$5:$AJ$2001,Data!AC$2,FALSE))</f>
        <v>-3700</v>
      </c>
      <c r="K77" s="9">
        <f>IF($R77="","",VLOOKUP($R77,Data!$A$5:$AJ$2001,Data!AD$2,FALSE))</f>
        <v>-1425.54</v>
      </c>
      <c r="L77" s="9">
        <f>IF($R77="","",VLOOKUP($R77,Data!$A$5:$AJ$2001,Data!AE$2,FALSE))</f>
        <v>-929.76</v>
      </c>
      <c r="M77" s="9">
        <f>IF($R77="","",VLOOKUP($R77,Data!$A$5:$AJ$2001,Data!AF$2,FALSE))</f>
        <v>-435.99</v>
      </c>
      <c r="N77" s="9">
        <f>IF($R77="","",VLOOKUP($R77,Data!$A$5:$AJ$2001,Data!AG$2,FALSE))</f>
        <v>0</v>
      </c>
      <c r="O77" s="9">
        <f>IF($R77="","",VLOOKUP($R77,Data!$A$5:$AJ$2001,Data!AH$2,FALSE))</f>
        <v>1775.19</v>
      </c>
      <c r="P77" s="9">
        <f>IF($R77="","",VLOOKUP($R77,Data!$A$5:$AJ$2001,Data!AI$2,FALSE))</f>
        <v>-532.16</v>
      </c>
      <c r="Q77" s="9">
        <f t="shared" si="1"/>
        <v>-5248.26</v>
      </c>
      <c r="R77">
        <f>IF((MAX($R$4:R76)+1)&gt;Data!$A$1,"",MAX($R$4:R76)+1)</f>
        <v>73</v>
      </c>
    </row>
    <row r="78" spans="1:18" x14ac:dyDescent="0.2">
      <c r="A78" s="10">
        <f>IF(Q78="","",RANK(Q78,$Q$5:$Q$257)+COUNTIF($Q$3:Q77,Q78))</f>
        <v>165</v>
      </c>
      <c r="B78" t="str">
        <f>IF(R78="","",VLOOKUP($R78,Data!$A$5:$X$2001,Data!$E$2,FALSE))</f>
        <v>A</v>
      </c>
      <c r="C78">
        <f>IF(R78="","",VLOOKUP($R78,Data!$A$5:$X$2001,Data!$F$2,FALSE))</f>
        <v>0</v>
      </c>
      <c r="D78">
        <f>IF(R78="","",VLOOKUP($R78,Data!$A$5:$X$2001,Data!$G$2,FALSE))</f>
        <v>0</v>
      </c>
      <c r="E78">
        <f>IF(R78="","",VLOOKUP($R78,Data!$A$5:$X$2001,Data!$H$2,FALSE))</f>
        <v>0</v>
      </c>
      <c r="F78">
        <f>IF(R78="","",VLOOKUP($R78,Data!$A$5:$X$2001,Data!$I$2,FALSE))</f>
        <v>0</v>
      </c>
      <c r="G78">
        <f>IF(R78="","",VLOOKUP($R78,Data!$A$5:$X$2001,Data!$J$2,FALSE))</f>
        <v>0</v>
      </c>
      <c r="H78" t="str">
        <f>IF(R78="","",VLOOKUP($R78,Data!$A$5:$X$2001,Data!$K$2,FALSE))</f>
        <v>2262</v>
      </c>
      <c r="I78" t="str">
        <f>IF(R78="","",VLOOKUP($R78,Data!$A$5:$X$2001,Data!$L$2,FALSE))</f>
        <v>SHER. INVESTIGATIONS DSS</v>
      </c>
      <c r="J78" s="9">
        <f>IF($R78="","",VLOOKUP($R78,Data!$A$5:$AJ$2001,Data!AC$2,FALSE))</f>
        <v>1948</v>
      </c>
      <c r="K78" s="9">
        <f>IF($R78="","",VLOOKUP($R78,Data!$A$5:$AJ$2001,Data!AD$2,FALSE))</f>
        <v>1948</v>
      </c>
      <c r="L78" s="9">
        <f>IF($R78="","",VLOOKUP($R78,Data!$A$5:$AJ$2001,Data!AE$2,FALSE))</f>
        <v>46.75</v>
      </c>
      <c r="M78" s="9">
        <f>IF($R78="","",VLOOKUP($R78,Data!$A$5:$AJ$2001,Data!AF$2,FALSE))</f>
        <v>0</v>
      </c>
      <c r="N78" s="9">
        <f>IF($R78="","",VLOOKUP($R78,Data!$A$5:$AJ$2001,Data!AG$2,FALSE))</f>
        <v>-204.75</v>
      </c>
      <c r="O78" s="9">
        <f>IF($R78="","",VLOOKUP($R78,Data!$A$5:$AJ$2001,Data!AH$2,FALSE))</f>
        <v>-814</v>
      </c>
      <c r="P78" s="9">
        <f>IF($R78="","",VLOOKUP($R78,Data!$A$5:$AJ$2001,Data!AI$2,FALSE))</f>
        <v>-8816</v>
      </c>
      <c r="Q78" s="9">
        <f t="shared" si="1"/>
        <v>-5892</v>
      </c>
      <c r="R78">
        <f>IF((MAX($R$4:R77)+1)&gt;Data!$A$1,"",MAX($R$4:R77)+1)</f>
        <v>74</v>
      </c>
    </row>
    <row r="79" spans="1:18" x14ac:dyDescent="0.2">
      <c r="A79" s="10">
        <f>IF(Q79="","",RANK(Q79,$Q$5:$Q$257)+COUNTIF($Q$3:Q78,Q79))</f>
        <v>176</v>
      </c>
      <c r="B79" t="str">
        <f>IF(R79="","",VLOOKUP($R79,Data!$A$5:$X$2001,Data!$E$2,FALSE))</f>
        <v>A</v>
      </c>
      <c r="C79">
        <f>IF(R79="","",VLOOKUP($R79,Data!$A$5:$X$2001,Data!$F$2,FALSE))</f>
        <v>0</v>
      </c>
      <c r="D79">
        <f>IF(R79="","",VLOOKUP($R79,Data!$A$5:$X$2001,Data!$G$2,FALSE))</f>
        <v>0</v>
      </c>
      <c r="E79">
        <f>IF(R79="","",VLOOKUP($R79,Data!$A$5:$X$2001,Data!$H$2,FALSE))</f>
        <v>0</v>
      </c>
      <c r="F79">
        <f>IF(R79="","",VLOOKUP($R79,Data!$A$5:$X$2001,Data!$I$2,FALSE))</f>
        <v>0</v>
      </c>
      <c r="G79">
        <f>IF(R79="","",VLOOKUP($R79,Data!$A$5:$X$2001,Data!$J$2,FALSE))</f>
        <v>0</v>
      </c>
      <c r="H79" t="str">
        <f>IF(R79="","",VLOOKUP($R79,Data!$A$5:$X$2001,Data!$K$2,FALSE))</f>
        <v>2264</v>
      </c>
      <c r="I79" t="str">
        <f>IF(R79="","",VLOOKUP($R79,Data!$A$5:$X$2001,Data!$L$2,FALSE))</f>
        <v>JAIL FACILITIES</v>
      </c>
      <c r="J79" s="9">
        <f>IF($R79="","",VLOOKUP($R79,Data!$A$5:$AJ$2001,Data!AC$2,FALSE))</f>
        <v>0</v>
      </c>
      <c r="K79" s="9">
        <f>IF($R79="","",VLOOKUP($R79,Data!$A$5:$AJ$2001,Data!AD$2,FALSE))</f>
        <v>0</v>
      </c>
      <c r="L79" s="9">
        <f>IF($R79="","",VLOOKUP($R79,Data!$A$5:$AJ$2001,Data!AE$2,FALSE))</f>
        <v>0</v>
      </c>
      <c r="M79" s="9">
        <f>IF($R79="","",VLOOKUP($R79,Data!$A$5:$AJ$2001,Data!AF$2,FALSE))</f>
        <v>0</v>
      </c>
      <c r="N79" s="9">
        <f>IF($R79="","",VLOOKUP($R79,Data!$A$5:$AJ$2001,Data!AG$2,FALSE))</f>
        <v>0</v>
      </c>
      <c r="O79" s="9">
        <f>IF($R79="","",VLOOKUP($R79,Data!$A$5:$AJ$2001,Data!AH$2,FALSE))</f>
        <v>-12100</v>
      </c>
      <c r="P79" s="9">
        <f>IF($R79="","",VLOOKUP($R79,Data!$A$5:$AJ$2001,Data!AI$2,FALSE))</f>
        <v>0</v>
      </c>
      <c r="Q79" s="9">
        <f t="shared" si="1"/>
        <v>-12100</v>
      </c>
      <c r="R79">
        <f>IF((MAX($R$4:R78)+1)&gt;Data!$A$1,"",MAX($R$4:R78)+1)</f>
        <v>75</v>
      </c>
    </row>
    <row r="80" spans="1:18" x14ac:dyDescent="0.2">
      <c r="A80" s="10">
        <f>IF(Q80="","",RANK(Q80,$Q$5:$Q$257)+COUNTIF($Q$3:Q79,Q80))</f>
        <v>99</v>
      </c>
      <c r="B80" t="str">
        <f>IF(R80="","",VLOOKUP($R80,Data!$A$5:$X$2001,Data!$E$2,FALSE))</f>
        <v>A</v>
      </c>
      <c r="C80">
        <f>IF(R80="","",VLOOKUP($R80,Data!$A$5:$X$2001,Data!$F$2,FALSE))</f>
        <v>0</v>
      </c>
      <c r="D80">
        <f>IF(R80="","",VLOOKUP($R80,Data!$A$5:$X$2001,Data!$G$2,FALSE))</f>
        <v>0</v>
      </c>
      <c r="E80">
        <f>IF(R80="","",VLOOKUP($R80,Data!$A$5:$X$2001,Data!$H$2,FALSE))</f>
        <v>0</v>
      </c>
      <c r="F80">
        <f>IF(R80="","",VLOOKUP($R80,Data!$A$5:$X$2001,Data!$I$2,FALSE))</f>
        <v>0</v>
      </c>
      <c r="G80">
        <f>IF(R80="","",VLOOKUP($R80,Data!$A$5:$X$2001,Data!$J$2,FALSE))</f>
        <v>0</v>
      </c>
      <c r="H80" t="str">
        <f>IF(R80="","",VLOOKUP($R80,Data!$A$5:$X$2001,Data!$K$2,FALSE))</f>
        <v>2300</v>
      </c>
      <c r="I80" t="str">
        <f>IF(R80="","",VLOOKUP($R80,Data!$A$5:$X$2001,Data!$L$2,FALSE))</f>
        <v>TRANS.SERVICE/OTHER GOVTS.</v>
      </c>
      <c r="J80" s="9">
        <f>IF($R80="","",VLOOKUP($R80,Data!$A$5:$AJ$2001,Data!AC$2,FALSE))</f>
        <v>0</v>
      </c>
      <c r="K80" s="9">
        <f>IF($R80="","",VLOOKUP($R80,Data!$A$5:$AJ$2001,Data!AD$2,FALSE))</f>
        <v>0</v>
      </c>
      <c r="L80" s="9">
        <f>IF($R80="","",VLOOKUP($R80,Data!$A$5:$AJ$2001,Data!AE$2,FALSE))</f>
        <v>0</v>
      </c>
      <c r="M80" s="9">
        <f>IF($R80="","",VLOOKUP($R80,Data!$A$5:$AJ$2001,Data!AF$2,FALSE))</f>
        <v>0</v>
      </c>
      <c r="N80" s="9">
        <f>IF($R80="","",VLOOKUP($R80,Data!$A$5:$AJ$2001,Data!AG$2,FALSE))</f>
        <v>0</v>
      </c>
      <c r="O80" s="9">
        <f>IF($R80="","",VLOOKUP($R80,Data!$A$5:$AJ$2001,Data!AH$2,FALSE))</f>
        <v>0</v>
      </c>
      <c r="P80" s="9">
        <f>IF($R80="","",VLOOKUP($R80,Data!$A$5:$AJ$2001,Data!AI$2,FALSE))</f>
        <v>0</v>
      </c>
      <c r="Q80" s="9">
        <f t="shared" si="1"/>
        <v>0</v>
      </c>
      <c r="R80">
        <f>IF((MAX($R$4:R79)+1)&gt;Data!$A$1,"",MAX($R$4:R79)+1)</f>
        <v>76</v>
      </c>
    </row>
    <row r="81" spans="1:18" x14ac:dyDescent="0.2">
      <c r="A81" s="10">
        <f>IF(Q81="","",RANK(Q81,$Q$5:$Q$257)+COUNTIF($Q$3:Q80,Q81))</f>
        <v>82</v>
      </c>
      <c r="B81" t="str">
        <f>IF(R81="","",VLOOKUP($R81,Data!$A$5:$X$2001,Data!$E$2,FALSE))</f>
        <v>A</v>
      </c>
      <c r="C81">
        <f>IF(R81="","",VLOOKUP($R81,Data!$A$5:$X$2001,Data!$F$2,FALSE))</f>
        <v>0</v>
      </c>
      <c r="D81">
        <f>IF(R81="","",VLOOKUP($R81,Data!$A$5:$X$2001,Data!$G$2,FALSE))</f>
        <v>0</v>
      </c>
      <c r="E81">
        <f>IF(R81="","",VLOOKUP($R81,Data!$A$5:$X$2001,Data!$H$2,FALSE))</f>
        <v>0</v>
      </c>
      <c r="F81">
        <f>IF(R81="","",VLOOKUP($R81,Data!$A$5:$X$2001,Data!$I$2,FALSE))</f>
        <v>0</v>
      </c>
      <c r="G81">
        <f>IF(R81="","",VLOOKUP($R81,Data!$A$5:$X$2001,Data!$J$2,FALSE))</f>
        <v>0</v>
      </c>
      <c r="H81" t="str">
        <f>IF(R81="","",VLOOKUP($R81,Data!$A$5:$X$2001,Data!$K$2,FALSE))</f>
        <v>2303</v>
      </c>
      <c r="I81" t="str">
        <f>IF(R81="","",VLOOKUP($R81,Data!$A$5:$X$2001,Data!$L$2,FALSE))</f>
        <v>CHARGES TO NYC DEP- ADMIN.</v>
      </c>
      <c r="J81" s="9">
        <f>IF($R81="","",VLOOKUP($R81,Data!$A$5:$AJ$2001,Data!AC$2,FALSE))</f>
        <v>2499.4699999999998</v>
      </c>
      <c r="K81" s="9">
        <f>IF($R81="","",VLOOKUP($R81,Data!$A$5:$AJ$2001,Data!AD$2,FALSE))</f>
        <v>-5453.02</v>
      </c>
      <c r="L81" s="9">
        <f>IF($R81="","",VLOOKUP($R81,Data!$A$5:$AJ$2001,Data!AE$2,FALSE))</f>
        <v>1907.12</v>
      </c>
      <c r="M81" s="9">
        <f>IF($R81="","",VLOOKUP($R81,Data!$A$5:$AJ$2001,Data!AF$2,FALSE))</f>
        <v>222.19999999999982</v>
      </c>
      <c r="N81" s="9">
        <f>IF($R81="","",VLOOKUP($R81,Data!$A$5:$AJ$2001,Data!AG$2,FALSE))</f>
        <v>749.80000000000018</v>
      </c>
      <c r="O81" s="9">
        <f>IF($R81="","",VLOOKUP($R81,Data!$A$5:$AJ$2001,Data!AH$2,FALSE))</f>
        <v>-893.86999999999989</v>
      </c>
      <c r="P81" s="9">
        <f>IF($R81="","",VLOOKUP($R81,Data!$A$5:$AJ$2001,Data!AI$2,FALSE))</f>
        <v>1564</v>
      </c>
      <c r="Q81" s="9">
        <f t="shared" si="1"/>
        <v>595.69999999999936</v>
      </c>
      <c r="R81">
        <f>IF((MAX($R$4:R80)+1)&gt;Data!$A$1,"",MAX($R$4:R80)+1)</f>
        <v>77</v>
      </c>
    </row>
    <row r="82" spans="1:18" x14ac:dyDescent="0.2">
      <c r="A82" s="10">
        <f>IF(Q82="","",RANK(Q82,$Q$5:$Q$257)+COUNTIF($Q$3:Q81,Q82))</f>
        <v>100</v>
      </c>
      <c r="B82" t="str">
        <f>IF(R82="","",VLOOKUP($R82,Data!$A$5:$X$2001,Data!$E$2,FALSE))</f>
        <v>A</v>
      </c>
      <c r="C82">
        <f>IF(R82="","",VLOOKUP($R82,Data!$A$5:$X$2001,Data!$F$2,FALSE))</f>
        <v>0</v>
      </c>
      <c r="D82">
        <f>IF(R82="","",VLOOKUP($R82,Data!$A$5:$X$2001,Data!$G$2,FALSE))</f>
        <v>0</v>
      </c>
      <c r="E82">
        <f>IF(R82="","",VLOOKUP($R82,Data!$A$5:$X$2001,Data!$H$2,FALSE))</f>
        <v>0</v>
      </c>
      <c r="F82">
        <f>IF(R82="","",VLOOKUP($R82,Data!$A$5:$X$2001,Data!$I$2,FALSE))</f>
        <v>0</v>
      </c>
      <c r="G82">
        <f>IF(R82="","",VLOOKUP($R82,Data!$A$5:$X$2001,Data!$J$2,FALSE))</f>
        <v>0</v>
      </c>
      <c r="H82" t="str">
        <f>IF(R82="","",VLOOKUP($R82,Data!$A$5:$X$2001,Data!$K$2,FALSE))</f>
        <v>2356</v>
      </c>
      <c r="I82" t="str">
        <f>IF(R82="","",VLOOKUP($R82,Data!$A$5:$X$2001,Data!$L$2,FALSE))</f>
        <v>REPAIRS DSS MEDICAID CARS</v>
      </c>
      <c r="J82" s="9">
        <f>IF($R82="","",VLOOKUP($R82,Data!$A$5:$AJ$2001,Data!AC$2,FALSE))</f>
        <v>0</v>
      </c>
      <c r="K82" s="9">
        <f>IF($R82="","",VLOOKUP($R82,Data!$A$5:$AJ$2001,Data!AD$2,FALSE))</f>
        <v>0</v>
      </c>
      <c r="L82" s="9">
        <f>IF($R82="","",VLOOKUP($R82,Data!$A$5:$AJ$2001,Data!AE$2,FALSE))</f>
        <v>0</v>
      </c>
      <c r="M82" s="9">
        <f>IF($R82="","",VLOOKUP($R82,Data!$A$5:$AJ$2001,Data!AF$2,FALSE))</f>
        <v>0</v>
      </c>
      <c r="N82" s="9">
        <f>IF($R82="","",VLOOKUP($R82,Data!$A$5:$AJ$2001,Data!AG$2,FALSE))</f>
        <v>0</v>
      </c>
      <c r="O82" s="9">
        <f>IF($R82="","",VLOOKUP($R82,Data!$A$5:$AJ$2001,Data!AH$2,FALSE))</f>
        <v>0</v>
      </c>
      <c r="P82" s="9">
        <f>IF($R82="","",VLOOKUP($R82,Data!$A$5:$AJ$2001,Data!AI$2,FALSE))</f>
        <v>0</v>
      </c>
      <c r="Q82" s="9">
        <f t="shared" si="1"/>
        <v>0</v>
      </c>
      <c r="R82">
        <f>IF((MAX($R$4:R81)+1)&gt;Data!$A$1,"",MAX($R$4:R81)+1)</f>
        <v>78</v>
      </c>
    </row>
    <row r="83" spans="1:18" x14ac:dyDescent="0.2">
      <c r="A83" s="10">
        <f>IF(Q83="","",RANK(Q83,$Q$5:$Q$257)+COUNTIF($Q$3:Q82,Q83))</f>
        <v>157</v>
      </c>
      <c r="B83" t="str">
        <f>IF(R83="","",VLOOKUP($R83,Data!$A$5:$X$2001,Data!$E$2,FALSE))</f>
        <v>A</v>
      </c>
      <c r="C83">
        <f>IF(R83="","",VLOOKUP($R83,Data!$A$5:$X$2001,Data!$F$2,FALSE))</f>
        <v>0</v>
      </c>
      <c r="D83">
        <f>IF(R83="","",VLOOKUP($R83,Data!$A$5:$X$2001,Data!$G$2,FALSE))</f>
        <v>0</v>
      </c>
      <c r="E83">
        <f>IF(R83="","",VLOOKUP($R83,Data!$A$5:$X$2001,Data!$H$2,FALSE))</f>
        <v>0</v>
      </c>
      <c r="F83">
        <f>IF(R83="","",VLOOKUP($R83,Data!$A$5:$X$2001,Data!$I$2,FALSE))</f>
        <v>0</v>
      </c>
      <c r="G83">
        <f>IF(R83="","",VLOOKUP($R83,Data!$A$5:$X$2001,Data!$J$2,FALSE))</f>
        <v>0</v>
      </c>
      <c r="H83" t="str">
        <f>IF(R83="","",VLOOKUP($R83,Data!$A$5:$X$2001,Data!$K$2,FALSE))</f>
        <v>2372</v>
      </c>
      <c r="I83" t="str">
        <f>IF(R83="","",VLOOKUP($R83,Data!$A$5:$X$2001,Data!$L$2,FALSE))</f>
        <v>PLANNING SERVICES</v>
      </c>
      <c r="J83" s="9">
        <f>IF($R83="","",VLOOKUP($R83,Data!$A$5:$AJ$2001,Data!AC$2,FALSE))</f>
        <v>-15000</v>
      </c>
      <c r="K83" s="9">
        <f>IF($R83="","",VLOOKUP($R83,Data!$A$5:$AJ$2001,Data!AD$2,FALSE))</f>
        <v>0</v>
      </c>
      <c r="L83" s="9">
        <f>IF($R83="","",VLOOKUP($R83,Data!$A$5:$AJ$2001,Data!AE$2,FALSE))</f>
        <v>-383</v>
      </c>
      <c r="M83" s="9">
        <f>IF($R83="","",VLOOKUP($R83,Data!$A$5:$AJ$2001,Data!AF$2,FALSE))</f>
        <v>-955</v>
      </c>
      <c r="N83" s="9">
        <f>IF($R83="","",VLOOKUP($R83,Data!$A$5:$AJ$2001,Data!AG$2,FALSE))</f>
        <v>-21675.09</v>
      </c>
      <c r="O83" s="9">
        <f>IF($R83="","",VLOOKUP($R83,Data!$A$5:$AJ$2001,Data!AH$2,FALSE))</f>
        <v>34000</v>
      </c>
      <c r="P83" s="9">
        <f>IF($R83="","",VLOOKUP($R83,Data!$A$5:$AJ$2001,Data!AI$2,FALSE))</f>
        <v>0</v>
      </c>
      <c r="Q83" s="9">
        <f t="shared" si="1"/>
        <v>-4013.0899999999965</v>
      </c>
      <c r="R83">
        <f>IF((MAX($R$4:R82)+1)&gt;Data!$A$1,"",MAX($R$4:R82)+1)</f>
        <v>79</v>
      </c>
    </row>
    <row r="84" spans="1:18" x14ac:dyDescent="0.2">
      <c r="A84" s="10">
        <f>IF(Q84="","",RANK(Q84,$Q$5:$Q$257)+COUNTIF($Q$3:Q83,Q84))</f>
        <v>218</v>
      </c>
      <c r="B84" t="str">
        <f>IF(R84="","",VLOOKUP($R84,Data!$A$5:$X$2001,Data!$E$2,FALSE))</f>
        <v>A</v>
      </c>
      <c r="C84">
        <f>IF(R84="","",VLOOKUP($R84,Data!$A$5:$X$2001,Data!$F$2,FALSE))</f>
        <v>0</v>
      </c>
      <c r="D84">
        <f>IF(R84="","",VLOOKUP($R84,Data!$A$5:$X$2001,Data!$G$2,FALSE))</f>
        <v>0</v>
      </c>
      <c r="E84">
        <f>IF(R84="","",VLOOKUP($R84,Data!$A$5:$X$2001,Data!$H$2,FALSE))</f>
        <v>0</v>
      </c>
      <c r="F84">
        <f>IF(R84="","",VLOOKUP($R84,Data!$A$5:$X$2001,Data!$I$2,FALSE))</f>
        <v>0</v>
      </c>
      <c r="G84">
        <f>IF(R84="","",VLOOKUP($R84,Data!$A$5:$X$2001,Data!$J$2,FALSE))</f>
        <v>0</v>
      </c>
      <c r="H84" t="str">
        <f>IF(R84="","",VLOOKUP($R84,Data!$A$5:$X$2001,Data!$K$2,FALSE))</f>
        <v>2390</v>
      </c>
      <c r="I84" t="str">
        <f>IF(R84="","",VLOOKUP($R84,Data!$A$5:$X$2001,Data!$L$2,FALSE))</f>
        <v>SHARE OF JOINT ACT/OTHER GV</v>
      </c>
      <c r="J84" s="9">
        <f>IF($R84="","",VLOOKUP($R84,Data!$A$5:$AJ$2001,Data!AC$2,FALSE))</f>
        <v>0</v>
      </c>
      <c r="K84" s="9">
        <f>IF($R84="","",VLOOKUP($R84,Data!$A$5:$AJ$2001,Data!AD$2,FALSE))</f>
        <v>0</v>
      </c>
      <c r="L84" s="9">
        <f>IF($R84="","",VLOOKUP($R84,Data!$A$5:$AJ$2001,Data!AE$2,FALSE))</f>
        <v>-138488.4</v>
      </c>
      <c r="M84" s="9">
        <f>IF($R84="","",VLOOKUP($R84,Data!$A$5:$AJ$2001,Data!AF$2,FALSE))</f>
        <v>0</v>
      </c>
      <c r="N84" s="9">
        <f>IF($R84="","",VLOOKUP($R84,Data!$A$5:$AJ$2001,Data!AG$2,FALSE))</f>
        <v>0</v>
      </c>
      <c r="O84" s="9">
        <f>IF($R84="","",VLOOKUP($R84,Data!$A$5:$AJ$2001,Data!AH$2,FALSE))</f>
        <v>0</v>
      </c>
      <c r="P84" s="9">
        <f>IF($R84="","",VLOOKUP($R84,Data!$A$5:$AJ$2001,Data!AI$2,FALSE))</f>
        <v>-911.4</v>
      </c>
      <c r="Q84" s="9">
        <f t="shared" si="1"/>
        <v>-139399.79999999999</v>
      </c>
      <c r="R84">
        <f>IF((MAX($R$4:R83)+1)&gt;Data!$A$1,"",MAX($R$4:R83)+1)</f>
        <v>80</v>
      </c>
    </row>
    <row r="85" spans="1:18" x14ac:dyDescent="0.2">
      <c r="A85" s="10">
        <f>IF(Q85="","",RANK(Q85,$Q$5:$Q$257)+COUNTIF($Q$3:Q84,Q85))</f>
        <v>101</v>
      </c>
      <c r="B85" t="str">
        <f>IF(R85="","",VLOOKUP($R85,Data!$A$5:$X$2001,Data!$E$2,FALSE))</f>
        <v>A</v>
      </c>
      <c r="C85">
        <f>IF(R85="","",VLOOKUP($R85,Data!$A$5:$X$2001,Data!$F$2,FALSE))</f>
        <v>0</v>
      </c>
      <c r="D85">
        <f>IF(R85="","",VLOOKUP($R85,Data!$A$5:$X$2001,Data!$G$2,FALSE))</f>
        <v>0</v>
      </c>
      <c r="E85">
        <f>IF(R85="","",VLOOKUP($R85,Data!$A$5:$X$2001,Data!$H$2,FALSE))</f>
        <v>0</v>
      </c>
      <c r="F85">
        <f>IF(R85="","",VLOOKUP($R85,Data!$A$5:$X$2001,Data!$I$2,FALSE))</f>
        <v>0</v>
      </c>
      <c r="G85">
        <f>IF(R85="","",VLOOKUP($R85,Data!$A$5:$X$2001,Data!$J$2,FALSE))</f>
        <v>0</v>
      </c>
      <c r="H85" t="str">
        <f>IF(R85="","",VLOOKUP($R85,Data!$A$5:$X$2001,Data!$K$2,FALSE))</f>
        <v>2397</v>
      </c>
      <c r="I85" t="str">
        <f>IF(R85="","",VLOOKUP($R85,Data!$A$5:$X$2001,Data!$L$2,FALSE))</f>
        <v>FLOOD WARN SYSTEM/OTHER GOVT</v>
      </c>
      <c r="J85" s="9">
        <f>IF($R85="","",VLOOKUP($R85,Data!$A$5:$AJ$2001,Data!AC$2,FALSE))</f>
        <v>0</v>
      </c>
      <c r="K85" s="9">
        <f>IF($R85="","",VLOOKUP($R85,Data!$A$5:$AJ$2001,Data!AD$2,FALSE))</f>
        <v>0</v>
      </c>
      <c r="L85" s="9">
        <f>IF($R85="","",VLOOKUP($R85,Data!$A$5:$AJ$2001,Data!AE$2,FALSE))</f>
        <v>0</v>
      </c>
      <c r="M85" s="9">
        <f>IF($R85="","",VLOOKUP($R85,Data!$A$5:$AJ$2001,Data!AF$2,FALSE))</f>
        <v>0</v>
      </c>
      <c r="N85" s="9">
        <f>IF($R85="","",VLOOKUP($R85,Data!$A$5:$AJ$2001,Data!AG$2,FALSE))</f>
        <v>0</v>
      </c>
      <c r="O85" s="9">
        <f>IF($R85="","",VLOOKUP($R85,Data!$A$5:$AJ$2001,Data!AH$2,FALSE))</f>
        <v>0</v>
      </c>
      <c r="P85" s="9">
        <f>IF($R85="","",VLOOKUP($R85,Data!$A$5:$AJ$2001,Data!AI$2,FALSE))</f>
        <v>0</v>
      </c>
      <c r="Q85" s="9">
        <f t="shared" si="1"/>
        <v>0</v>
      </c>
      <c r="R85">
        <f>IF((MAX($R$4:R84)+1)&gt;Data!$A$1,"",MAX($R$4:R84)+1)</f>
        <v>81</v>
      </c>
    </row>
    <row r="86" spans="1:18" x14ac:dyDescent="0.2">
      <c r="A86" s="10">
        <f>IF(Q86="","",RANK(Q86,$Q$5:$Q$257)+COUNTIF($Q$3:Q85,Q86))</f>
        <v>228</v>
      </c>
      <c r="B86" t="str">
        <f>IF(R86="","",VLOOKUP($R86,Data!$A$5:$X$2001,Data!$E$2,FALSE))</f>
        <v>A</v>
      </c>
      <c r="C86">
        <f>IF(R86="","",VLOOKUP($R86,Data!$A$5:$X$2001,Data!$F$2,FALSE))</f>
        <v>0</v>
      </c>
      <c r="D86">
        <f>IF(R86="","",VLOOKUP($R86,Data!$A$5:$X$2001,Data!$G$2,FALSE))</f>
        <v>0</v>
      </c>
      <c r="E86">
        <f>IF(R86="","",VLOOKUP($R86,Data!$A$5:$X$2001,Data!$H$2,FALSE))</f>
        <v>0</v>
      </c>
      <c r="F86">
        <f>IF(R86="","",VLOOKUP($R86,Data!$A$5:$X$2001,Data!$I$2,FALSE))</f>
        <v>0</v>
      </c>
      <c r="G86">
        <f>IF(R86="","",VLOOKUP($R86,Data!$A$5:$X$2001,Data!$J$2,FALSE))</f>
        <v>0</v>
      </c>
      <c r="H86" t="str">
        <f>IF(R86="","",VLOOKUP($R86,Data!$A$5:$X$2001,Data!$K$2,FALSE))</f>
        <v>2401</v>
      </c>
      <c r="I86" t="str">
        <f>IF(R86="","",VLOOKUP($R86,Data!$A$5:$X$2001,Data!$L$2,FALSE))</f>
        <v>INTEREST ON DEPOSITS</v>
      </c>
      <c r="J86" s="9">
        <f>IF($R86="","",VLOOKUP($R86,Data!$A$5:$AJ$2001,Data!AC$2,FALSE))</f>
        <v>5246.14</v>
      </c>
      <c r="K86" s="9">
        <f>IF($R86="","",VLOOKUP($R86,Data!$A$5:$AJ$2001,Data!AD$2,FALSE))</f>
        <v>-6807.1100000000006</v>
      </c>
      <c r="L86" s="9">
        <f>IF($R86="","",VLOOKUP($R86,Data!$A$5:$AJ$2001,Data!AE$2,FALSE))</f>
        <v>-21423.68</v>
      </c>
      <c r="M86" s="9">
        <f>IF($R86="","",VLOOKUP($R86,Data!$A$5:$AJ$2001,Data!AF$2,FALSE))</f>
        <v>-174128.22</v>
      </c>
      <c r="N86" s="9">
        <f>IF($R86="","",VLOOKUP($R86,Data!$A$5:$AJ$2001,Data!AG$2,FALSE))</f>
        <v>-274473.13</v>
      </c>
      <c r="O86" s="9">
        <f>IF($R86="","",VLOOKUP($R86,Data!$A$5:$AJ$2001,Data!AH$2,FALSE))</f>
        <v>117881.41</v>
      </c>
      <c r="P86" s="9">
        <f>IF($R86="","",VLOOKUP($R86,Data!$A$5:$AJ$2001,Data!AI$2,FALSE))</f>
        <v>52688.29</v>
      </c>
      <c r="Q86" s="9">
        <f t="shared" si="1"/>
        <v>-301016.3</v>
      </c>
      <c r="R86">
        <f>IF((MAX($R$4:R85)+1)&gt;Data!$A$1,"",MAX($R$4:R85)+1)</f>
        <v>82</v>
      </c>
    </row>
    <row r="87" spans="1:18" x14ac:dyDescent="0.2">
      <c r="A87" s="10">
        <f>IF(Q87="","",RANK(Q87,$Q$5:$Q$257)+COUNTIF($Q$3:Q86,Q87))</f>
        <v>132</v>
      </c>
      <c r="B87" t="str">
        <f>IF(R87="","",VLOOKUP($R87,Data!$A$5:$X$2001,Data!$E$2,FALSE))</f>
        <v>A</v>
      </c>
      <c r="C87">
        <f>IF(R87="","",VLOOKUP($R87,Data!$A$5:$X$2001,Data!$F$2,FALSE))</f>
        <v>0</v>
      </c>
      <c r="D87">
        <f>IF(R87="","",VLOOKUP($R87,Data!$A$5:$X$2001,Data!$G$2,FALSE))</f>
        <v>0</v>
      </c>
      <c r="E87">
        <f>IF(R87="","",VLOOKUP($R87,Data!$A$5:$X$2001,Data!$H$2,FALSE))</f>
        <v>0</v>
      </c>
      <c r="F87">
        <f>IF(R87="","",VLOOKUP($R87,Data!$A$5:$X$2001,Data!$I$2,FALSE))</f>
        <v>0</v>
      </c>
      <c r="G87">
        <f>IF(R87="","",VLOOKUP($R87,Data!$A$5:$X$2001,Data!$J$2,FALSE))</f>
        <v>0</v>
      </c>
      <c r="H87" t="str">
        <f>IF(R87="","",VLOOKUP($R87,Data!$A$5:$X$2001,Data!$K$2,FALSE))</f>
        <v>2402</v>
      </c>
      <c r="I87" t="str">
        <f>IF(R87="","",VLOOKUP($R87,Data!$A$5:$X$2001,Data!$L$2,FALSE))</f>
        <v>EARNINGS ON DEPOSITS-BLEN BR</v>
      </c>
      <c r="J87" s="9">
        <f>IF($R87="","",VLOOKUP($R87,Data!$A$5:$AJ$2001,Data!AC$2,FALSE))</f>
        <v>-0.59</v>
      </c>
      <c r="K87" s="9">
        <f>IF($R87="","",VLOOKUP($R87,Data!$A$5:$AJ$2001,Data!AD$2,FALSE))</f>
        <v>-0.6</v>
      </c>
      <c r="L87" s="9">
        <f>IF($R87="","",VLOOKUP($R87,Data!$A$5:$AJ$2001,Data!AE$2,FALSE))</f>
        <v>-0.59</v>
      </c>
      <c r="M87" s="9">
        <f>IF($R87="","",VLOOKUP($R87,Data!$A$5:$AJ$2001,Data!AF$2,FALSE))</f>
        <v>-0.59</v>
      </c>
      <c r="N87" s="9">
        <f>IF($R87="","",VLOOKUP($R87,Data!$A$5:$AJ$2001,Data!AG$2,FALSE))</f>
        <v>-0.59</v>
      </c>
      <c r="O87" s="9">
        <f>IF($R87="","",VLOOKUP($R87,Data!$A$5:$AJ$2001,Data!AH$2,FALSE))</f>
        <v>-0.6</v>
      </c>
      <c r="P87" s="9">
        <f>IF($R87="","",VLOOKUP($R87,Data!$A$5:$AJ$2001,Data!AI$2,FALSE))</f>
        <v>-0.59</v>
      </c>
      <c r="Q87" s="9">
        <f t="shared" si="1"/>
        <v>-4.1499999999999995</v>
      </c>
      <c r="R87">
        <f>IF((MAX($R$4:R86)+1)&gt;Data!$A$1,"",MAX($R$4:R86)+1)</f>
        <v>83</v>
      </c>
    </row>
    <row r="88" spans="1:18" x14ac:dyDescent="0.2">
      <c r="A88" s="10">
        <f>IF(Q88="","",RANK(Q88,$Q$5:$Q$257)+COUNTIF($Q$3:Q87,Q88))</f>
        <v>145</v>
      </c>
      <c r="B88" t="str">
        <f>IF(R88="","",VLOOKUP($R88,Data!$A$5:$X$2001,Data!$E$2,FALSE))</f>
        <v>A</v>
      </c>
      <c r="C88">
        <f>IF(R88="","",VLOOKUP($R88,Data!$A$5:$X$2001,Data!$F$2,FALSE))</f>
        <v>0</v>
      </c>
      <c r="D88">
        <f>IF(R88="","",VLOOKUP($R88,Data!$A$5:$X$2001,Data!$G$2,FALSE))</f>
        <v>0</v>
      </c>
      <c r="E88">
        <f>IF(R88="","",VLOOKUP($R88,Data!$A$5:$X$2001,Data!$H$2,FALSE))</f>
        <v>0</v>
      </c>
      <c r="F88">
        <f>IF(R88="","",VLOOKUP($R88,Data!$A$5:$X$2001,Data!$I$2,FALSE))</f>
        <v>0</v>
      </c>
      <c r="G88">
        <f>IF(R88="","",VLOOKUP($R88,Data!$A$5:$X$2001,Data!$J$2,FALSE))</f>
        <v>0</v>
      </c>
      <c r="H88" t="str">
        <f>IF(R88="","",VLOOKUP($R88,Data!$A$5:$X$2001,Data!$K$2,FALSE))</f>
        <v>2403</v>
      </c>
      <c r="I88" t="str">
        <f>IF(R88="","",VLOOKUP($R88,Data!$A$5:$X$2001,Data!$L$2,FALSE))</f>
        <v>INTEREST ON A.R.P.A. FUNDS</v>
      </c>
      <c r="J88" s="9">
        <f>IF($R88="","",VLOOKUP($R88,Data!$A$5:$AJ$2001,Data!AC$2,FALSE))</f>
        <v>0</v>
      </c>
      <c r="K88" s="9">
        <f>IF($R88="","",VLOOKUP($R88,Data!$A$5:$AJ$2001,Data!AD$2,FALSE))</f>
        <v>0</v>
      </c>
      <c r="L88" s="9">
        <f>IF($R88="","",VLOOKUP($R88,Data!$A$5:$AJ$2001,Data!AE$2,FALSE))</f>
        <v>0</v>
      </c>
      <c r="M88" s="9">
        <f>IF($R88="","",VLOOKUP($R88,Data!$A$5:$AJ$2001,Data!AF$2,FALSE))</f>
        <v>0</v>
      </c>
      <c r="N88" s="9">
        <f>IF($R88="","",VLOOKUP($R88,Data!$A$5:$AJ$2001,Data!AG$2,FALSE))</f>
        <v>0</v>
      </c>
      <c r="O88" s="9">
        <f>IF($R88="","",VLOOKUP($R88,Data!$A$5:$AJ$2001,Data!AH$2,FALSE))</f>
        <v>0</v>
      </c>
      <c r="P88" s="9">
        <f>IF($R88="","",VLOOKUP($R88,Data!$A$5:$AJ$2001,Data!AI$2,FALSE))</f>
        <v>-1492.11</v>
      </c>
      <c r="Q88" s="9">
        <f t="shared" si="1"/>
        <v>-1492.11</v>
      </c>
      <c r="R88">
        <f>IF((MAX($R$4:R87)+1)&gt;Data!$A$1,"",MAX($R$4:R87)+1)</f>
        <v>84</v>
      </c>
    </row>
    <row r="89" spans="1:18" x14ac:dyDescent="0.2">
      <c r="A89" s="10">
        <f>IF(Q89="","",RANK(Q89,$Q$5:$Q$257)+COUNTIF($Q$3:Q88,Q89))</f>
        <v>134</v>
      </c>
      <c r="B89" t="str">
        <f>IF(R89="","",VLOOKUP($R89,Data!$A$5:$X$2001,Data!$E$2,FALSE))</f>
        <v>A</v>
      </c>
      <c r="C89">
        <f>IF(R89="","",VLOOKUP($R89,Data!$A$5:$X$2001,Data!$F$2,FALSE))</f>
        <v>0</v>
      </c>
      <c r="D89">
        <f>IF(R89="","",VLOOKUP($R89,Data!$A$5:$X$2001,Data!$G$2,FALSE))</f>
        <v>0</v>
      </c>
      <c r="E89">
        <f>IF(R89="","",VLOOKUP($R89,Data!$A$5:$X$2001,Data!$H$2,FALSE))</f>
        <v>0</v>
      </c>
      <c r="F89">
        <f>IF(R89="","",VLOOKUP($R89,Data!$A$5:$X$2001,Data!$I$2,FALSE))</f>
        <v>0</v>
      </c>
      <c r="G89">
        <f>IF(R89="","",VLOOKUP($R89,Data!$A$5:$X$2001,Data!$J$2,FALSE))</f>
        <v>0</v>
      </c>
      <c r="H89" t="str">
        <f>IF(R89="","",VLOOKUP($R89,Data!$A$5:$X$2001,Data!$K$2,FALSE))</f>
        <v>2404</v>
      </c>
      <c r="I89" t="str">
        <f>IF(R89="","",VLOOKUP($R89,Data!$A$5:$X$2001,Data!$L$2,FALSE))</f>
        <v>EARNINGS ON DEPOSITS-EQUIP.</v>
      </c>
      <c r="J89" s="9">
        <f>IF($R89="","",VLOOKUP($R89,Data!$A$5:$AJ$2001,Data!AC$2,FALSE))</f>
        <v>-10</v>
      </c>
      <c r="K89" s="9">
        <f>IF($R89="","",VLOOKUP($R89,Data!$A$5:$AJ$2001,Data!AD$2,FALSE))</f>
        <v>-10.029999999999999</v>
      </c>
      <c r="L89" s="9">
        <f>IF($R89="","",VLOOKUP($R89,Data!$A$5:$AJ$2001,Data!AE$2,FALSE))</f>
        <v>-12.5</v>
      </c>
      <c r="M89" s="9">
        <f>IF($R89="","",VLOOKUP($R89,Data!$A$5:$AJ$2001,Data!AF$2,FALSE))</f>
        <v>-15.07</v>
      </c>
      <c r="N89" s="9">
        <f>IF($R89="","",VLOOKUP($R89,Data!$A$5:$AJ$2001,Data!AG$2,FALSE))</f>
        <v>-118.63</v>
      </c>
      <c r="O89" s="9">
        <f>IF($R89="","",VLOOKUP($R89,Data!$A$5:$AJ$2001,Data!AH$2,FALSE))</f>
        <v>-47.85</v>
      </c>
      <c r="P89" s="9">
        <f>IF($R89="","",VLOOKUP($R89,Data!$A$5:$AJ$2001,Data!AI$2,FALSE))</f>
        <v>-25.19</v>
      </c>
      <c r="Q89" s="9">
        <f t="shared" si="1"/>
        <v>-239.26999999999998</v>
      </c>
      <c r="R89">
        <f>IF((MAX($R$4:R88)+1)&gt;Data!$A$1,"",MAX($R$4:R88)+1)</f>
        <v>85</v>
      </c>
    </row>
    <row r="90" spans="1:18" x14ac:dyDescent="0.2">
      <c r="A90" s="10">
        <f>IF(Q90="","",RANK(Q90,$Q$5:$Q$257)+COUNTIF($Q$3:Q89,Q90))</f>
        <v>102</v>
      </c>
      <c r="B90" t="str">
        <f>IF(R90="","",VLOOKUP($R90,Data!$A$5:$X$2001,Data!$E$2,FALSE))</f>
        <v>A</v>
      </c>
      <c r="C90">
        <f>IF(R90="","",VLOOKUP($R90,Data!$A$5:$X$2001,Data!$F$2,FALSE))</f>
        <v>0</v>
      </c>
      <c r="D90">
        <f>IF(R90="","",VLOOKUP($R90,Data!$A$5:$X$2001,Data!$G$2,FALSE))</f>
        <v>0</v>
      </c>
      <c r="E90">
        <f>IF(R90="","",VLOOKUP($R90,Data!$A$5:$X$2001,Data!$H$2,FALSE))</f>
        <v>0</v>
      </c>
      <c r="F90">
        <f>IF(R90="","",VLOOKUP($R90,Data!$A$5:$X$2001,Data!$I$2,FALSE))</f>
        <v>0</v>
      </c>
      <c r="G90">
        <f>IF(R90="","",VLOOKUP($R90,Data!$A$5:$X$2001,Data!$J$2,FALSE))</f>
        <v>0</v>
      </c>
      <c r="H90" t="str">
        <f>IF(R90="","",VLOOKUP($R90,Data!$A$5:$X$2001,Data!$K$2,FALSE))</f>
        <v>2405</v>
      </c>
      <c r="I90" t="str">
        <f>IF(R90="","",VLOOKUP($R90,Data!$A$5:$X$2001,Data!$L$2,FALSE))</f>
        <v>EARNINGS ON DEPOSIT-SHER RES</v>
      </c>
      <c r="J90" s="9">
        <f>IF($R90="","",VLOOKUP($R90,Data!$A$5:$AJ$2001,Data!AC$2,FALSE))</f>
        <v>0</v>
      </c>
      <c r="K90" s="9">
        <f>IF($R90="","",VLOOKUP($R90,Data!$A$5:$AJ$2001,Data!AD$2,FALSE))</f>
        <v>0</v>
      </c>
      <c r="L90" s="9">
        <f>IF($R90="","",VLOOKUP($R90,Data!$A$5:$AJ$2001,Data!AE$2,FALSE))</f>
        <v>0</v>
      </c>
      <c r="M90" s="9">
        <f>IF($R90="","",VLOOKUP($R90,Data!$A$5:$AJ$2001,Data!AF$2,FALSE))</f>
        <v>0</v>
      </c>
      <c r="N90" s="9">
        <f>IF($R90="","",VLOOKUP($R90,Data!$A$5:$AJ$2001,Data!AG$2,FALSE))</f>
        <v>0</v>
      </c>
      <c r="O90" s="9">
        <f>IF($R90="","",VLOOKUP($R90,Data!$A$5:$AJ$2001,Data!AH$2,FALSE))</f>
        <v>0</v>
      </c>
      <c r="P90" s="9">
        <f>IF($R90="","",VLOOKUP($R90,Data!$A$5:$AJ$2001,Data!AI$2,FALSE))</f>
        <v>0</v>
      </c>
      <c r="Q90" s="9">
        <f t="shared" si="1"/>
        <v>0</v>
      </c>
      <c r="R90">
        <f>IF((MAX($R$4:R89)+1)&gt;Data!$A$1,"",MAX($R$4:R89)+1)</f>
        <v>86</v>
      </c>
    </row>
    <row r="91" spans="1:18" x14ac:dyDescent="0.2">
      <c r="A91" s="10">
        <f>IF(Q91="","",RANK(Q91,$Q$5:$Q$257)+COUNTIF($Q$3:Q90,Q91))</f>
        <v>180</v>
      </c>
      <c r="B91" t="str">
        <f>IF(R91="","",VLOOKUP($R91,Data!$A$5:$X$2001,Data!$E$2,FALSE))</f>
        <v>A</v>
      </c>
      <c r="C91">
        <f>IF(R91="","",VLOOKUP($R91,Data!$A$5:$X$2001,Data!$F$2,FALSE))</f>
        <v>0</v>
      </c>
      <c r="D91">
        <f>IF(R91="","",VLOOKUP($R91,Data!$A$5:$X$2001,Data!$G$2,FALSE))</f>
        <v>0</v>
      </c>
      <c r="E91">
        <f>IF(R91="","",VLOOKUP($R91,Data!$A$5:$X$2001,Data!$H$2,FALSE))</f>
        <v>0</v>
      </c>
      <c r="F91">
        <f>IF(R91="","",VLOOKUP($R91,Data!$A$5:$X$2001,Data!$I$2,FALSE))</f>
        <v>0</v>
      </c>
      <c r="G91">
        <f>IF(R91="","",VLOOKUP($R91,Data!$A$5:$X$2001,Data!$J$2,FALSE))</f>
        <v>0</v>
      </c>
      <c r="H91" t="str">
        <f>IF(R91="","",VLOOKUP($R91,Data!$A$5:$X$2001,Data!$K$2,FALSE))</f>
        <v>2410</v>
      </c>
      <c r="I91" t="str">
        <f>IF(R91="","",VLOOKUP($R91,Data!$A$5:$X$2001,Data!$L$2,FALSE))</f>
        <v>RENTAL OF REAL PROPERTY</v>
      </c>
      <c r="J91" s="9">
        <f>IF($R91="","",VLOOKUP($R91,Data!$A$5:$AJ$2001,Data!AC$2,FALSE))</f>
        <v>-2350.9100000000035</v>
      </c>
      <c r="K91" s="9">
        <f>IF($R91="","",VLOOKUP($R91,Data!$A$5:$AJ$2001,Data!AD$2,FALSE))</f>
        <v>-1215</v>
      </c>
      <c r="L91" s="9">
        <f>IF($R91="","",VLOOKUP($R91,Data!$A$5:$AJ$2001,Data!AE$2,FALSE))</f>
        <v>-138.91000000000349</v>
      </c>
      <c r="M91" s="9">
        <f>IF($R91="","",VLOOKUP($R91,Data!$A$5:$AJ$2001,Data!AF$2,FALSE))</f>
        <v>-768.13999999999942</v>
      </c>
      <c r="N91" s="9">
        <f>IF($R91="","",VLOOKUP($R91,Data!$A$5:$AJ$2001,Data!AG$2,FALSE))</f>
        <v>-2268.1399999999994</v>
      </c>
      <c r="O91" s="9">
        <f>IF($R91="","",VLOOKUP($R91,Data!$A$5:$AJ$2001,Data!AH$2,FALSE))</f>
        <v>-3226.2799999999988</v>
      </c>
      <c r="P91" s="9">
        <f>IF($R91="","",VLOOKUP($R91,Data!$A$5:$AJ$2001,Data!AI$2,FALSE))</f>
        <v>-6100.6999999999971</v>
      </c>
      <c r="Q91" s="9">
        <f t="shared" si="1"/>
        <v>-16068.080000000002</v>
      </c>
      <c r="R91">
        <f>IF((MAX($R$4:R90)+1)&gt;Data!$A$1,"",MAX($R$4:R90)+1)</f>
        <v>87</v>
      </c>
    </row>
    <row r="92" spans="1:18" x14ac:dyDescent="0.2">
      <c r="A92" s="10">
        <f>IF(Q92="","",RANK(Q92,$Q$5:$Q$257)+COUNTIF($Q$3:Q91,Q92))</f>
        <v>74</v>
      </c>
      <c r="B92" t="str">
        <f>IF(R92="","",VLOOKUP($R92,Data!$A$5:$X$2001,Data!$E$2,FALSE))</f>
        <v>A</v>
      </c>
      <c r="C92">
        <f>IF(R92="","",VLOOKUP($R92,Data!$A$5:$X$2001,Data!$F$2,FALSE))</f>
        <v>0</v>
      </c>
      <c r="D92">
        <f>IF(R92="","",VLOOKUP($R92,Data!$A$5:$X$2001,Data!$G$2,FALSE))</f>
        <v>0</v>
      </c>
      <c r="E92">
        <f>IF(R92="","",VLOOKUP($R92,Data!$A$5:$X$2001,Data!$H$2,FALSE))</f>
        <v>0</v>
      </c>
      <c r="F92">
        <f>IF(R92="","",VLOOKUP($R92,Data!$A$5:$X$2001,Data!$I$2,FALSE))</f>
        <v>0</v>
      </c>
      <c r="G92">
        <f>IF(R92="","",VLOOKUP($R92,Data!$A$5:$X$2001,Data!$J$2,FALSE))</f>
        <v>0</v>
      </c>
      <c r="H92" t="str">
        <f>IF(R92="","",VLOOKUP($R92,Data!$A$5:$X$2001,Data!$K$2,FALSE))</f>
        <v>2414</v>
      </c>
      <c r="I92" t="str">
        <f>IF(R92="","",VLOOKUP($R92,Data!$A$5:$X$2001,Data!$L$2,FALSE))</f>
        <v>BUS ADVERTISING REVENUE</v>
      </c>
      <c r="J92" s="9">
        <f>IF($R92="","",VLOOKUP($R92,Data!$A$5:$AJ$2001,Data!AC$2,FALSE))</f>
        <v>970</v>
      </c>
      <c r="K92" s="9">
        <f>IF($R92="","",VLOOKUP($R92,Data!$A$5:$AJ$2001,Data!AD$2,FALSE))</f>
        <v>527</v>
      </c>
      <c r="L92" s="9">
        <f>IF($R92="","",VLOOKUP($R92,Data!$A$5:$AJ$2001,Data!AE$2,FALSE))</f>
        <v>-172</v>
      </c>
      <c r="M92" s="9">
        <f>IF($R92="","",VLOOKUP($R92,Data!$A$5:$AJ$2001,Data!AF$2,FALSE))</f>
        <v>1037</v>
      </c>
      <c r="N92" s="9">
        <f>IF($R92="","",VLOOKUP($R92,Data!$A$5:$AJ$2001,Data!AG$2,FALSE))</f>
        <v>-3046.67</v>
      </c>
      <c r="O92" s="9">
        <f>IF($R92="","",VLOOKUP($R92,Data!$A$5:$AJ$2001,Data!AH$2,FALSE))</f>
        <v>-2415</v>
      </c>
      <c r="P92" s="9">
        <f>IF($R92="","",VLOOKUP($R92,Data!$A$5:$AJ$2001,Data!AI$2,FALSE))</f>
        <v>5000</v>
      </c>
      <c r="Q92" s="9">
        <f t="shared" si="1"/>
        <v>1900.33</v>
      </c>
      <c r="R92">
        <f>IF((MAX($R$4:R91)+1)&gt;Data!$A$1,"",MAX($R$4:R91)+1)</f>
        <v>88</v>
      </c>
    </row>
    <row r="93" spans="1:18" x14ac:dyDescent="0.2">
      <c r="A93" s="10">
        <f>IF(Q93="","",RANK(Q93,$Q$5:$Q$257)+COUNTIF($Q$3:Q92,Q93))</f>
        <v>149</v>
      </c>
      <c r="B93" t="str">
        <f>IF(R93="","",VLOOKUP($R93,Data!$A$5:$X$2001,Data!$E$2,FALSE))</f>
        <v>A</v>
      </c>
      <c r="C93">
        <f>IF(R93="","",VLOOKUP($R93,Data!$A$5:$X$2001,Data!$F$2,FALSE))</f>
        <v>0</v>
      </c>
      <c r="D93">
        <f>IF(R93="","",VLOOKUP($R93,Data!$A$5:$X$2001,Data!$G$2,FALSE))</f>
        <v>0</v>
      </c>
      <c r="E93">
        <f>IF(R93="","",VLOOKUP($R93,Data!$A$5:$X$2001,Data!$H$2,FALSE))</f>
        <v>0</v>
      </c>
      <c r="F93">
        <f>IF(R93="","",VLOOKUP($R93,Data!$A$5:$X$2001,Data!$I$2,FALSE))</f>
        <v>0</v>
      </c>
      <c r="G93">
        <f>IF(R93="","",VLOOKUP($R93,Data!$A$5:$X$2001,Data!$J$2,FALSE))</f>
        <v>0</v>
      </c>
      <c r="H93" t="str">
        <f>IF(R93="","",VLOOKUP($R93,Data!$A$5:$X$2001,Data!$K$2,FALSE))</f>
        <v>2415</v>
      </c>
      <c r="I93" t="str">
        <f>IF(R93="","",VLOOKUP($R93,Data!$A$5:$X$2001,Data!$L$2,FALSE))</f>
        <v>COPY MACHINE FEES</v>
      </c>
      <c r="J93" s="9">
        <f>IF($R93="","",VLOOKUP($R93,Data!$A$5:$AJ$2001,Data!AC$2,FALSE))</f>
        <v>-1107</v>
      </c>
      <c r="K93" s="9">
        <f>IF($R93="","",VLOOKUP($R93,Data!$A$5:$AJ$2001,Data!AD$2,FALSE))</f>
        <v>-600.75</v>
      </c>
      <c r="L93" s="9">
        <f>IF($R93="","",VLOOKUP($R93,Data!$A$5:$AJ$2001,Data!AE$2,FALSE))</f>
        <v>0</v>
      </c>
      <c r="M93" s="9">
        <f>IF($R93="","",VLOOKUP($R93,Data!$A$5:$AJ$2001,Data!AF$2,FALSE))</f>
        <v>0</v>
      </c>
      <c r="N93" s="9">
        <f>IF($R93="","",VLOOKUP($R93,Data!$A$5:$AJ$2001,Data!AG$2,FALSE))</f>
        <v>-1</v>
      </c>
      <c r="O93" s="9">
        <f>IF($R93="","",VLOOKUP($R93,Data!$A$5:$AJ$2001,Data!AH$2,FALSE))</f>
        <v>0</v>
      </c>
      <c r="P93" s="9">
        <f>IF($R93="","",VLOOKUP($R93,Data!$A$5:$AJ$2001,Data!AI$2,FALSE))</f>
        <v>-68.75</v>
      </c>
      <c r="Q93" s="9">
        <f t="shared" si="1"/>
        <v>-1777.5</v>
      </c>
      <c r="R93">
        <f>IF((MAX($R$4:R92)+1)&gt;Data!$A$1,"",MAX($R$4:R92)+1)</f>
        <v>89</v>
      </c>
    </row>
    <row r="94" spans="1:18" x14ac:dyDescent="0.2">
      <c r="A94" s="10">
        <f>IF(Q94="","",RANK(Q94,$Q$5:$Q$257)+COUNTIF($Q$3:Q93,Q94))</f>
        <v>103</v>
      </c>
      <c r="B94" t="str">
        <f>IF(R94="","",VLOOKUP($R94,Data!$A$5:$X$2001,Data!$E$2,FALSE))</f>
        <v>A</v>
      </c>
      <c r="C94">
        <f>IF(R94="","",VLOOKUP($R94,Data!$A$5:$X$2001,Data!$F$2,FALSE))</f>
        <v>0</v>
      </c>
      <c r="D94">
        <f>IF(R94="","",VLOOKUP($R94,Data!$A$5:$X$2001,Data!$G$2,FALSE))</f>
        <v>0</v>
      </c>
      <c r="E94">
        <f>IF(R94="","",VLOOKUP($R94,Data!$A$5:$X$2001,Data!$H$2,FALSE))</f>
        <v>0</v>
      </c>
      <c r="F94">
        <f>IF(R94="","",VLOOKUP($R94,Data!$A$5:$X$2001,Data!$I$2,FALSE))</f>
        <v>0</v>
      </c>
      <c r="G94">
        <f>IF(R94="","",VLOOKUP($R94,Data!$A$5:$X$2001,Data!$J$2,FALSE))</f>
        <v>0</v>
      </c>
      <c r="H94" t="str">
        <f>IF(R94="","",VLOOKUP($R94,Data!$A$5:$X$2001,Data!$K$2,FALSE))</f>
        <v>2450</v>
      </c>
      <c r="I94" t="str">
        <f>IF(R94="","",VLOOKUP($R94,Data!$A$5:$X$2001,Data!$L$2,FALSE))</f>
        <v>COMMISSIONS</v>
      </c>
      <c r="J94" s="9">
        <f>IF($R94="","",VLOOKUP($R94,Data!$A$5:$AJ$2001,Data!AC$2,FALSE))</f>
        <v>0</v>
      </c>
      <c r="K94" s="9">
        <f>IF($R94="","",VLOOKUP($R94,Data!$A$5:$AJ$2001,Data!AD$2,FALSE))</f>
        <v>0</v>
      </c>
      <c r="L94" s="9">
        <f>IF($R94="","",VLOOKUP($R94,Data!$A$5:$AJ$2001,Data!AE$2,FALSE))</f>
        <v>0</v>
      </c>
      <c r="M94" s="9">
        <f>IF($R94="","",VLOOKUP($R94,Data!$A$5:$AJ$2001,Data!AF$2,FALSE))</f>
        <v>0</v>
      </c>
      <c r="N94" s="9">
        <f>IF($R94="","",VLOOKUP($R94,Data!$A$5:$AJ$2001,Data!AG$2,FALSE))</f>
        <v>0</v>
      </c>
      <c r="O94" s="9">
        <f>IF($R94="","",VLOOKUP($R94,Data!$A$5:$AJ$2001,Data!AH$2,FALSE))</f>
        <v>0</v>
      </c>
      <c r="P94" s="9">
        <f>IF($R94="","",VLOOKUP($R94,Data!$A$5:$AJ$2001,Data!AI$2,FALSE))</f>
        <v>0</v>
      </c>
      <c r="Q94" s="9">
        <f t="shared" si="1"/>
        <v>0</v>
      </c>
      <c r="R94">
        <f>IF((MAX($R$4:R93)+1)&gt;Data!$A$1,"",MAX($R$4:R93)+1)</f>
        <v>90</v>
      </c>
    </row>
    <row r="95" spans="1:18" x14ac:dyDescent="0.2">
      <c r="A95" s="10">
        <f>IF(Q95="","",RANK(Q95,$Q$5:$Q$257)+COUNTIF($Q$3:Q94,Q95))</f>
        <v>76</v>
      </c>
      <c r="B95" t="str">
        <f>IF(R95="","",VLOOKUP($R95,Data!$A$5:$X$2001,Data!$E$2,FALSE))</f>
        <v>A</v>
      </c>
      <c r="C95">
        <f>IF(R95="","",VLOOKUP($R95,Data!$A$5:$X$2001,Data!$F$2,FALSE))</f>
        <v>0</v>
      </c>
      <c r="D95">
        <f>IF(R95="","",VLOOKUP($R95,Data!$A$5:$X$2001,Data!$G$2,FALSE))</f>
        <v>0</v>
      </c>
      <c r="E95">
        <f>IF(R95="","",VLOOKUP($R95,Data!$A$5:$X$2001,Data!$H$2,FALSE))</f>
        <v>0</v>
      </c>
      <c r="F95">
        <f>IF(R95="","",VLOOKUP($R95,Data!$A$5:$X$2001,Data!$I$2,FALSE))</f>
        <v>0</v>
      </c>
      <c r="G95">
        <f>IF(R95="","",VLOOKUP($R95,Data!$A$5:$X$2001,Data!$J$2,FALSE))</f>
        <v>0</v>
      </c>
      <c r="H95" t="str">
        <f>IF(R95="","",VLOOKUP($R95,Data!$A$5:$X$2001,Data!$K$2,FALSE))</f>
        <v>2480</v>
      </c>
      <c r="I95" t="str">
        <f>IF(R95="","",VLOOKUP($R95,Data!$A$5:$X$2001,Data!$L$2,FALSE))</f>
        <v>RABIES</v>
      </c>
      <c r="J95" s="9">
        <f>IF($R95="","",VLOOKUP($R95,Data!$A$5:$AJ$2001,Data!AC$2,FALSE))</f>
        <v>-384.23999999999978</v>
      </c>
      <c r="K95" s="9">
        <f>IF($R95="","",VLOOKUP($R95,Data!$A$5:$AJ$2001,Data!AD$2,FALSE))</f>
        <v>321.11999999999989</v>
      </c>
      <c r="L95" s="9">
        <f>IF($R95="","",VLOOKUP($R95,Data!$A$5:$AJ$2001,Data!AE$2,FALSE))</f>
        <v>-338.25</v>
      </c>
      <c r="M95" s="9">
        <f>IF($R95="","",VLOOKUP($R95,Data!$A$5:$AJ$2001,Data!AF$2,FALSE))</f>
        <v>-57</v>
      </c>
      <c r="N95" s="9">
        <f>IF($R95="","",VLOOKUP($R95,Data!$A$5:$AJ$2001,Data!AG$2,FALSE))</f>
        <v>-304.55000000000018</v>
      </c>
      <c r="O95" s="9">
        <f>IF($R95="","",VLOOKUP($R95,Data!$A$5:$AJ$2001,Data!AH$2,FALSE))</f>
        <v>728.90000000000009</v>
      </c>
      <c r="P95" s="9">
        <f>IF($R95="","",VLOOKUP($R95,Data!$A$5:$AJ$2001,Data!AI$2,FALSE))</f>
        <v>1398.46</v>
      </c>
      <c r="Q95" s="9">
        <f t="shared" si="1"/>
        <v>1364.44</v>
      </c>
      <c r="R95">
        <f>IF((MAX($R$4:R94)+1)&gt;Data!$A$1,"",MAX($R$4:R94)+1)</f>
        <v>91</v>
      </c>
    </row>
    <row r="96" spans="1:18" x14ac:dyDescent="0.2">
      <c r="A96" s="10">
        <f>IF(Q96="","",RANK(Q96,$Q$5:$Q$257)+COUNTIF($Q$3:Q95,Q96))</f>
        <v>104</v>
      </c>
      <c r="B96" t="str">
        <f>IF(R96="","",VLOOKUP($R96,Data!$A$5:$X$2001,Data!$E$2,FALSE))</f>
        <v>A</v>
      </c>
      <c r="C96">
        <f>IF(R96="","",VLOOKUP($R96,Data!$A$5:$X$2001,Data!$F$2,FALSE))</f>
        <v>0</v>
      </c>
      <c r="D96">
        <f>IF(R96="","",VLOOKUP($R96,Data!$A$5:$X$2001,Data!$G$2,FALSE))</f>
        <v>0</v>
      </c>
      <c r="E96">
        <f>IF(R96="","",VLOOKUP($R96,Data!$A$5:$X$2001,Data!$H$2,FALSE))</f>
        <v>0</v>
      </c>
      <c r="F96">
        <f>IF(R96="","",VLOOKUP($R96,Data!$A$5:$X$2001,Data!$I$2,FALSE))</f>
        <v>0</v>
      </c>
      <c r="G96">
        <f>IF(R96="","",VLOOKUP($R96,Data!$A$5:$X$2001,Data!$J$2,FALSE))</f>
        <v>0</v>
      </c>
      <c r="H96" t="str">
        <f>IF(R96="","",VLOOKUP($R96,Data!$A$5:$X$2001,Data!$K$2,FALSE))</f>
        <v>2530</v>
      </c>
      <c r="I96" t="str">
        <f>IF(R96="","",VLOOKUP($R96,Data!$A$5:$X$2001,Data!$L$2,FALSE))</f>
        <v>CASINO REVENUE</v>
      </c>
      <c r="J96" s="9">
        <f>IF($R96="","",VLOOKUP($R96,Data!$A$5:$AJ$2001,Data!AC$2,FALSE))</f>
        <v>0</v>
      </c>
      <c r="K96" s="9">
        <f>IF($R96="","",VLOOKUP($R96,Data!$A$5:$AJ$2001,Data!AD$2,FALSE))</f>
        <v>0</v>
      </c>
      <c r="L96" s="9">
        <f>IF($R96="","",VLOOKUP($R96,Data!$A$5:$AJ$2001,Data!AE$2,FALSE))</f>
        <v>0</v>
      </c>
      <c r="M96" s="9">
        <f>IF($R96="","",VLOOKUP($R96,Data!$A$5:$AJ$2001,Data!AF$2,FALSE))</f>
        <v>0</v>
      </c>
      <c r="N96" s="9">
        <f>IF($R96="","",VLOOKUP($R96,Data!$A$5:$AJ$2001,Data!AG$2,FALSE))</f>
        <v>0</v>
      </c>
      <c r="O96" s="9">
        <f>IF($R96="","",VLOOKUP($R96,Data!$A$5:$AJ$2001,Data!AH$2,FALSE))</f>
        <v>0</v>
      </c>
      <c r="P96" s="9">
        <f>IF($R96="","",VLOOKUP($R96,Data!$A$5:$AJ$2001,Data!AI$2,FALSE))</f>
        <v>0</v>
      </c>
      <c r="Q96" s="9">
        <f t="shared" si="1"/>
        <v>0</v>
      </c>
      <c r="R96">
        <f>IF((MAX($R$4:R95)+1)&gt;Data!$A$1,"",MAX($R$4:R95)+1)</f>
        <v>92</v>
      </c>
    </row>
    <row r="97" spans="1:18" x14ac:dyDescent="0.2">
      <c r="A97" s="10">
        <f>IF(Q97="","",RANK(Q97,$Q$5:$Q$257)+COUNTIF($Q$3:Q96,Q97))</f>
        <v>174</v>
      </c>
      <c r="B97" t="str">
        <f>IF(R97="","",VLOOKUP($R97,Data!$A$5:$X$2001,Data!$E$2,FALSE))</f>
        <v>A</v>
      </c>
      <c r="C97">
        <f>IF(R97="","",VLOOKUP($R97,Data!$A$5:$X$2001,Data!$F$2,FALSE))</f>
        <v>0</v>
      </c>
      <c r="D97">
        <f>IF(R97="","",VLOOKUP($R97,Data!$A$5:$X$2001,Data!$G$2,FALSE))</f>
        <v>0</v>
      </c>
      <c r="E97">
        <f>IF(R97="","",VLOOKUP($R97,Data!$A$5:$X$2001,Data!$H$2,FALSE))</f>
        <v>0</v>
      </c>
      <c r="F97">
        <f>IF(R97="","",VLOOKUP($R97,Data!$A$5:$X$2001,Data!$I$2,FALSE))</f>
        <v>0</v>
      </c>
      <c r="G97">
        <f>IF(R97="","",VLOOKUP($R97,Data!$A$5:$X$2001,Data!$J$2,FALSE))</f>
        <v>0</v>
      </c>
      <c r="H97" t="str">
        <f>IF(R97="","",VLOOKUP($R97,Data!$A$5:$X$2001,Data!$K$2,FALSE))</f>
        <v>2545</v>
      </c>
      <c r="I97" t="str">
        <f>IF(R97="","",VLOOKUP($R97,Data!$A$5:$X$2001,Data!$L$2,FALSE))</f>
        <v>LICENSES / PISTOL &amp; REVOLVER</v>
      </c>
      <c r="J97" s="9">
        <f>IF($R97="","",VLOOKUP($R97,Data!$A$5:$AJ$2001,Data!AC$2,FALSE))</f>
        <v>-1578</v>
      </c>
      <c r="K97" s="9">
        <f>IF($R97="","",VLOOKUP($R97,Data!$A$5:$AJ$2001,Data!AD$2,FALSE))</f>
        <v>-3021</v>
      </c>
      <c r="L97" s="9">
        <f>IF($R97="","",VLOOKUP($R97,Data!$A$5:$AJ$2001,Data!AE$2,FALSE))</f>
        <v>-1929</v>
      </c>
      <c r="M97" s="9">
        <f>IF($R97="","",VLOOKUP($R97,Data!$A$5:$AJ$2001,Data!AF$2,FALSE))</f>
        <v>-2323</v>
      </c>
      <c r="N97" s="9">
        <f>IF($R97="","",VLOOKUP($R97,Data!$A$5:$AJ$2001,Data!AG$2,FALSE))</f>
        <v>-1227</v>
      </c>
      <c r="O97" s="9">
        <f>IF($R97="","",VLOOKUP($R97,Data!$A$5:$AJ$2001,Data!AH$2,FALSE))</f>
        <v>-257</v>
      </c>
      <c r="P97" s="9">
        <f>IF($R97="","",VLOOKUP($R97,Data!$A$5:$AJ$2001,Data!AI$2,FALSE))</f>
        <v>-1290</v>
      </c>
      <c r="Q97" s="9">
        <f t="shared" si="1"/>
        <v>-11625</v>
      </c>
      <c r="R97">
        <f>IF((MAX($R$4:R96)+1)&gt;Data!$A$1,"",MAX($R$4:R96)+1)</f>
        <v>93</v>
      </c>
    </row>
    <row r="98" spans="1:18" x14ac:dyDescent="0.2">
      <c r="A98" s="10">
        <f>IF(Q98="","",RANK(Q98,$Q$5:$Q$257)+COUNTIF($Q$3:Q97,Q98))</f>
        <v>154</v>
      </c>
      <c r="B98" t="str">
        <f>IF(R98="","",VLOOKUP($R98,Data!$A$5:$X$2001,Data!$E$2,FALSE))</f>
        <v>A</v>
      </c>
      <c r="C98">
        <f>IF(R98="","",VLOOKUP($R98,Data!$A$5:$X$2001,Data!$F$2,FALSE))</f>
        <v>0</v>
      </c>
      <c r="D98">
        <f>IF(R98="","",VLOOKUP($R98,Data!$A$5:$X$2001,Data!$G$2,FALSE))</f>
        <v>0</v>
      </c>
      <c r="E98">
        <f>IF(R98="","",VLOOKUP($R98,Data!$A$5:$X$2001,Data!$H$2,FALSE))</f>
        <v>0</v>
      </c>
      <c r="F98">
        <f>IF(R98="","",VLOOKUP($R98,Data!$A$5:$X$2001,Data!$I$2,FALSE))</f>
        <v>0</v>
      </c>
      <c r="G98">
        <f>IF(R98="","",VLOOKUP($R98,Data!$A$5:$X$2001,Data!$J$2,FALSE))</f>
        <v>0</v>
      </c>
      <c r="H98" t="str">
        <f>IF(R98="","",VLOOKUP($R98,Data!$A$5:$X$2001,Data!$K$2,FALSE))</f>
        <v>2590</v>
      </c>
      <c r="I98" t="str">
        <f>IF(R98="","",VLOOKUP($R98,Data!$A$5:$X$2001,Data!$L$2,FALSE))</f>
        <v>ENVIRONMENTAL FEES</v>
      </c>
      <c r="J98" s="9">
        <f>IF($R98="","",VLOOKUP($R98,Data!$A$5:$AJ$2001,Data!AC$2,FALSE))</f>
        <v>17075</v>
      </c>
      <c r="K98" s="9">
        <f>IF($R98="","",VLOOKUP($R98,Data!$A$5:$AJ$2001,Data!AD$2,FALSE))</f>
        <v>-15325</v>
      </c>
      <c r="L98" s="9">
        <f>IF($R98="","",VLOOKUP($R98,Data!$A$5:$AJ$2001,Data!AE$2,FALSE))</f>
        <v>-4035</v>
      </c>
      <c r="M98" s="9">
        <f>IF($R98="","",VLOOKUP($R98,Data!$A$5:$AJ$2001,Data!AF$2,FALSE))</f>
        <v>-5735</v>
      </c>
      <c r="N98" s="9">
        <f>IF($R98="","",VLOOKUP($R98,Data!$A$5:$AJ$2001,Data!AG$2,FALSE))</f>
        <v>-335</v>
      </c>
      <c r="O98" s="9">
        <f>IF($R98="","",VLOOKUP($R98,Data!$A$5:$AJ$2001,Data!AH$2,FALSE))</f>
        <v>6540</v>
      </c>
      <c r="P98" s="9">
        <f>IF($R98="","",VLOOKUP($R98,Data!$A$5:$AJ$2001,Data!AI$2,FALSE))</f>
        <v>-1360</v>
      </c>
      <c r="Q98" s="9">
        <f t="shared" si="1"/>
        <v>-3175</v>
      </c>
      <c r="R98">
        <f>IF((MAX($R$4:R97)+1)&gt;Data!$A$1,"",MAX($R$4:R97)+1)</f>
        <v>94</v>
      </c>
    </row>
    <row r="99" spans="1:18" x14ac:dyDescent="0.2">
      <c r="A99" s="10">
        <f>IF(Q99="","",RANK(Q99,$Q$5:$Q$257)+COUNTIF($Q$3:Q98,Q99))</f>
        <v>64</v>
      </c>
      <c r="B99" t="str">
        <f>IF(R99="","",VLOOKUP($R99,Data!$A$5:$X$2001,Data!$E$2,FALSE))</f>
        <v>A</v>
      </c>
      <c r="C99">
        <f>IF(R99="","",VLOOKUP($R99,Data!$A$5:$X$2001,Data!$F$2,FALSE))</f>
        <v>0</v>
      </c>
      <c r="D99">
        <f>IF(R99="","",VLOOKUP($R99,Data!$A$5:$X$2001,Data!$G$2,FALSE))</f>
        <v>0</v>
      </c>
      <c r="E99">
        <f>IF(R99="","",VLOOKUP($R99,Data!$A$5:$X$2001,Data!$H$2,FALSE))</f>
        <v>0</v>
      </c>
      <c r="F99">
        <f>IF(R99="","",VLOOKUP($R99,Data!$A$5:$X$2001,Data!$I$2,FALSE))</f>
        <v>0</v>
      </c>
      <c r="G99">
        <f>IF(R99="","",VLOOKUP($R99,Data!$A$5:$X$2001,Data!$J$2,FALSE))</f>
        <v>0</v>
      </c>
      <c r="H99" t="str">
        <f>IF(R99="","",VLOOKUP($R99,Data!$A$5:$X$2001,Data!$K$2,FALSE))</f>
        <v>2605</v>
      </c>
      <c r="I99" t="str">
        <f>IF(R99="","",VLOOKUP($R99,Data!$A$5:$X$2001,Data!$L$2,FALSE))</f>
        <v>FINES &amp; PENALTIES / HEALTH</v>
      </c>
      <c r="J99" s="9">
        <f>IF($R99="","",VLOOKUP($R99,Data!$A$5:$AJ$2001,Data!AC$2,FALSE))</f>
        <v>1462.5</v>
      </c>
      <c r="K99" s="9">
        <f>IF($R99="","",VLOOKUP($R99,Data!$A$5:$AJ$2001,Data!AD$2,FALSE))</f>
        <v>-2550</v>
      </c>
      <c r="L99" s="9">
        <f>IF($R99="","",VLOOKUP($R99,Data!$A$5:$AJ$2001,Data!AE$2,FALSE))</f>
        <v>2000</v>
      </c>
      <c r="M99" s="9">
        <f>IF($R99="","",VLOOKUP($R99,Data!$A$5:$AJ$2001,Data!AF$2,FALSE))</f>
        <v>2800</v>
      </c>
      <c r="N99" s="9">
        <f>IF($R99="","",VLOOKUP($R99,Data!$A$5:$AJ$2001,Data!AG$2,FALSE))</f>
        <v>4000</v>
      </c>
      <c r="O99" s="9">
        <f>IF($R99="","",VLOOKUP($R99,Data!$A$5:$AJ$2001,Data!AH$2,FALSE))</f>
        <v>37.5</v>
      </c>
      <c r="P99" s="9">
        <f>IF($R99="","",VLOOKUP($R99,Data!$A$5:$AJ$2001,Data!AI$2,FALSE))</f>
        <v>-600</v>
      </c>
      <c r="Q99" s="9">
        <f t="shared" si="1"/>
        <v>7150</v>
      </c>
      <c r="R99">
        <f>IF((MAX($R$4:R98)+1)&gt;Data!$A$1,"",MAX($R$4:R98)+1)</f>
        <v>95</v>
      </c>
    </row>
    <row r="100" spans="1:18" x14ac:dyDescent="0.2">
      <c r="A100" s="10">
        <f>IF(Q100="","",RANK(Q100,$Q$5:$Q$257)+COUNTIF($Q$3:Q99,Q100))</f>
        <v>105</v>
      </c>
      <c r="B100" t="str">
        <f>IF(R100="","",VLOOKUP($R100,Data!$A$5:$X$2001,Data!$E$2,FALSE))</f>
        <v>A</v>
      </c>
      <c r="C100">
        <f>IF(R100="","",VLOOKUP($R100,Data!$A$5:$X$2001,Data!$F$2,FALSE))</f>
        <v>0</v>
      </c>
      <c r="D100">
        <f>IF(R100="","",VLOOKUP($R100,Data!$A$5:$X$2001,Data!$G$2,FALSE))</f>
        <v>0</v>
      </c>
      <c r="E100">
        <f>IF(R100="","",VLOOKUP($R100,Data!$A$5:$X$2001,Data!$H$2,FALSE))</f>
        <v>0</v>
      </c>
      <c r="F100">
        <f>IF(R100="","",VLOOKUP($R100,Data!$A$5:$X$2001,Data!$I$2,FALSE))</f>
        <v>0</v>
      </c>
      <c r="G100">
        <f>IF(R100="","",VLOOKUP($R100,Data!$A$5:$X$2001,Data!$J$2,FALSE))</f>
        <v>0</v>
      </c>
      <c r="H100" t="str">
        <f>IF(R100="","",VLOOKUP($R100,Data!$A$5:$X$2001,Data!$K$2,FALSE))</f>
        <v>2610</v>
      </c>
      <c r="I100" t="str">
        <f>IF(R100="","",VLOOKUP($R100,Data!$A$5:$X$2001,Data!$L$2,FALSE))</f>
        <v>FINES/PENALTIES/FORFEIT BAIL</v>
      </c>
      <c r="J100" s="9">
        <f>IF($R100="","",VLOOKUP($R100,Data!$A$5:$AJ$2001,Data!AC$2,FALSE))</f>
        <v>0</v>
      </c>
      <c r="K100" s="9">
        <f>IF($R100="","",VLOOKUP($R100,Data!$A$5:$AJ$2001,Data!AD$2,FALSE))</f>
        <v>0</v>
      </c>
      <c r="L100" s="9">
        <f>IF($R100="","",VLOOKUP($R100,Data!$A$5:$AJ$2001,Data!AE$2,FALSE))</f>
        <v>0</v>
      </c>
      <c r="M100" s="9">
        <f>IF($R100="","",VLOOKUP($R100,Data!$A$5:$AJ$2001,Data!AF$2,FALSE))</f>
        <v>0</v>
      </c>
      <c r="N100" s="9">
        <f>IF($R100="","",VLOOKUP($R100,Data!$A$5:$AJ$2001,Data!AG$2,FALSE))</f>
        <v>0</v>
      </c>
      <c r="O100" s="9">
        <f>IF($R100="","",VLOOKUP($R100,Data!$A$5:$AJ$2001,Data!AH$2,FALSE))</f>
        <v>0</v>
      </c>
      <c r="P100" s="9">
        <f>IF($R100="","",VLOOKUP($R100,Data!$A$5:$AJ$2001,Data!AI$2,FALSE))</f>
        <v>0</v>
      </c>
      <c r="Q100" s="9">
        <f t="shared" si="1"/>
        <v>0</v>
      </c>
      <c r="R100">
        <f>IF((MAX($R$4:R99)+1)&gt;Data!$A$1,"",MAX($R$4:R99)+1)</f>
        <v>96</v>
      </c>
    </row>
    <row r="101" spans="1:18" x14ac:dyDescent="0.2">
      <c r="A101" s="10">
        <f>IF(Q101="","",RANK(Q101,$Q$5:$Q$257)+COUNTIF($Q$3:Q100,Q101))</f>
        <v>73</v>
      </c>
      <c r="B101" t="str">
        <f>IF(R101="","",VLOOKUP($R101,Data!$A$5:$X$2001,Data!$E$2,FALSE))</f>
        <v>A</v>
      </c>
      <c r="C101">
        <f>IF(R101="","",VLOOKUP($R101,Data!$A$5:$X$2001,Data!$F$2,FALSE))</f>
        <v>0</v>
      </c>
      <c r="D101">
        <f>IF(R101="","",VLOOKUP($R101,Data!$A$5:$X$2001,Data!$G$2,FALSE))</f>
        <v>0</v>
      </c>
      <c r="E101">
        <f>IF(R101="","",VLOOKUP($R101,Data!$A$5:$X$2001,Data!$H$2,FALSE))</f>
        <v>0</v>
      </c>
      <c r="F101">
        <f>IF(R101="","",VLOOKUP($R101,Data!$A$5:$X$2001,Data!$I$2,FALSE))</f>
        <v>0</v>
      </c>
      <c r="G101">
        <f>IF(R101="","",VLOOKUP($R101,Data!$A$5:$X$2001,Data!$J$2,FALSE))</f>
        <v>0</v>
      </c>
      <c r="H101" t="str">
        <f>IF(R101="","",VLOOKUP($R101,Data!$A$5:$X$2001,Data!$K$2,FALSE))</f>
        <v>2615</v>
      </c>
      <c r="I101" t="str">
        <f>IF(R101="","",VLOOKUP($R101,Data!$A$5:$X$2001,Data!$L$2,FALSE))</f>
        <v>STOP DWI FINES</v>
      </c>
      <c r="J101" s="9">
        <f>IF($R101="","",VLOOKUP($R101,Data!$A$5:$AJ$2001,Data!AC$2,FALSE))</f>
        <v>24526</v>
      </c>
      <c r="K101" s="9">
        <f>IF($R101="","",VLOOKUP($R101,Data!$A$5:$AJ$2001,Data!AD$2,FALSE))</f>
        <v>-26822</v>
      </c>
      <c r="L101" s="9">
        <f>IF($R101="","",VLOOKUP($R101,Data!$A$5:$AJ$2001,Data!AE$2,FALSE))</f>
        <v>-11654</v>
      </c>
      <c r="M101" s="9">
        <f>IF($R101="","",VLOOKUP($R101,Data!$A$5:$AJ$2001,Data!AF$2,FALSE))</f>
        <v>-13084</v>
      </c>
      <c r="N101" s="9">
        <f>IF($R101="","",VLOOKUP($R101,Data!$A$5:$AJ$2001,Data!AG$2,FALSE))</f>
        <v>-4563</v>
      </c>
      <c r="O101" s="9">
        <f>IF($R101="","",VLOOKUP($R101,Data!$A$5:$AJ$2001,Data!AH$2,FALSE))</f>
        <v>18969</v>
      </c>
      <c r="P101" s="9">
        <f>IF($R101="","",VLOOKUP($R101,Data!$A$5:$AJ$2001,Data!AI$2,FALSE))</f>
        <v>15300</v>
      </c>
      <c r="Q101" s="9">
        <f t="shared" si="1"/>
        <v>2672</v>
      </c>
      <c r="R101">
        <f>IF((MAX($R$4:R100)+1)&gt;Data!$A$1,"",MAX($R$4:R100)+1)</f>
        <v>97</v>
      </c>
    </row>
    <row r="102" spans="1:18" x14ac:dyDescent="0.2">
      <c r="A102" s="10">
        <f>IF(Q102="","",RANK(Q102,$Q$5:$Q$257)+COUNTIF($Q$3:Q101,Q102))</f>
        <v>106</v>
      </c>
      <c r="B102" t="str">
        <f>IF(R102="","",VLOOKUP($R102,Data!$A$5:$X$2001,Data!$E$2,FALSE))</f>
        <v>A</v>
      </c>
      <c r="C102">
        <f>IF(R102="","",VLOOKUP($R102,Data!$A$5:$X$2001,Data!$F$2,FALSE))</f>
        <v>0</v>
      </c>
      <c r="D102">
        <f>IF(R102="","",VLOOKUP($R102,Data!$A$5:$X$2001,Data!$G$2,FALSE))</f>
        <v>0</v>
      </c>
      <c r="E102">
        <f>IF(R102="","",VLOOKUP($R102,Data!$A$5:$X$2001,Data!$H$2,FALSE))</f>
        <v>0</v>
      </c>
      <c r="F102">
        <f>IF(R102="","",VLOOKUP($R102,Data!$A$5:$X$2001,Data!$I$2,FALSE))</f>
        <v>0</v>
      </c>
      <c r="G102">
        <f>IF(R102="","",VLOOKUP($R102,Data!$A$5:$X$2001,Data!$J$2,FALSE))</f>
        <v>0</v>
      </c>
      <c r="H102" t="str">
        <f>IF(R102="","",VLOOKUP($R102,Data!$A$5:$X$2001,Data!$K$2,FALSE))</f>
        <v>2620</v>
      </c>
      <c r="I102" t="str">
        <f>IF(R102="","",VLOOKUP($R102,Data!$A$5:$X$2001,Data!$L$2,FALSE))</f>
        <v>FORFEITURE OF DEPOSITS</v>
      </c>
      <c r="J102" s="9">
        <f>IF($R102="","",VLOOKUP($R102,Data!$A$5:$AJ$2001,Data!AC$2,FALSE))</f>
        <v>0</v>
      </c>
      <c r="K102" s="9">
        <f>IF($R102="","",VLOOKUP($R102,Data!$A$5:$AJ$2001,Data!AD$2,FALSE))</f>
        <v>0</v>
      </c>
      <c r="L102" s="9">
        <f>IF($R102="","",VLOOKUP($R102,Data!$A$5:$AJ$2001,Data!AE$2,FALSE))</f>
        <v>0</v>
      </c>
      <c r="M102" s="9">
        <f>IF($R102="","",VLOOKUP($R102,Data!$A$5:$AJ$2001,Data!AF$2,FALSE))</f>
        <v>0</v>
      </c>
      <c r="N102" s="9">
        <f>IF($R102="","",VLOOKUP($R102,Data!$A$5:$AJ$2001,Data!AG$2,FALSE))</f>
        <v>0</v>
      </c>
      <c r="O102" s="9">
        <f>IF($R102="","",VLOOKUP($R102,Data!$A$5:$AJ$2001,Data!AH$2,FALSE))</f>
        <v>0</v>
      </c>
      <c r="P102" s="9">
        <f>IF($R102="","",VLOOKUP($R102,Data!$A$5:$AJ$2001,Data!AI$2,FALSE))</f>
        <v>0</v>
      </c>
      <c r="Q102" s="9">
        <f t="shared" si="1"/>
        <v>0</v>
      </c>
      <c r="R102">
        <f>IF((MAX($R$4:R101)+1)&gt;Data!$A$1,"",MAX($R$4:R101)+1)</f>
        <v>98</v>
      </c>
    </row>
    <row r="103" spans="1:18" x14ac:dyDescent="0.2">
      <c r="A103" s="10">
        <f>IF(Q103="","",RANK(Q103,$Q$5:$Q$257)+COUNTIF($Q$3:Q102,Q103))</f>
        <v>190</v>
      </c>
      <c r="B103" t="str">
        <f>IF(R103="","",VLOOKUP($R103,Data!$A$5:$X$2001,Data!$E$2,FALSE))</f>
        <v>A</v>
      </c>
      <c r="C103">
        <f>IF(R103="","",VLOOKUP($R103,Data!$A$5:$X$2001,Data!$F$2,FALSE))</f>
        <v>0</v>
      </c>
      <c r="D103">
        <f>IF(R103="","",VLOOKUP($R103,Data!$A$5:$X$2001,Data!$G$2,FALSE))</f>
        <v>0</v>
      </c>
      <c r="E103">
        <f>IF(R103="","",VLOOKUP($R103,Data!$A$5:$X$2001,Data!$H$2,FALSE))</f>
        <v>0</v>
      </c>
      <c r="F103">
        <f>IF(R103="","",VLOOKUP($R103,Data!$A$5:$X$2001,Data!$I$2,FALSE))</f>
        <v>0</v>
      </c>
      <c r="G103">
        <f>IF(R103="","",VLOOKUP($R103,Data!$A$5:$X$2001,Data!$J$2,FALSE))</f>
        <v>0</v>
      </c>
      <c r="H103" t="str">
        <f>IF(R103="","",VLOOKUP($R103,Data!$A$5:$X$2001,Data!$K$2,FALSE))</f>
        <v>2626</v>
      </c>
      <c r="I103" t="str">
        <f>IF(R103="","",VLOOKUP($R103,Data!$A$5:$X$2001,Data!$L$2,FALSE))</f>
        <v>SEIZED ASSETS</v>
      </c>
      <c r="J103" s="9">
        <f>IF($R103="","",VLOOKUP($R103,Data!$A$5:$AJ$2001,Data!AC$2,FALSE))</f>
        <v>0</v>
      </c>
      <c r="K103" s="9">
        <f>IF($R103="","",VLOOKUP($R103,Data!$A$5:$AJ$2001,Data!AD$2,FALSE))</f>
        <v>-18028.77</v>
      </c>
      <c r="L103" s="9">
        <f>IF($R103="","",VLOOKUP($R103,Data!$A$5:$AJ$2001,Data!AE$2,FALSE))</f>
        <v>0</v>
      </c>
      <c r="M103" s="9">
        <f>IF($R103="","",VLOOKUP($R103,Data!$A$5:$AJ$2001,Data!AF$2,FALSE))</f>
        <v>0</v>
      </c>
      <c r="N103" s="9">
        <f>IF($R103="","",VLOOKUP($R103,Data!$A$5:$AJ$2001,Data!AG$2,FALSE))</f>
        <v>-7518.5</v>
      </c>
      <c r="O103" s="9">
        <f>IF($R103="","",VLOOKUP($R103,Data!$A$5:$AJ$2001,Data!AH$2,FALSE))</f>
        <v>-4958</v>
      </c>
      <c r="P103" s="9">
        <f>IF($R103="","",VLOOKUP($R103,Data!$A$5:$AJ$2001,Data!AI$2,FALSE))</f>
        <v>0</v>
      </c>
      <c r="Q103" s="9">
        <f t="shared" si="1"/>
        <v>-30505.27</v>
      </c>
      <c r="R103">
        <f>IF((MAX($R$4:R102)+1)&gt;Data!$A$1,"",MAX($R$4:R102)+1)</f>
        <v>99</v>
      </c>
    </row>
    <row r="104" spans="1:18" x14ac:dyDescent="0.2">
      <c r="A104" s="10">
        <f>IF(Q104="","",RANK(Q104,$Q$5:$Q$257)+COUNTIF($Q$3:Q103,Q104))</f>
        <v>136</v>
      </c>
      <c r="B104" t="str">
        <f>IF(R104="","",VLOOKUP($R104,Data!$A$5:$X$2001,Data!$E$2,FALSE))</f>
        <v>A</v>
      </c>
      <c r="C104">
        <f>IF(R104="","",VLOOKUP($R104,Data!$A$5:$X$2001,Data!$F$2,FALSE))</f>
        <v>0</v>
      </c>
      <c r="D104">
        <f>IF(R104="","",VLOOKUP($R104,Data!$A$5:$X$2001,Data!$G$2,FALSE))</f>
        <v>0</v>
      </c>
      <c r="E104">
        <f>IF(R104="","",VLOOKUP($R104,Data!$A$5:$X$2001,Data!$H$2,FALSE))</f>
        <v>0</v>
      </c>
      <c r="F104">
        <f>IF(R104="","",VLOOKUP($R104,Data!$A$5:$X$2001,Data!$I$2,FALSE))</f>
        <v>0</v>
      </c>
      <c r="G104">
        <f>IF(R104="","",VLOOKUP($R104,Data!$A$5:$X$2001,Data!$J$2,FALSE))</f>
        <v>0</v>
      </c>
      <c r="H104" t="str">
        <f>IF(R104="","",VLOOKUP($R104,Data!$A$5:$X$2001,Data!$K$2,FALSE))</f>
        <v>2627</v>
      </c>
      <c r="I104" t="str">
        <f>IF(R104="","",VLOOKUP($R104,Data!$A$5:$X$2001,Data!$L$2,FALSE))</f>
        <v>FORFEITURE OF CRIME PROCEEDS</v>
      </c>
      <c r="J104" s="9">
        <f>IF($R104="","",VLOOKUP($R104,Data!$A$5:$AJ$2001,Data!AC$2,FALSE))</f>
        <v>0</v>
      </c>
      <c r="K104" s="9">
        <f>IF($R104="","",VLOOKUP($R104,Data!$A$5:$AJ$2001,Data!AD$2,FALSE))</f>
        <v>0</v>
      </c>
      <c r="L104" s="9">
        <f>IF($R104="","",VLOOKUP($R104,Data!$A$5:$AJ$2001,Data!AE$2,FALSE))</f>
        <v>-686.61</v>
      </c>
      <c r="M104" s="9">
        <f>IF($R104="","",VLOOKUP($R104,Data!$A$5:$AJ$2001,Data!AF$2,FALSE))</f>
        <v>0</v>
      </c>
      <c r="N104" s="9">
        <f>IF($R104="","",VLOOKUP($R104,Data!$A$5:$AJ$2001,Data!AG$2,FALSE))</f>
        <v>0</v>
      </c>
      <c r="O104" s="9">
        <f>IF($R104="","",VLOOKUP($R104,Data!$A$5:$AJ$2001,Data!AH$2,FALSE))</f>
        <v>0</v>
      </c>
      <c r="P104" s="9">
        <f>IF($R104="","",VLOOKUP($R104,Data!$A$5:$AJ$2001,Data!AI$2,FALSE))</f>
        <v>0</v>
      </c>
      <c r="Q104" s="9">
        <f t="shared" si="1"/>
        <v>-686.61</v>
      </c>
      <c r="R104">
        <f>IF((MAX($R$4:R103)+1)&gt;Data!$A$1,"",MAX($R$4:R103)+1)</f>
        <v>100</v>
      </c>
    </row>
    <row r="105" spans="1:18" x14ac:dyDescent="0.2">
      <c r="A105" s="10">
        <f>IF(Q105="","",RANK(Q105,$Q$5:$Q$257)+COUNTIF($Q$3:Q104,Q105))</f>
        <v>67</v>
      </c>
      <c r="B105" t="str">
        <f>IF(R105="","",VLOOKUP($R105,Data!$A$5:$X$2001,Data!$E$2,FALSE))</f>
        <v>A</v>
      </c>
      <c r="C105">
        <f>IF(R105="","",VLOOKUP($R105,Data!$A$5:$X$2001,Data!$F$2,FALSE))</f>
        <v>0</v>
      </c>
      <c r="D105">
        <f>IF(R105="","",VLOOKUP($R105,Data!$A$5:$X$2001,Data!$G$2,FALSE))</f>
        <v>0</v>
      </c>
      <c r="E105">
        <f>IF(R105="","",VLOOKUP($R105,Data!$A$5:$X$2001,Data!$H$2,FALSE))</f>
        <v>0</v>
      </c>
      <c r="F105">
        <f>IF(R105="","",VLOOKUP($R105,Data!$A$5:$X$2001,Data!$I$2,FALSE))</f>
        <v>0</v>
      </c>
      <c r="G105">
        <f>IF(R105="","",VLOOKUP($R105,Data!$A$5:$X$2001,Data!$J$2,FALSE))</f>
        <v>0</v>
      </c>
      <c r="H105" t="str">
        <f>IF(R105="","",VLOOKUP($R105,Data!$A$5:$X$2001,Data!$K$2,FALSE))</f>
        <v>2651</v>
      </c>
      <c r="I105" t="str">
        <f>IF(R105="","",VLOOKUP($R105,Data!$A$5:$X$2001,Data!$L$2,FALSE))</f>
        <v>SALE OF REFUSE FOR RECYCLING</v>
      </c>
      <c r="J105" s="9">
        <f>IF($R105="","",VLOOKUP($R105,Data!$A$5:$AJ$2001,Data!AC$2,FALSE))</f>
        <v>906.25</v>
      </c>
      <c r="K105" s="9">
        <f>IF($R105="","",VLOOKUP($R105,Data!$A$5:$AJ$2001,Data!AD$2,FALSE))</f>
        <v>4000</v>
      </c>
      <c r="L105" s="9">
        <f>IF($R105="","",VLOOKUP($R105,Data!$A$5:$AJ$2001,Data!AE$2,FALSE))</f>
        <v>0</v>
      </c>
      <c r="M105" s="9">
        <f>IF($R105="","",VLOOKUP($R105,Data!$A$5:$AJ$2001,Data!AF$2,FALSE))</f>
        <v>0</v>
      </c>
      <c r="N105" s="9">
        <f>IF($R105="","",VLOOKUP($R105,Data!$A$5:$AJ$2001,Data!AG$2,FALSE))</f>
        <v>0</v>
      </c>
      <c r="O105" s="9">
        <f>IF($R105="","",VLOOKUP($R105,Data!$A$5:$AJ$2001,Data!AH$2,FALSE))</f>
        <v>0</v>
      </c>
      <c r="P105" s="9">
        <f>IF($R105="","",VLOOKUP($R105,Data!$A$5:$AJ$2001,Data!AI$2,FALSE))</f>
        <v>0</v>
      </c>
      <c r="Q105" s="9">
        <f t="shared" si="1"/>
        <v>4906.25</v>
      </c>
      <c r="R105">
        <f>IF((MAX($R$4:R104)+1)&gt;Data!$A$1,"",MAX($R$4:R104)+1)</f>
        <v>101</v>
      </c>
    </row>
    <row r="106" spans="1:18" x14ac:dyDescent="0.2">
      <c r="A106" s="10">
        <f>IF(Q106="","",RANK(Q106,$Q$5:$Q$257)+COUNTIF($Q$3:Q105,Q106))</f>
        <v>207</v>
      </c>
      <c r="B106" t="str">
        <f>IF(R106="","",VLOOKUP($R106,Data!$A$5:$X$2001,Data!$E$2,FALSE))</f>
        <v>A</v>
      </c>
      <c r="C106">
        <f>IF(R106="","",VLOOKUP($R106,Data!$A$5:$X$2001,Data!$F$2,FALSE))</f>
        <v>0</v>
      </c>
      <c r="D106">
        <f>IF(R106="","",VLOOKUP($R106,Data!$A$5:$X$2001,Data!$G$2,FALSE))</f>
        <v>0</v>
      </c>
      <c r="E106">
        <f>IF(R106="","",VLOOKUP($R106,Data!$A$5:$X$2001,Data!$H$2,FALSE))</f>
        <v>0</v>
      </c>
      <c r="F106">
        <f>IF(R106="","",VLOOKUP($R106,Data!$A$5:$X$2001,Data!$I$2,FALSE))</f>
        <v>0</v>
      </c>
      <c r="G106">
        <f>IF(R106="","",VLOOKUP($R106,Data!$A$5:$X$2001,Data!$J$2,FALSE))</f>
        <v>0</v>
      </c>
      <c r="H106" t="str">
        <f>IF(R106="","",VLOOKUP($R106,Data!$A$5:$X$2001,Data!$K$2,FALSE))</f>
        <v>2652</v>
      </c>
      <c r="I106" t="str">
        <f>IF(R106="","",VLOOKUP($R106,Data!$A$5:$X$2001,Data!$L$2,FALSE))</f>
        <v>SALE OF TIMBER PRODUCTS</v>
      </c>
      <c r="J106" s="9">
        <f>IF($R106="","",VLOOKUP($R106,Data!$A$5:$AJ$2001,Data!AC$2,FALSE))</f>
        <v>-3026.74</v>
      </c>
      <c r="K106" s="9">
        <f>IF($R106="","",VLOOKUP($R106,Data!$A$5:$AJ$2001,Data!AD$2,FALSE))</f>
        <v>-14055.49</v>
      </c>
      <c r="L106" s="9">
        <f>IF($R106="","",VLOOKUP($R106,Data!$A$5:$AJ$2001,Data!AE$2,FALSE))</f>
        <v>-8497.61</v>
      </c>
      <c r="M106" s="9">
        <f>IF($R106="","",VLOOKUP($R106,Data!$A$5:$AJ$2001,Data!AF$2,FALSE))</f>
        <v>-13013.199999999997</v>
      </c>
      <c r="N106" s="9">
        <f>IF($R106="","",VLOOKUP($R106,Data!$A$5:$AJ$2001,Data!AG$2,FALSE))</f>
        <v>-38834.339999999997</v>
      </c>
      <c r="O106" s="9">
        <f>IF($R106="","",VLOOKUP($R106,Data!$A$5:$AJ$2001,Data!AH$2,FALSE))</f>
        <v>-3450.98</v>
      </c>
      <c r="P106" s="9">
        <f>IF($R106="","",VLOOKUP($R106,Data!$A$5:$AJ$2001,Data!AI$2,FALSE))</f>
        <v>-4084.82</v>
      </c>
      <c r="Q106" s="9">
        <f t="shared" si="1"/>
        <v>-84963.18</v>
      </c>
      <c r="R106">
        <f>IF((MAX($R$4:R105)+1)&gt;Data!$A$1,"",MAX($R$4:R105)+1)</f>
        <v>102</v>
      </c>
    </row>
    <row r="107" spans="1:18" x14ac:dyDescent="0.2">
      <c r="A107" s="10">
        <f>IF(Q107="","",RANK(Q107,$Q$5:$Q$257)+COUNTIF($Q$3:Q106,Q107))</f>
        <v>85</v>
      </c>
      <c r="B107" t="str">
        <f>IF(R107="","",VLOOKUP($R107,Data!$A$5:$X$2001,Data!$E$2,FALSE))</f>
        <v>A</v>
      </c>
      <c r="C107">
        <f>IF(R107="","",VLOOKUP($R107,Data!$A$5:$X$2001,Data!$F$2,FALSE))</f>
        <v>0</v>
      </c>
      <c r="D107">
        <f>IF(R107="","",VLOOKUP($R107,Data!$A$5:$X$2001,Data!$G$2,FALSE))</f>
        <v>0</v>
      </c>
      <c r="E107">
        <f>IF(R107="","",VLOOKUP($R107,Data!$A$5:$X$2001,Data!$H$2,FALSE))</f>
        <v>0</v>
      </c>
      <c r="F107">
        <f>IF(R107="","",VLOOKUP($R107,Data!$A$5:$X$2001,Data!$I$2,FALSE))</f>
        <v>0</v>
      </c>
      <c r="G107">
        <f>IF(R107="","",VLOOKUP($R107,Data!$A$5:$X$2001,Data!$J$2,FALSE))</f>
        <v>0</v>
      </c>
      <c r="H107" t="str">
        <f>IF(R107="","",VLOOKUP($R107,Data!$A$5:$X$2001,Data!$K$2,FALSE))</f>
        <v>2654</v>
      </c>
      <c r="I107" t="str">
        <f>IF(R107="","",VLOOKUP($R107,Data!$A$5:$X$2001,Data!$L$2,FALSE))</f>
        <v>SALES OF PAPER</v>
      </c>
      <c r="J107" s="9">
        <f>IF($R107="","",VLOOKUP($R107,Data!$A$5:$AJ$2001,Data!AC$2,FALSE))</f>
        <v>936.05000000000018</v>
      </c>
      <c r="K107" s="9">
        <f>IF($R107="","",VLOOKUP($R107,Data!$A$5:$AJ$2001,Data!AD$2,FALSE))</f>
        <v>1112.4899999999998</v>
      </c>
      <c r="L107" s="9">
        <f>IF($R107="","",VLOOKUP($R107,Data!$A$5:$AJ$2001,Data!AE$2,FALSE))</f>
        <v>-1334.3100000000004</v>
      </c>
      <c r="M107" s="9">
        <f>IF($R107="","",VLOOKUP($R107,Data!$A$5:$AJ$2001,Data!AF$2,FALSE))</f>
        <v>200.63999999999987</v>
      </c>
      <c r="N107" s="9">
        <f>IF($R107="","",VLOOKUP($R107,Data!$A$5:$AJ$2001,Data!AG$2,FALSE))</f>
        <v>1680.44</v>
      </c>
      <c r="O107" s="9">
        <f>IF($R107="","",VLOOKUP($R107,Data!$A$5:$AJ$2001,Data!AH$2,FALSE))</f>
        <v>2.2899999999999636</v>
      </c>
      <c r="P107" s="9">
        <f>IF($R107="","",VLOOKUP($R107,Data!$A$5:$AJ$2001,Data!AI$2,FALSE))</f>
        <v>-2247.16</v>
      </c>
      <c r="Q107" s="9">
        <f t="shared" si="1"/>
        <v>350.4399999999996</v>
      </c>
      <c r="R107">
        <f>IF((MAX($R$4:R106)+1)&gt;Data!$A$1,"",MAX($R$4:R106)+1)</f>
        <v>103</v>
      </c>
    </row>
    <row r="108" spans="1:18" x14ac:dyDescent="0.2">
      <c r="A108" s="10">
        <f>IF(Q108="","",RANK(Q108,$Q$5:$Q$257)+COUNTIF($Q$3:Q107,Q108))</f>
        <v>199</v>
      </c>
      <c r="B108" t="str">
        <f>IF(R108="","",VLOOKUP($R108,Data!$A$5:$X$2001,Data!$E$2,FALSE))</f>
        <v>A</v>
      </c>
      <c r="C108">
        <f>IF(R108="","",VLOOKUP($R108,Data!$A$5:$X$2001,Data!$F$2,FALSE))</f>
        <v>0</v>
      </c>
      <c r="D108">
        <f>IF(R108="","",VLOOKUP($R108,Data!$A$5:$X$2001,Data!$G$2,FALSE))</f>
        <v>0</v>
      </c>
      <c r="E108">
        <f>IF(R108="","",VLOOKUP($R108,Data!$A$5:$X$2001,Data!$H$2,FALSE))</f>
        <v>0</v>
      </c>
      <c r="F108">
        <f>IF(R108="","",VLOOKUP($R108,Data!$A$5:$X$2001,Data!$I$2,FALSE))</f>
        <v>0</v>
      </c>
      <c r="G108">
        <f>IF(R108="","",VLOOKUP($R108,Data!$A$5:$X$2001,Data!$J$2,FALSE))</f>
        <v>0</v>
      </c>
      <c r="H108" t="str">
        <f>IF(R108="","",VLOOKUP($R108,Data!$A$5:$X$2001,Data!$K$2,FALSE))</f>
        <v>2655</v>
      </c>
      <c r="I108" t="str">
        <f>IF(R108="","",VLOOKUP($R108,Data!$A$5:$X$2001,Data!$L$2,FALSE))</f>
        <v>MINOR SALES</v>
      </c>
      <c r="J108" s="9">
        <f>IF($R108="","",VLOOKUP($R108,Data!$A$5:$AJ$2001,Data!AC$2,FALSE))</f>
        <v>-8217.5</v>
      </c>
      <c r="K108" s="9">
        <f>IF($R108="","",VLOOKUP($R108,Data!$A$5:$AJ$2001,Data!AD$2,FALSE))</f>
        <v>-21896.5</v>
      </c>
      <c r="L108" s="9">
        <f>IF($R108="","",VLOOKUP($R108,Data!$A$5:$AJ$2001,Data!AE$2,FALSE))</f>
        <v>-1039.3699999999999</v>
      </c>
      <c r="M108" s="9">
        <f>IF($R108="","",VLOOKUP($R108,Data!$A$5:$AJ$2001,Data!AF$2,FALSE))</f>
        <v>-2208.75</v>
      </c>
      <c r="N108" s="9">
        <f>IF($R108="","",VLOOKUP($R108,Data!$A$5:$AJ$2001,Data!AG$2,FALSE))</f>
        <v>-9086.25</v>
      </c>
      <c r="O108" s="9">
        <f>IF($R108="","",VLOOKUP($R108,Data!$A$5:$AJ$2001,Data!AH$2,FALSE))</f>
        <v>-8953.75</v>
      </c>
      <c r="P108" s="9">
        <f>IF($R108="","",VLOOKUP($R108,Data!$A$5:$AJ$2001,Data!AI$2,FALSE))</f>
        <v>-3230</v>
      </c>
      <c r="Q108" s="9">
        <f t="shared" si="1"/>
        <v>-54632.119999999995</v>
      </c>
      <c r="R108">
        <f>IF((MAX($R$4:R107)+1)&gt;Data!$A$1,"",MAX($R$4:R107)+1)</f>
        <v>104</v>
      </c>
    </row>
    <row r="109" spans="1:18" x14ac:dyDescent="0.2">
      <c r="A109" s="10">
        <f>IF(Q109="","",RANK(Q109,$Q$5:$Q$257)+COUNTIF($Q$3:Q108,Q109))</f>
        <v>175</v>
      </c>
      <c r="B109" t="str">
        <f>IF(R109="","",VLOOKUP($R109,Data!$A$5:$X$2001,Data!$E$2,FALSE))</f>
        <v>A</v>
      </c>
      <c r="C109">
        <f>IF(R109="","",VLOOKUP($R109,Data!$A$5:$X$2001,Data!$F$2,FALSE))</f>
        <v>0</v>
      </c>
      <c r="D109">
        <f>IF(R109="","",VLOOKUP($R109,Data!$A$5:$X$2001,Data!$G$2,FALSE))</f>
        <v>0</v>
      </c>
      <c r="E109">
        <f>IF(R109="","",VLOOKUP($R109,Data!$A$5:$X$2001,Data!$H$2,FALSE))</f>
        <v>0</v>
      </c>
      <c r="F109">
        <f>IF(R109="","",VLOOKUP($R109,Data!$A$5:$X$2001,Data!$I$2,FALSE))</f>
        <v>0</v>
      </c>
      <c r="G109">
        <f>IF(R109="","",VLOOKUP($R109,Data!$A$5:$X$2001,Data!$J$2,FALSE))</f>
        <v>0</v>
      </c>
      <c r="H109" t="str">
        <f>IF(R109="","",VLOOKUP($R109,Data!$A$5:$X$2001,Data!$K$2,FALSE))</f>
        <v>2660</v>
      </c>
      <c r="I109" t="str">
        <f>IF(R109="","",VLOOKUP($R109,Data!$A$5:$X$2001,Data!$L$2,FALSE))</f>
        <v>SALES OF REAL PROPERTY</v>
      </c>
      <c r="J109" s="9">
        <f>IF($R109="","",VLOOKUP($R109,Data!$A$5:$AJ$2001,Data!AC$2,FALSE))</f>
        <v>0</v>
      </c>
      <c r="K109" s="9">
        <f>IF($R109="","",VLOOKUP($R109,Data!$A$5:$AJ$2001,Data!AD$2,FALSE))</f>
        <v>0</v>
      </c>
      <c r="L109" s="9">
        <f>IF($R109="","",VLOOKUP($R109,Data!$A$5:$AJ$2001,Data!AE$2,FALSE))</f>
        <v>-400</v>
      </c>
      <c r="M109" s="9">
        <f>IF($R109="","",VLOOKUP($R109,Data!$A$5:$AJ$2001,Data!AF$2,FALSE))</f>
        <v>-11647</v>
      </c>
      <c r="N109" s="9">
        <f>IF($R109="","",VLOOKUP($R109,Data!$A$5:$AJ$2001,Data!AG$2,FALSE))</f>
        <v>0</v>
      </c>
      <c r="O109" s="9">
        <f>IF($R109="","",VLOOKUP($R109,Data!$A$5:$AJ$2001,Data!AH$2,FALSE))</f>
        <v>0</v>
      </c>
      <c r="P109" s="9">
        <f>IF($R109="","",VLOOKUP($R109,Data!$A$5:$AJ$2001,Data!AI$2,FALSE))</f>
        <v>0</v>
      </c>
      <c r="Q109" s="9">
        <f t="shared" si="1"/>
        <v>-12047</v>
      </c>
      <c r="R109">
        <f>IF((MAX($R$4:R108)+1)&gt;Data!$A$1,"",MAX($R$4:R108)+1)</f>
        <v>105</v>
      </c>
    </row>
    <row r="110" spans="1:18" x14ac:dyDescent="0.2">
      <c r="A110" s="10">
        <f>IF(Q110="","",RANK(Q110,$Q$5:$Q$257)+COUNTIF($Q$3:Q109,Q110))</f>
        <v>33</v>
      </c>
      <c r="B110" t="str">
        <f>IF(R110="","",VLOOKUP($R110,Data!$A$5:$X$2001,Data!$E$2,FALSE))</f>
        <v>A</v>
      </c>
      <c r="C110">
        <f>IF(R110="","",VLOOKUP($R110,Data!$A$5:$X$2001,Data!$F$2,FALSE))</f>
        <v>0</v>
      </c>
      <c r="D110">
        <f>IF(R110="","",VLOOKUP($R110,Data!$A$5:$X$2001,Data!$G$2,FALSE))</f>
        <v>0</v>
      </c>
      <c r="E110">
        <f>IF(R110="","",VLOOKUP($R110,Data!$A$5:$X$2001,Data!$H$2,FALSE))</f>
        <v>0</v>
      </c>
      <c r="F110">
        <f>IF(R110="","",VLOOKUP($R110,Data!$A$5:$X$2001,Data!$I$2,FALSE))</f>
        <v>0</v>
      </c>
      <c r="G110">
        <f>IF(R110="","",VLOOKUP($R110,Data!$A$5:$X$2001,Data!$J$2,FALSE))</f>
        <v>0</v>
      </c>
      <c r="H110" t="str">
        <f>IF(R110="","",VLOOKUP($R110,Data!$A$5:$X$2001,Data!$K$2,FALSE))</f>
        <v>2675</v>
      </c>
      <c r="I110" t="str">
        <f>IF(R110="","",VLOOKUP($R110,Data!$A$5:$X$2001,Data!$L$2,FALSE))</f>
        <v>GAIN ON DISPOSITION OF ASSET</v>
      </c>
      <c r="J110" s="9">
        <f>IF($R110="","",VLOOKUP($R110,Data!$A$5:$AJ$2001,Data!AC$2,FALSE))</f>
        <v>0</v>
      </c>
      <c r="K110" s="9">
        <f>IF($R110="","",VLOOKUP($R110,Data!$A$5:$AJ$2001,Data!AD$2,FALSE))</f>
        <v>125000</v>
      </c>
      <c r="L110" s="9">
        <f>IF($R110="","",VLOOKUP($R110,Data!$A$5:$AJ$2001,Data!AE$2,FALSE))</f>
        <v>0</v>
      </c>
      <c r="M110" s="9">
        <f>IF($R110="","",VLOOKUP($R110,Data!$A$5:$AJ$2001,Data!AF$2,FALSE))</f>
        <v>0</v>
      </c>
      <c r="N110" s="9">
        <f>IF($R110="","",VLOOKUP($R110,Data!$A$5:$AJ$2001,Data!AG$2,FALSE))</f>
        <v>0</v>
      </c>
      <c r="O110" s="9">
        <f>IF($R110="","",VLOOKUP($R110,Data!$A$5:$AJ$2001,Data!AH$2,FALSE))</f>
        <v>0</v>
      </c>
      <c r="P110" s="9">
        <f>IF($R110="","",VLOOKUP($R110,Data!$A$5:$AJ$2001,Data!AI$2,FALSE))</f>
        <v>0</v>
      </c>
      <c r="Q110" s="9">
        <f t="shared" si="1"/>
        <v>125000</v>
      </c>
      <c r="R110">
        <f>IF((MAX($R$4:R109)+1)&gt;Data!$A$1,"",MAX($R$4:R109)+1)</f>
        <v>106</v>
      </c>
    </row>
    <row r="111" spans="1:18" x14ac:dyDescent="0.2">
      <c r="A111" s="10">
        <f>IF(Q111="","",RANK(Q111,$Q$5:$Q$257)+COUNTIF($Q$3:Q110,Q111))</f>
        <v>230</v>
      </c>
      <c r="B111" t="str">
        <f>IF(R111="","",VLOOKUP($R111,Data!$A$5:$X$2001,Data!$E$2,FALSE))</f>
        <v>A</v>
      </c>
      <c r="C111">
        <f>IF(R111="","",VLOOKUP($R111,Data!$A$5:$X$2001,Data!$F$2,FALSE))</f>
        <v>0</v>
      </c>
      <c r="D111">
        <f>IF(R111="","",VLOOKUP($R111,Data!$A$5:$X$2001,Data!$G$2,FALSE))</f>
        <v>0</v>
      </c>
      <c r="E111">
        <f>IF(R111="","",VLOOKUP($R111,Data!$A$5:$X$2001,Data!$H$2,FALSE))</f>
        <v>0</v>
      </c>
      <c r="F111">
        <f>IF(R111="","",VLOOKUP($R111,Data!$A$5:$X$2001,Data!$I$2,FALSE))</f>
        <v>0</v>
      </c>
      <c r="G111">
        <f>IF(R111="","",VLOOKUP($R111,Data!$A$5:$X$2001,Data!$J$2,FALSE))</f>
        <v>0</v>
      </c>
      <c r="H111" t="str">
        <f>IF(R111="","",VLOOKUP($R111,Data!$A$5:$X$2001,Data!$K$2,FALSE))</f>
        <v>2680</v>
      </c>
      <c r="I111" t="str">
        <f>IF(R111="","",VLOOKUP($R111,Data!$A$5:$X$2001,Data!$L$2,FALSE))</f>
        <v>INSURANCE RECOVERIES</v>
      </c>
      <c r="J111" s="9">
        <f>IF($R111="","",VLOOKUP($R111,Data!$A$5:$AJ$2001,Data!AC$2,FALSE))</f>
        <v>-83853.02</v>
      </c>
      <c r="K111" s="9">
        <f>IF($R111="","",VLOOKUP($R111,Data!$A$5:$AJ$2001,Data!AD$2,FALSE))</f>
        <v>-35285.18</v>
      </c>
      <c r="L111" s="9">
        <f>IF($R111="","",VLOOKUP($R111,Data!$A$5:$AJ$2001,Data!AE$2,FALSE))</f>
        <v>-29646.81</v>
      </c>
      <c r="M111" s="9">
        <f>IF($R111="","",VLOOKUP($R111,Data!$A$5:$AJ$2001,Data!AF$2,FALSE))</f>
        <v>-41022.120000000003</v>
      </c>
      <c r="N111" s="9">
        <f>IF($R111="","",VLOOKUP($R111,Data!$A$5:$AJ$2001,Data!AG$2,FALSE))</f>
        <v>-23258.85</v>
      </c>
      <c r="O111" s="9">
        <f>IF($R111="","",VLOOKUP($R111,Data!$A$5:$AJ$2001,Data!AH$2,FALSE))</f>
        <v>-58103.32</v>
      </c>
      <c r="P111" s="9">
        <f>IF($R111="","",VLOOKUP($R111,Data!$A$5:$AJ$2001,Data!AI$2,FALSE))</f>
        <v>-30525.759999999998</v>
      </c>
      <c r="Q111" s="9">
        <f t="shared" si="1"/>
        <v>-301695.06</v>
      </c>
      <c r="R111">
        <f>IF((MAX($R$4:R110)+1)&gt;Data!$A$1,"",MAX($R$4:R110)+1)</f>
        <v>107</v>
      </c>
    </row>
    <row r="112" spans="1:18" x14ac:dyDescent="0.2">
      <c r="A112" s="10">
        <f>IF(Q112="","",RANK(Q112,$Q$5:$Q$257)+COUNTIF($Q$3:Q111,Q112))</f>
        <v>240</v>
      </c>
      <c r="B112" t="str">
        <f>IF(R112="","",VLOOKUP($R112,Data!$A$5:$X$2001,Data!$E$2,FALSE))</f>
        <v>A</v>
      </c>
      <c r="C112">
        <f>IF(R112="","",VLOOKUP($R112,Data!$A$5:$X$2001,Data!$F$2,FALSE))</f>
        <v>0</v>
      </c>
      <c r="D112">
        <f>IF(R112="","",VLOOKUP($R112,Data!$A$5:$X$2001,Data!$G$2,FALSE))</f>
        <v>0</v>
      </c>
      <c r="E112">
        <f>IF(R112="","",VLOOKUP($R112,Data!$A$5:$X$2001,Data!$H$2,FALSE))</f>
        <v>0</v>
      </c>
      <c r="F112">
        <f>IF(R112="","",VLOOKUP($R112,Data!$A$5:$X$2001,Data!$I$2,FALSE))</f>
        <v>0</v>
      </c>
      <c r="G112">
        <f>IF(R112="","",VLOOKUP($R112,Data!$A$5:$X$2001,Data!$J$2,FALSE))</f>
        <v>0</v>
      </c>
      <c r="H112" t="str">
        <f>IF(R112="","",VLOOKUP($R112,Data!$A$5:$X$2001,Data!$K$2,FALSE))</f>
        <v>2690</v>
      </c>
      <c r="I112" t="str">
        <f>IF(R112="","",VLOOKUP($R112,Data!$A$5:$X$2001,Data!$L$2,FALSE))</f>
        <v>TOBACCO SETTLEMENT</v>
      </c>
      <c r="J112" s="9">
        <f>IF($R112="","",VLOOKUP($R112,Data!$A$5:$AJ$2001,Data!AC$2,FALSE))</f>
        <v>67220.159999999974</v>
      </c>
      <c r="K112" s="9">
        <f>IF($R112="","",VLOOKUP($R112,Data!$A$5:$AJ$2001,Data!AD$2,FALSE))</f>
        <v>-439054</v>
      </c>
      <c r="L112" s="9">
        <f>IF($R112="","",VLOOKUP($R112,Data!$A$5:$AJ$2001,Data!AE$2,FALSE))</f>
        <v>71666.150000000023</v>
      </c>
      <c r="M112" s="9">
        <f>IF($R112="","",VLOOKUP($R112,Data!$A$5:$AJ$2001,Data!AF$2,FALSE))</f>
        <v>-34693.719999999972</v>
      </c>
      <c r="N112" s="9">
        <f>IF($R112="","",VLOOKUP($R112,Data!$A$5:$AJ$2001,Data!AG$2,FALSE))</f>
        <v>-13174.469999999972</v>
      </c>
      <c r="O112" s="9">
        <f>IF($R112="","",VLOOKUP($R112,Data!$A$5:$AJ$2001,Data!AH$2,FALSE))</f>
        <v>-55312.229999999981</v>
      </c>
      <c r="P112" s="9">
        <f>IF($R112="","",VLOOKUP($R112,Data!$A$5:$AJ$2001,Data!AI$2,FALSE))</f>
        <v>-91580.659999999974</v>
      </c>
      <c r="Q112" s="9">
        <f t="shared" si="1"/>
        <v>-494928.7699999999</v>
      </c>
      <c r="R112">
        <f>IF((MAX($R$4:R111)+1)&gt;Data!$A$1,"",MAX($R$4:R111)+1)</f>
        <v>108</v>
      </c>
    </row>
    <row r="113" spans="1:18" x14ac:dyDescent="0.2">
      <c r="A113" s="10">
        <f>IF(Q113="","",RANK(Q113,$Q$5:$Q$257)+COUNTIF($Q$3:Q112,Q113))</f>
        <v>137</v>
      </c>
      <c r="B113" t="str">
        <f>IF(R113="","",VLOOKUP($R113,Data!$A$5:$X$2001,Data!$E$2,FALSE))</f>
        <v>A</v>
      </c>
      <c r="C113">
        <f>IF(R113="","",VLOOKUP($R113,Data!$A$5:$X$2001,Data!$F$2,FALSE))</f>
        <v>0</v>
      </c>
      <c r="D113">
        <f>IF(R113="","",VLOOKUP($R113,Data!$A$5:$X$2001,Data!$G$2,FALSE))</f>
        <v>0</v>
      </c>
      <c r="E113">
        <f>IF(R113="","",VLOOKUP($R113,Data!$A$5:$X$2001,Data!$H$2,FALSE))</f>
        <v>0</v>
      </c>
      <c r="F113">
        <f>IF(R113="","",VLOOKUP($R113,Data!$A$5:$X$2001,Data!$I$2,FALSE))</f>
        <v>0</v>
      </c>
      <c r="G113">
        <f>IF(R113="","",VLOOKUP($R113,Data!$A$5:$X$2001,Data!$J$2,FALSE))</f>
        <v>0</v>
      </c>
      <c r="H113" t="str">
        <f>IF(R113="","",VLOOKUP($R113,Data!$A$5:$X$2001,Data!$K$2,FALSE))</f>
        <v>2691</v>
      </c>
      <c r="I113" t="str">
        <f>IF(R113="","",VLOOKUP($R113,Data!$A$5:$X$2001,Data!$L$2,FALSE))</f>
        <v>OTHER COMPENSATION FOR LOSS</v>
      </c>
      <c r="J113" s="9">
        <f>IF($R113="","",VLOOKUP($R113,Data!$A$5:$AJ$2001,Data!AC$2,FALSE))</f>
        <v>0</v>
      </c>
      <c r="K113" s="9">
        <f>IF($R113="","",VLOOKUP($R113,Data!$A$5:$AJ$2001,Data!AD$2,FALSE))</f>
        <v>0</v>
      </c>
      <c r="L113" s="9">
        <f>IF($R113="","",VLOOKUP($R113,Data!$A$5:$AJ$2001,Data!AE$2,FALSE))</f>
        <v>0</v>
      </c>
      <c r="M113" s="9">
        <f>IF($R113="","",VLOOKUP($R113,Data!$A$5:$AJ$2001,Data!AF$2,FALSE))</f>
        <v>-730</v>
      </c>
      <c r="N113" s="9">
        <f>IF($R113="","",VLOOKUP($R113,Data!$A$5:$AJ$2001,Data!AG$2,FALSE))</f>
        <v>0</v>
      </c>
      <c r="O113" s="9">
        <f>IF($R113="","",VLOOKUP($R113,Data!$A$5:$AJ$2001,Data!AH$2,FALSE))</f>
        <v>0</v>
      </c>
      <c r="P113" s="9">
        <f>IF($R113="","",VLOOKUP($R113,Data!$A$5:$AJ$2001,Data!AI$2,FALSE))</f>
        <v>0</v>
      </c>
      <c r="Q113" s="9">
        <f t="shared" si="1"/>
        <v>-730</v>
      </c>
      <c r="R113">
        <f>IF((MAX($R$4:R112)+1)&gt;Data!$A$1,"",MAX($R$4:R112)+1)</f>
        <v>109</v>
      </c>
    </row>
    <row r="114" spans="1:18" x14ac:dyDescent="0.2">
      <c r="A114" s="10">
        <f>IF(Q114="","",RANK(Q114,$Q$5:$Q$257)+COUNTIF($Q$3:Q113,Q114))</f>
        <v>248</v>
      </c>
      <c r="B114" t="str">
        <f>IF(R114="","",VLOOKUP($R114,Data!$A$5:$X$2001,Data!$E$2,FALSE))</f>
        <v>A</v>
      </c>
      <c r="C114">
        <f>IF(R114="","",VLOOKUP($R114,Data!$A$5:$X$2001,Data!$F$2,FALSE))</f>
        <v>0</v>
      </c>
      <c r="D114">
        <f>IF(R114="","",VLOOKUP($R114,Data!$A$5:$X$2001,Data!$G$2,FALSE))</f>
        <v>0</v>
      </c>
      <c r="E114">
        <f>IF(R114="","",VLOOKUP($R114,Data!$A$5:$X$2001,Data!$H$2,FALSE))</f>
        <v>0</v>
      </c>
      <c r="F114">
        <f>IF(R114="","",VLOOKUP($R114,Data!$A$5:$X$2001,Data!$I$2,FALSE))</f>
        <v>0</v>
      </c>
      <c r="G114">
        <f>IF(R114="","",VLOOKUP($R114,Data!$A$5:$X$2001,Data!$J$2,FALSE))</f>
        <v>0</v>
      </c>
      <c r="H114" t="str">
        <f>IF(R114="","",VLOOKUP($R114,Data!$A$5:$X$2001,Data!$K$2,FALSE))</f>
        <v>2701</v>
      </c>
      <c r="I114" t="str">
        <f>IF(R114="","",VLOOKUP($R114,Data!$A$5:$X$2001,Data!$L$2,FALSE))</f>
        <v>REFUNDS OF PRIOR YEARS EXPEN</v>
      </c>
      <c r="J114" s="9">
        <f>IF($R114="","",VLOOKUP($R114,Data!$A$5:$AJ$2001,Data!AC$2,FALSE))</f>
        <v>-397967.21</v>
      </c>
      <c r="K114" s="9">
        <f>IF($R114="","",VLOOKUP($R114,Data!$A$5:$AJ$2001,Data!AD$2,FALSE))</f>
        <v>-79574.929999999993</v>
      </c>
      <c r="L114" s="9">
        <f>IF($R114="","",VLOOKUP($R114,Data!$A$5:$AJ$2001,Data!AE$2,FALSE))</f>
        <v>-173630.21</v>
      </c>
      <c r="M114" s="9">
        <f>IF($R114="","",VLOOKUP($R114,Data!$A$5:$AJ$2001,Data!AF$2,FALSE))</f>
        <v>-72534.38</v>
      </c>
      <c r="N114" s="9">
        <f>IF($R114="","",VLOOKUP($R114,Data!$A$5:$AJ$2001,Data!AG$2,FALSE))</f>
        <v>-271602.83</v>
      </c>
      <c r="O114" s="9">
        <f>IF($R114="","",VLOOKUP($R114,Data!$A$5:$AJ$2001,Data!AH$2,FALSE))</f>
        <v>87692.89</v>
      </c>
      <c r="P114" s="9">
        <f>IF($R114="","",VLOOKUP($R114,Data!$A$5:$AJ$2001,Data!AI$2,FALSE))</f>
        <v>-101790.46000000002</v>
      </c>
      <c r="Q114" s="9">
        <f t="shared" si="1"/>
        <v>-1009407.1300000001</v>
      </c>
      <c r="R114">
        <f>IF((MAX($R$4:R113)+1)&gt;Data!$A$1,"",MAX($R$4:R113)+1)</f>
        <v>110</v>
      </c>
    </row>
    <row r="115" spans="1:18" x14ac:dyDescent="0.2">
      <c r="A115" s="10">
        <f>IF(Q115="","",RANK(Q115,$Q$5:$Q$257)+COUNTIF($Q$3:Q114,Q115))</f>
        <v>107</v>
      </c>
      <c r="B115" t="str">
        <f>IF(R115="","",VLOOKUP($R115,Data!$A$5:$X$2001,Data!$E$2,FALSE))</f>
        <v>A</v>
      </c>
      <c r="C115">
        <f>IF(R115="","",VLOOKUP($R115,Data!$A$5:$X$2001,Data!$F$2,FALSE))</f>
        <v>0</v>
      </c>
      <c r="D115">
        <f>IF(R115="","",VLOOKUP($R115,Data!$A$5:$X$2001,Data!$G$2,FALSE))</f>
        <v>0</v>
      </c>
      <c r="E115">
        <f>IF(R115="","",VLOOKUP($R115,Data!$A$5:$X$2001,Data!$H$2,FALSE))</f>
        <v>0</v>
      </c>
      <c r="F115">
        <f>IF(R115="","",VLOOKUP($R115,Data!$A$5:$X$2001,Data!$I$2,FALSE))</f>
        <v>0</v>
      </c>
      <c r="G115">
        <f>IF(R115="","",VLOOKUP($R115,Data!$A$5:$X$2001,Data!$J$2,FALSE))</f>
        <v>0</v>
      </c>
      <c r="H115" t="str">
        <f>IF(R115="","",VLOOKUP($R115,Data!$A$5:$X$2001,Data!$K$2,FALSE))</f>
        <v>2702</v>
      </c>
      <c r="I115" t="str">
        <f>IF(R115="","",VLOOKUP($R115,Data!$A$5:$X$2001,Data!$L$2,FALSE))</f>
        <v>DONATIONS-PUBLIC TRANSPORT.</v>
      </c>
      <c r="J115" s="9">
        <f>IF($R115="","",VLOOKUP($R115,Data!$A$5:$AJ$2001,Data!AC$2,FALSE))</f>
        <v>0</v>
      </c>
      <c r="K115" s="9">
        <f>IF($R115="","",VLOOKUP($R115,Data!$A$5:$AJ$2001,Data!AD$2,FALSE))</f>
        <v>0</v>
      </c>
      <c r="L115" s="9">
        <f>IF($R115="","",VLOOKUP($R115,Data!$A$5:$AJ$2001,Data!AE$2,FALSE))</f>
        <v>0</v>
      </c>
      <c r="M115" s="9">
        <f>IF($R115="","",VLOOKUP($R115,Data!$A$5:$AJ$2001,Data!AF$2,FALSE))</f>
        <v>0</v>
      </c>
      <c r="N115" s="9">
        <f>IF($R115="","",VLOOKUP($R115,Data!$A$5:$AJ$2001,Data!AG$2,FALSE))</f>
        <v>0</v>
      </c>
      <c r="O115" s="9">
        <f>IF($R115="","",VLOOKUP($R115,Data!$A$5:$AJ$2001,Data!AH$2,FALSE))</f>
        <v>0</v>
      </c>
      <c r="P115" s="9">
        <f>IF($R115="","",VLOOKUP($R115,Data!$A$5:$AJ$2001,Data!AI$2,FALSE))</f>
        <v>0</v>
      </c>
      <c r="Q115" s="9">
        <f t="shared" si="1"/>
        <v>0</v>
      </c>
      <c r="R115">
        <f>IF((MAX($R$4:R114)+1)&gt;Data!$A$1,"",MAX($R$4:R114)+1)</f>
        <v>111</v>
      </c>
    </row>
    <row r="116" spans="1:18" x14ac:dyDescent="0.2">
      <c r="A116" s="10">
        <f>IF(Q116="","",RANK(Q116,$Q$5:$Q$257)+COUNTIF($Q$3:Q115,Q116))</f>
        <v>108</v>
      </c>
      <c r="B116" t="str">
        <f>IF(R116="","",VLOOKUP($R116,Data!$A$5:$X$2001,Data!$E$2,FALSE))</f>
        <v>A</v>
      </c>
      <c r="C116">
        <f>IF(R116="","",VLOOKUP($R116,Data!$A$5:$X$2001,Data!$F$2,FALSE))</f>
        <v>0</v>
      </c>
      <c r="D116">
        <f>IF(R116="","",VLOOKUP($R116,Data!$A$5:$X$2001,Data!$G$2,FALSE))</f>
        <v>0</v>
      </c>
      <c r="E116">
        <f>IF(R116="","",VLOOKUP($R116,Data!$A$5:$X$2001,Data!$H$2,FALSE))</f>
        <v>0</v>
      </c>
      <c r="F116">
        <f>IF(R116="","",VLOOKUP($R116,Data!$A$5:$X$2001,Data!$I$2,FALSE))</f>
        <v>0</v>
      </c>
      <c r="G116">
        <f>IF(R116="","",VLOOKUP($R116,Data!$A$5:$X$2001,Data!$J$2,FALSE))</f>
        <v>0</v>
      </c>
      <c r="H116" t="str">
        <f>IF(R116="","",VLOOKUP($R116,Data!$A$5:$X$2001,Data!$K$2,FALSE))</f>
        <v>2703</v>
      </c>
      <c r="I116" t="str">
        <f>IF(R116="","",VLOOKUP($R116,Data!$A$5:$X$2001,Data!$L$2,FALSE))</f>
        <v>NATIONAL GRID FLOOD DONATION</v>
      </c>
      <c r="J116" s="9">
        <f>IF($R116="","",VLOOKUP($R116,Data!$A$5:$AJ$2001,Data!AC$2,FALSE))</f>
        <v>0</v>
      </c>
      <c r="K116" s="9">
        <f>IF($R116="","",VLOOKUP($R116,Data!$A$5:$AJ$2001,Data!AD$2,FALSE))</f>
        <v>0</v>
      </c>
      <c r="L116" s="9">
        <f>IF($R116="","",VLOOKUP($R116,Data!$A$5:$AJ$2001,Data!AE$2,FALSE))</f>
        <v>0</v>
      </c>
      <c r="M116" s="9">
        <f>IF($R116="","",VLOOKUP($R116,Data!$A$5:$AJ$2001,Data!AF$2,FALSE))</f>
        <v>0</v>
      </c>
      <c r="N116" s="9">
        <f>IF($R116="","",VLOOKUP($R116,Data!$A$5:$AJ$2001,Data!AG$2,FALSE))</f>
        <v>0</v>
      </c>
      <c r="O116" s="9">
        <f>IF($R116="","",VLOOKUP($R116,Data!$A$5:$AJ$2001,Data!AH$2,FALSE))</f>
        <v>0</v>
      </c>
      <c r="P116" s="9">
        <f>IF($R116="","",VLOOKUP($R116,Data!$A$5:$AJ$2001,Data!AI$2,FALSE))</f>
        <v>0</v>
      </c>
      <c r="Q116" s="9">
        <f t="shared" si="1"/>
        <v>0</v>
      </c>
      <c r="R116">
        <f>IF((MAX($R$4:R115)+1)&gt;Data!$A$1,"",MAX($R$4:R115)+1)</f>
        <v>112</v>
      </c>
    </row>
    <row r="117" spans="1:18" x14ac:dyDescent="0.2">
      <c r="A117" s="10">
        <f>IF(Q117="","",RANK(Q117,$Q$5:$Q$257)+COUNTIF($Q$3:Q116,Q117))</f>
        <v>249</v>
      </c>
      <c r="B117" t="str">
        <f>IF(R117="","",VLOOKUP($R117,Data!$A$5:$X$2001,Data!$E$2,FALSE))</f>
        <v>A</v>
      </c>
      <c r="C117">
        <f>IF(R117="","",VLOOKUP($R117,Data!$A$5:$X$2001,Data!$F$2,FALSE))</f>
        <v>0</v>
      </c>
      <c r="D117">
        <f>IF(R117="","",VLOOKUP($R117,Data!$A$5:$X$2001,Data!$G$2,FALSE))</f>
        <v>0</v>
      </c>
      <c r="E117">
        <f>IF(R117="","",VLOOKUP($R117,Data!$A$5:$X$2001,Data!$H$2,FALSE))</f>
        <v>0</v>
      </c>
      <c r="F117">
        <f>IF(R117="","",VLOOKUP($R117,Data!$A$5:$X$2001,Data!$I$2,FALSE))</f>
        <v>0</v>
      </c>
      <c r="G117">
        <f>IF(R117="","",VLOOKUP($R117,Data!$A$5:$X$2001,Data!$J$2,FALSE))</f>
        <v>0</v>
      </c>
      <c r="H117" t="str">
        <f>IF(R117="","",VLOOKUP($R117,Data!$A$5:$X$2001,Data!$K$2,FALSE))</f>
        <v>2704</v>
      </c>
      <c r="I117" t="str">
        <f>IF(R117="","",VLOOKUP($R117,Data!$A$5:$X$2001,Data!$L$2,FALSE))</f>
        <v>NYPA SUPPORT</v>
      </c>
      <c r="J117" s="9">
        <f>IF($R117="","",VLOOKUP($R117,Data!$A$5:$AJ$2001,Data!AC$2,FALSE))</f>
        <v>0</v>
      </c>
      <c r="K117" s="9">
        <f>IF($R117="","",VLOOKUP($R117,Data!$A$5:$AJ$2001,Data!AD$2,FALSE))</f>
        <v>0</v>
      </c>
      <c r="L117" s="9">
        <f>IF($R117="","",VLOOKUP($R117,Data!$A$5:$AJ$2001,Data!AE$2,FALSE))</f>
        <v>0</v>
      </c>
      <c r="M117" s="9">
        <f>IF($R117="","",VLOOKUP($R117,Data!$A$5:$AJ$2001,Data!AF$2,FALSE))</f>
        <v>0</v>
      </c>
      <c r="N117" s="9">
        <f>IF($R117="","",VLOOKUP($R117,Data!$A$5:$AJ$2001,Data!AG$2,FALSE))</f>
        <v>-905000</v>
      </c>
      <c r="O117" s="9">
        <f>IF($R117="","",VLOOKUP($R117,Data!$A$5:$AJ$2001,Data!AH$2,FALSE))</f>
        <v>-205000</v>
      </c>
      <c r="P117" s="9">
        <f>IF($R117="","",VLOOKUP($R117,Data!$A$5:$AJ$2001,Data!AI$2,FALSE))</f>
        <v>-200000</v>
      </c>
      <c r="Q117" s="9">
        <f t="shared" si="1"/>
        <v>-1310000</v>
      </c>
      <c r="R117">
        <f>IF((MAX($R$4:R116)+1)&gt;Data!$A$1,"",MAX($R$4:R116)+1)</f>
        <v>113</v>
      </c>
    </row>
    <row r="118" spans="1:18" x14ac:dyDescent="0.2">
      <c r="A118" s="10">
        <f>IF(Q118="","",RANK(Q118,$Q$5:$Q$257)+COUNTIF($Q$3:Q117,Q118))</f>
        <v>177</v>
      </c>
      <c r="B118" t="str">
        <f>IF(R118="","",VLOOKUP($R118,Data!$A$5:$X$2001,Data!$E$2,FALSE))</f>
        <v>A</v>
      </c>
      <c r="C118">
        <f>IF(R118="","",VLOOKUP($R118,Data!$A$5:$X$2001,Data!$F$2,FALSE))</f>
        <v>0</v>
      </c>
      <c r="D118">
        <f>IF(R118="","",VLOOKUP($R118,Data!$A$5:$X$2001,Data!$G$2,FALSE))</f>
        <v>0</v>
      </c>
      <c r="E118">
        <f>IF(R118="","",VLOOKUP($R118,Data!$A$5:$X$2001,Data!$H$2,FALSE))</f>
        <v>0</v>
      </c>
      <c r="F118">
        <f>IF(R118="","",VLOOKUP($R118,Data!$A$5:$X$2001,Data!$I$2,FALSE))</f>
        <v>0</v>
      </c>
      <c r="G118">
        <f>IF(R118="","",VLOOKUP($R118,Data!$A$5:$X$2001,Data!$J$2,FALSE))</f>
        <v>0</v>
      </c>
      <c r="H118" t="str">
        <f>IF(R118="","",VLOOKUP($R118,Data!$A$5:$X$2001,Data!$K$2,FALSE))</f>
        <v>2705</v>
      </c>
      <c r="I118" t="str">
        <f>IF(R118="","",VLOOKUP($R118,Data!$A$5:$X$2001,Data!$L$2,FALSE))</f>
        <v>DONATIONS TO "STOP DWI" PROG</v>
      </c>
      <c r="J118" s="9">
        <f>IF($R118="","",VLOOKUP($R118,Data!$A$5:$AJ$2001,Data!AC$2,FALSE))</f>
        <v>0</v>
      </c>
      <c r="K118" s="9">
        <f>IF($R118="","",VLOOKUP($R118,Data!$A$5:$AJ$2001,Data!AD$2,FALSE))</f>
        <v>-3500</v>
      </c>
      <c r="L118" s="9">
        <f>IF($R118="","",VLOOKUP($R118,Data!$A$5:$AJ$2001,Data!AE$2,FALSE))</f>
        <v>-1800</v>
      </c>
      <c r="M118" s="9">
        <f>IF($R118="","",VLOOKUP($R118,Data!$A$5:$AJ$2001,Data!AF$2,FALSE))</f>
        <v>-2150</v>
      </c>
      <c r="N118" s="9">
        <f>IF($R118="","",VLOOKUP($R118,Data!$A$5:$AJ$2001,Data!AG$2,FALSE))</f>
        <v>-2500</v>
      </c>
      <c r="O118" s="9">
        <f>IF($R118="","",VLOOKUP($R118,Data!$A$5:$AJ$2001,Data!AH$2,FALSE))</f>
        <v>-4000</v>
      </c>
      <c r="P118" s="9">
        <f>IF($R118="","",VLOOKUP($R118,Data!$A$5:$AJ$2001,Data!AI$2,FALSE))</f>
        <v>1500</v>
      </c>
      <c r="Q118" s="9">
        <f t="shared" si="1"/>
        <v>-12450</v>
      </c>
      <c r="R118">
        <f>IF((MAX($R$4:R117)+1)&gt;Data!$A$1,"",MAX($R$4:R117)+1)</f>
        <v>114</v>
      </c>
    </row>
    <row r="119" spans="1:18" x14ac:dyDescent="0.2">
      <c r="A119" s="10">
        <f>IF(Q119="","",RANK(Q119,$Q$5:$Q$257)+COUNTIF($Q$3:Q118,Q119))</f>
        <v>192</v>
      </c>
      <c r="B119" t="str">
        <f>IF(R119="","",VLOOKUP($R119,Data!$A$5:$X$2001,Data!$E$2,FALSE))</f>
        <v>A</v>
      </c>
      <c r="C119">
        <f>IF(R119="","",VLOOKUP($R119,Data!$A$5:$X$2001,Data!$F$2,FALSE))</f>
        <v>0</v>
      </c>
      <c r="D119">
        <f>IF(R119="","",VLOOKUP($R119,Data!$A$5:$X$2001,Data!$G$2,FALSE))</f>
        <v>0</v>
      </c>
      <c r="E119">
        <f>IF(R119="","",VLOOKUP($R119,Data!$A$5:$X$2001,Data!$H$2,FALSE))</f>
        <v>0</v>
      </c>
      <c r="F119">
        <f>IF(R119="","",VLOOKUP($R119,Data!$A$5:$X$2001,Data!$I$2,FALSE))</f>
        <v>0</v>
      </c>
      <c r="G119">
        <f>IF(R119="","",VLOOKUP($R119,Data!$A$5:$X$2001,Data!$J$2,FALSE))</f>
        <v>0</v>
      </c>
      <c r="H119" t="str">
        <f>IF(R119="","",VLOOKUP($R119,Data!$A$5:$X$2001,Data!$K$2,FALSE))</f>
        <v>2706</v>
      </c>
      <c r="I119" t="str">
        <f>IF(R119="","",VLOOKUP($R119,Data!$A$5:$X$2001,Data!$L$2,FALSE))</f>
        <v>OFA / GIFTS AND DONATIONS</v>
      </c>
      <c r="J119" s="9">
        <f>IF($R119="","",VLOOKUP($R119,Data!$A$5:$AJ$2001,Data!AC$2,FALSE))</f>
        <v>-1000</v>
      </c>
      <c r="K119" s="9">
        <f>IF($R119="","",VLOOKUP($R119,Data!$A$5:$AJ$2001,Data!AD$2,FALSE))</f>
        <v>0</v>
      </c>
      <c r="L119" s="9">
        <f>IF($R119="","",VLOOKUP($R119,Data!$A$5:$AJ$2001,Data!AE$2,FALSE))</f>
        <v>-1000</v>
      </c>
      <c r="M119" s="9">
        <f>IF($R119="","",VLOOKUP($R119,Data!$A$5:$AJ$2001,Data!AF$2,FALSE))</f>
        <v>-5428.66</v>
      </c>
      <c r="N119" s="9">
        <f>IF($R119="","",VLOOKUP($R119,Data!$A$5:$AJ$2001,Data!AG$2,FALSE))</f>
        <v>-2100</v>
      </c>
      <c r="O119" s="9">
        <f>IF($R119="","",VLOOKUP($R119,Data!$A$5:$AJ$2001,Data!AH$2,FALSE))</f>
        <v>-2750</v>
      </c>
      <c r="P119" s="9">
        <f>IF($R119="","",VLOOKUP($R119,Data!$A$5:$AJ$2001,Data!AI$2,FALSE))</f>
        <v>-20306.939999999999</v>
      </c>
      <c r="Q119" s="9">
        <f t="shared" si="1"/>
        <v>-32585.599999999999</v>
      </c>
      <c r="R119">
        <f>IF((MAX($R$4:R118)+1)&gt;Data!$A$1,"",MAX($R$4:R118)+1)</f>
        <v>115</v>
      </c>
    </row>
    <row r="120" spans="1:18" x14ac:dyDescent="0.2">
      <c r="A120" s="10">
        <f>IF(Q120="","",RANK(Q120,$Q$5:$Q$257)+COUNTIF($Q$3:Q119,Q120))</f>
        <v>56</v>
      </c>
      <c r="B120" t="str">
        <f>IF(R120="","",VLOOKUP($R120,Data!$A$5:$X$2001,Data!$E$2,FALSE))</f>
        <v>A</v>
      </c>
      <c r="C120">
        <f>IF(R120="","",VLOOKUP($R120,Data!$A$5:$X$2001,Data!$F$2,FALSE))</f>
        <v>0</v>
      </c>
      <c r="D120">
        <f>IF(R120="","",VLOOKUP($R120,Data!$A$5:$X$2001,Data!$G$2,FALSE))</f>
        <v>0</v>
      </c>
      <c r="E120">
        <f>IF(R120="","",VLOOKUP($R120,Data!$A$5:$X$2001,Data!$H$2,FALSE))</f>
        <v>0</v>
      </c>
      <c r="F120">
        <f>IF(R120="","",VLOOKUP($R120,Data!$A$5:$X$2001,Data!$I$2,FALSE))</f>
        <v>0</v>
      </c>
      <c r="G120">
        <f>IF(R120="","",VLOOKUP($R120,Data!$A$5:$X$2001,Data!$J$2,FALSE))</f>
        <v>0</v>
      </c>
      <c r="H120" t="str">
        <f>IF(R120="","",VLOOKUP($R120,Data!$A$5:$X$2001,Data!$K$2,FALSE))</f>
        <v>2707</v>
      </c>
      <c r="I120" t="str">
        <f>IF(R120="","",VLOOKUP($R120,Data!$A$5:$X$2001,Data!$L$2,FALSE))</f>
        <v>DONATIONS FOR YOUTH PROGRAMS</v>
      </c>
      <c r="J120" s="9">
        <f>IF($R120="","",VLOOKUP($R120,Data!$A$5:$AJ$2001,Data!AC$2,FALSE))</f>
        <v>1376.1999999999998</v>
      </c>
      <c r="K120" s="9">
        <f>IF($R120="","",VLOOKUP($R120,Data!$A$5:$AJ$2001,Data!AD$2,FALSE))</f>
        <v>1343.0900000000001</v>
      </c>
      <c r="L120" s="9">
        <f>IF($R120="","",VLOOKUP($R120,Data!$A$5:$AJ$2001,Data!AE$2,FALSE))</f>
        <v>1553</v>
      </c>
      <c r="M120" s="9">
        <f>IF($R120="","",VLOOKUP($R120,Data!$A$5:$AJ$2001,Data!AF$2,FALSE))</f>
        <v>1372</v>
      </c>
      <c r="N120" s="9">
        <f>IF($R120="","",VLOOKUP($R120,Data!$A$5:$AJ$2001,Data!AG$2,FALSE))</f>
        <v>1099</v>
      </c>
      <c r="O120" s="9">
        <f>IF($R120="","",VLOOKUP($R120,Data!$A$5:$AJ$2001,Data!AH$2,FALSE))</f>
        <v>5000</v>
      </c>
      <c r="P120" s="9">
        <f>IF($R120="","",VLOOKUP($R120,Data!$A$5:$AJ$2001,Data!AI$2,FALSE))</f>
        <v>1490</v>
      </c>
      <c r="Q120" s="9">
        <f t="shared" si="1"/>
        <v>13233.29</v>
      </c>
      <c r="R120">
        <f>IF((MAX($R$4:R119)+1)&gt;Data!$A$1,"",MAX($R$4:R119)+1)</f>
        <v>116</v>
      </c>
    </row>
    <row r="121" spans="1:18" x14ac:dyDescent="0.2">
      <c r="A121" s="10">
        <f>IF(Q121="","",RANK(Q121,$Q$5:$Q$257)+COUNTIF($Q$3:Q120,Q121))</f>
        <v>156</v>
      </c>
      <c r="B121" t="str">
        <f>IF(R121="","",VLOOKUP($R121,Data!$A$5:$X$2001,Data!$E$2,FALSE))</f>
        <v>A</v>
      </c>
      <c r="C121">
        <f>IF(R121="","",VLOOKUP($R121,Data!$A$5:$X$2001,Data!$F$2,FALSE))</f>
        <v>0</v>
      </c>
      <c r="D121">
        <f>IF(R121="","",VLOOKUP($R121,Data!$A$5:$X$2001,Data!$G$2,FALSE))</f>
        <v>0</v>
      </c>
      <c r="E121">
        <f>IF(R121="","",VLOOKUP($R121,Data!$A$5:$X$2001,Data!$H$2,FALSE))</f>
        <v>0</v>
      </c>
      <c r="F121">
        <f>IF(R121="","",VLOOKUP($R121,Data!$A$5:$X$2001,Data!$I$2,FALSE))</f>
        <v>0</v>
      </c>
      <c r="G121">
        <f>IF(R121="","",VLOOKUP($R121,Data!$A$5:$X$2001,Data!$J$2,FALSE))</f>
        <v>0</v>
      </c>
      <c r="H121" t="str">
        <f>IF(R121="","",VLOOKUP($R121,Data!$A$5:$X$2001,Data!$K$2,FALSE))</f>
        <v>2708</v>
      </c>
      <c r="I121" t="str">
        <f>IF(R121="","",VLOOKUP($R121,Data!$A$5:$X$2001,Data!$L$2,FALSE))</f>
        <v>PRES. LEAGUE OF NYS - GRANT</v>
      </c>
      <c r="J121" s="9">
        <f>IF($R121="","",VLOOKUP($R121,Data!$A$5:$AJ$2001,Data!AC$2,FALSE))</f>
        <v>0</v>
      </c>
      <c r="K121" s="9">
        <f>IF($R121="","",VLOOKUP($R121,Data!$A$5:$AJ$2001,Data!AD$2,FALSE))</f>
        <v>0</v>
      </c>
      <c r="L121" s="9">
        <f>IF($R121="","",VLOOKUP($R121,Data!$A$5:$AJ$2001,Data!AE$2,FALSE))</f>
        <v>0</v>
      </c>
      <c r="M121" s="9">
        <f>IF($R121="","",VLOOKUP($R121,Data!$A$5:$AJ$2001,Data!AF$2,FALSE))</f>
        <v>0</v>
      </c>
      <c r="N121" s="9">
        <f>IF($R121="","",VLOOKUP($R121,Data!$A$5:$AJ$2001,Data!AG$2,FALSE))</f>
        <v>-3968</v>
      </c>
      <c r="O121" s="9">
        <f>IF($R121="","",VLOOKUP($R121,Data!$A$5:$AJ$2001,Data!AH$2,FALSE))</f>
        <v>0</v>
      </c>
      <c r="P121" s="9">
        <f>IF($R121="","",VLOOKUP($R121,Data!$A$5:$AJ$2001,Data!AI$2,FALSE))</f>
        <v>0</v>
      </c>
      <c r="Q121" s="9">
        <f t="shared" si="1"/>
        <v>-3968</v>
      </c>
      <c r="R121">
        <f>IF((MAX($R$4:R120)+1)&gt;Data!$A$1,"",MAX($R$4:R120)+1)</f>
        <v>117</v>
      </c>
    </row>
    <row r="122" spans="1:18" x14ac:dyDescent="0.2">
      <c r="A122" s="10">
        <f>IF(Q122="","",RANK(Q122,$Q$5:$Q$257)+COUNTIF($Q$3:Q121,Q122))</f>
        <v>141</v>
      </c>
      <c r="B122" t="str">
        <f>IF(R122="","",VLOOKUP($R122,Data!$A$5:$X$2001,Data!$E$2,FALSE))</f>
        <v>A</v>
      </c>
      <c r="C122">
        <f>IF(R122="","",VLOOKUP($R122,Data!$A$5:$X$2001,Data!$F$2,FALSE))</f>
        <v>0</v>
      </c>
      <c r="D122">
        <f>IF(R122="","",VLOOKUP($R122,Data!$A$5:$X$2001,Data!$G$2,FALSE))</f>
        <v>0</v>
      </c>
      <c r="E122">
        <f>IF(R122="","",VLOOKUP($R122,Data!$A$5:$X$2001,Data!$H$2,FALSE))</f>
        <v>0</v>
      </c>
      <c r="F122">
        <f>IF(R122="","",VLOOKUP($R122,Data!$A$5:$X$2001,Data!$I$2,FALSE))</f>
        <v>0</v>
      </c>
      <c r="G122">
        <f>IF(R122="","",VLOOKUP($R122,Data!$A$5:$X$2001,Data!$J$2,FALSE))</f>
        <v>0</v>
      </c>
      <c r="H122" t="str">
        <f>IF(R122="","",VLOOKUP($R122,Data!$A$5:$X$2001,Data!$K$2,FALSE))</f>
        <v>2709</v>
      </c>
      <c r="I122" t="str">
        <f>IF(R122="","",VLOOKUP($R122,Data!$A$5:$X$2001,Data!$L$2,FALSE))</f>
        <v>DONATIONS/SHERIFF</v>
      </c>
      <c r="J122" s="9">
        <f>IF($R122="","",VLOOKUP($R122,Data!$A$5:$AJ$2001,Data!AC$2,FALSE))</f>
        <v>0</v>
      </c>
      <c r="K122" s="9">
        <f>IF($R122="","",VLOOKUP($R122,Data!$A$5:$AJ$2001,Data!AD$2,FALSE))</f>
        <v>0</v>
      </c>
      <c r="L122" s="9">
        <f>IF($R122="","",VLOOKUP($R122,Data!$A$5:$AJ$2001,Data!AE$2,FALSE))</f>
        <v>-300</v>
      </c>
      <c r="M122" s="9">
        <f>IF($R122="","",VLOOKUP($R122,Data!$A$5:$AJ$2001,Data!AF$2,FALSE))</f>
        <v>-500</v>
      </c>
      <c r="N122" s="9">
        <f>IF($R122="","",VLOOKUP($R122,Data!$A$5:$AJ$2001,Data!AG$2,FALSE))</f>
        <v>0</v>
      </c>
      <c r="O122" s="9">
        <f>IF($R122="","",VLOOKUP($R122,Data!$A$5:$AJ$2001,Data!AH$2,FALSE))</f>
        <v>0</v>
      </c>
      <c r="P122" s="9">
        <f>IF($R122="","",VLOOKUP($R122,Data!$A$5:$AJ$2001,Data!AI$2,FALSE))</f>
        <v>-375</v>
      </c>
      <c r="Q122" s="9">
        <f t="shared" si="1"/>
        <v>-1175</v>
      </c>
      <c r="R122">
        <f>IF((MAX($R$4:R121)+1)&gt;Data!$A$1,"",MAX($R$4:R121)+1)</f>
        <v>118</v>
      </c>
    </row>
    <row r="123" spans="1:18" x14ac:dyDescent="0.2">
      <c r="A123" s="10">
        <f>IF(Q123="","",RANK(Q123,$Q$5:$Q$257)+COUNTIF($Q$3:Q122,Q123))</f>
        <v>234</v>
      </c>
      <c r="B123" t="str">
        <f>IF(R123="","",VLOOKUP($R123,Data!$A$5:$X$2001,Data!$E$2,FALSE))</f>
        <v>A</v>
      </c>
      <c r="C123">
        <f>IF(R123="","",VLOOKUP($R123,Data!$A$5:$X$2001,Data!$F$2,FALSE))</f>
        <v>0</v>
      </c>
      <c r="D123">
        <f>IF(R123="","",VLOOKUP($R123,Data!$A$5:$X$2001,Data!$G$2,FALSE))</f>
        <v>0</v>
      </c>
      <c r="E123">
        <f>IF(R123="","",VLOOKUP($R123,Data!$A$5:$X$2001,Data!$H$2,FALSE))</f>
        <v>0</v>
      </c>
      <c r="F123">
        <f>IF(R123="","",VLOOKUP($R123,Data!$A$5:$X$2001,Data!$I$2,FALSE))</f>
        <v>0</v>
      </c>
      <c r="G123">
        <f>IF(R123="","",VLOOKUP($R123,Data!$A$5:$X$2001,Data!$J$2,FALSE))</f>
        <v>0</v>
      </c>
      <c r="H123" t="str">
        <f>IF(R123="","",VLOOKUP($R123,Data!$A$5:$X$2001,Data!$K$2,FALSE))</f>
        <v>2710</v>
      </c>
      <c r="I123" t="str">
        <f>IF(R123="","",VLOOKUP($R123,Data!$A$5:$X$2001,Data!$L$2,FALSE))</f>
        <v>BOND PREMIUM</v>
      </c>
      <c r="J123" s="9">
        <f>IF($R123="","",VLOOKUP($R123,Data!$A$5:$AJ$2001,Data!AC$2,FALSE))</f>
        <v>-31860</v>
      </c>
      <c r="K123" s="9">
        <f>IF($R123="","",VLOOKUP($R123,Data!$A$5:$AJ$2001,Data!AD$2,FALSE))</f>
        <v>-195005</v>
      </c>
      <c r="L123" s="9">
        <f>IF($R123="","",VLOOKUP($R123,Data!$A$5:$AJ$2001,Data!AE$2,FALSE))</f>
        <v>-403428</v>
      </c>
      <c r="M123" s="9">
        <f>IF($R123="","",VLOOKUP($R123,Data!$A$5:$AJ$2001,Data!AF$2,FALSE))</f>
        <v>0</v>
      </c>
      <c r="N123" s="9">
        <f>IF($R123="","",VLOOKUP($R123,Data!$A$5:$AJ$2001,Data!AG$2,FALSE))</f>
        <v>250000</v>
      </c>
      <c r="O123" s="9">
        <f>IF($R123="","",VLOOKUP($R123,Data!$A$5:$AJ$2001,Data!AH$2,FALSE))</f>
        <v>0</v>
      </c>
      <c r="P123" s="9">
        <f>IF($R123="","",VLOOKUP($R123,Data!$A$5:$AJ$2001,Data!AI$2,FALSE))</f>
        <v>0</v>
      </c>
      <c r="Q123" s="9">
        <f t="shared" si="1"/>
        <v>-380293</v>
      </c>
      <c r="R123">
        <f>IF((MAX($R$4:R122)+1)&gt;Data!$A$1,"",MAX($R$4:R122)+1)</f>
        <v>119</v>
      </c>
    </row>
    <row r="124" spans="1:18" x14ac:dyDescent="0.2">
      <c r="A124" s="10">
        <f>IF(Q124="","",RANK(Q124,$Q$5:$Q$257)+COUNTIF($Q$3:Q123,Q124))</f>
        <v>144</v>
      </c>
      <c r="B124" t="str">
        <f>IF(R124="","",VLOOKUP($R124,Data!$A$5:$X$2001,Data!$E$2,FALSE))</f>
        <v>A</v>
      </c>
      <c r="C124">
        <f>IF(R124="","",VLOOKUP($R124,Data!$A$5:$X$2001,Data!$F$2,FALSE))</f>
        <v>0</v>
      </c>
      <c r="D124">
        <f>IF(R124="","",VLOOKUP($R124,Data!$A$5:$X$2001,Data!$G$2,FALSE))</f>
        <v>0</v>
      </c>
      <c r="E124">
        <f>IF(R124="","",VLOOKUP($R124,Data!$A$5:$X$2001,Data!$H$2,FALSE))</f>
        <v>0</v>
      </c>
      <c r="F124">
        <f>IF(R124="","",VLOOKUP($R124,Data!$A$5:$X$2001,Data!$I$2,FALSE))</f>
        <v>0</v>
      </c>
      <c r="G124">
        <f>IF(R124="","",VLOOKUP($R124,Data!$A$5:$X$2001,Data!$J$2,FALSE))</f>
        <v>0</v>
      </c>
      <c r="H124" t="str">
        <f>IF(R124="","",VLOOKUP($R124,Data!$A$5:$X$2001,Data!$K$2,FALSE))</f>
        <v>2711</v>
      </c>
      <c r="I124" t="str">
        <f>IF(R124="","",VLOOKUP($R124,Data!$A$5:$X$2001,Data!$L$2,FALSE))</f>
        <v>DONATIONS-VETERANS</v>
      </c>
      <c r="J124" s="9">
        <f>IF($R124="","",VLOOKUP($R124,Data!$A$5:$AJ$2001,Data!AC$2,FALSE))</f>
        <v>0</v>
      </c>
      <c r="K124" s="9">
        <f>IF($R124="","",VLOOKUP($R124,Data!$A$5:$AJ$2001,Data!AD$2,FALSE))</f>
        <v>0</v>
      </c>
      <c r="L124" s="9">
        <f>IF($R124="","",VLOOKUP($R124,Data!$A$5:$AJ$2001,Data!AE$2,FALSE))</f>
        <v>0</v>
      </c>
      <c r="M124" s="9">
        <f>IF($R124="","",VLOOKUP($R124,Data!$A$5:$AJ$2001,Data!AF$2,FALSE))</f>
        <v>0</v>
      </c>
      <c r="N124" s="9">
        <f>IF($R124="","",VLOOKUP($R124,Data!$A$5:$AJ$2001,Data!AG$2,FALSE))</f>
        <v>0</v>
      </c>
      <c r="O124" s="9">
        <f>IF($R124="","",VLOOKUP($R124,Data!$A$5:$AJ$2001,Data!AH$2,FALSE))</f>
        <v>-1487.42</v>
      </c>
      <c r="P124" s="9">
        <f>IF($R124="","",VLOOKUP($R124,Data!$A$5:$AJ$2001,Data!AI$2,FALSE))</f>
        <v>0</v>
      </c>
      <c r="Q124" s="9">
        <f t="shared" si="1"/>
        <v>-1487.42</v>
      </c>
      <c r="R124">
        <f>IF((MAX($R$4:R123)+1)&gt;Data!$A$1,"",MAX($R$4:R123)+1)</f>
        <v>120</v>
      </c>
    </row>
    <row r="125" spans="1:18" x14ac:dyDescent="0.2">
      <c r="A125" s="10">
        <f>IF(Q125="","",RANK(Q125,$Q$5:$Q$257)+COUNTIF($Q$3:Q124,Q125))</f>
        <v>195</v>
      </c>
      <c r="B125" t="str">
        <f>IF(R125="","",VLOOKUP($R125,Data!$A$5:$X$2001,Data!$E$2,FALSE))</f>
        <v>A</v>
      </c>
      <c r="C125">
        <f>IF(R125="","",VLOOKUP($R125,Data!$A$5:$X$2001,Data!$F$2,FALSE))</f>
        <v>0</v>
      </c>
      <c r="D125">
        <f>IF(R125="","",VLOOKUP($R125,Data!$A$5:$X$2001,Data!$G$2,FALSE))</f>
        <v>0</v>
      </c>
      <c r="E125">
        <f>IF(R125="","",VLOOKUP($R125,Data!$A$5:$X$2001,Data!$H$2,FALSE))</f>
        <v>0</v>
      </c>
      <c r="F125">
        <f>IF(R125="","",VLOOKUP($R125,Data!$A$5:$X$2001,Data!$I$2,FALSE))</f>
        <v>0</v>
      </c>
      <c r="G125">
        <f>IF(R125="","",VLOOKUP($R125,Data!$A$5:$X$2001,Data!$J$2,FALSE))</f>
        <v>0</v>
      </c>
      <c r="H125" t="str">
        <f>IF(R125="","",VLOOKUP($R125,Data!$A$5:$X$2001,Data!$K$2,FALSE))</f>
        <v>2770</v>
      </c>
      <c r="I125" t="str">
        <f>IF(R125="","",VLOOKUP($R125,Data!$A$5:$X$2001,Data!$L$2,FALSE))</f>
        <v>UNCLASSIFIED REVENUE</v>
      </c>
      <c r="J125" s="9">
        <f>IF($R125="","",VLOOKUP($R125,Data!$A$5:$AJ$2001,Data!AC$2,FALSE))</f>
        <v>-2451.1399999999994</v>
      </c>
      <c r="K125" s="9">
        <f>IF($R125="","",VLOOKUP($R125,Data!$A$5:$AJ$2001,Data!AD$2,FALSE))</f>
        <v>1563.0299999999988</v>
      </c>
      <c r="L125" s="9">
        <f>IF($R125="","",VLOOKUP($R125,Data!$A$5:$AJ$2001,Data!AE$2,FALSE))</f>
        <v>1551.17</v>
      </c>
      <c r="M125" s="9">
        <f>IF($R125="","",VLOOKUP($R125,Data!$A$5:$AJ$2001,Data!AF$2,FALSE))</f>
        <v>-3123.01</v>
      </c>
      <c r="N125" s="9">
        <f>IF($R125="","",VLOOKUP($R125,Data!$A$5:$AJ$2001,Data!AG$2,FALSE))</f>
        <v>1954.2800000000002</v>
      </c>
      <c r="O125" s="9">
        <f>IF($R125="","",VLOOKUP($R125,Data!$A$5:$AJ$2001,Data!AH$2,FALSE))</f>
        <v>10097.89</v>
      </c>
      <c r="P125" s="9">
        <f>IF($R125="","",VLOOKUP($R125,Data!$A$5:$AJ$2001,Data!AI$2,FALSE))</f>
        <v>-53269.7</v>
      </c>
      <c r="Q125" s="9">
        <f t="shared" si="1"/>
        <v>-43677.479999999996</v>
      </c>
      <c r="R125">
        <f>IF((MAX($R$4:R124)+1)&gt;Data!$A$1,"",MAX($R$4:R124)+1)</f>
        <v>121</v>
      </c>
    </row>
    <row r="126" spans="1:18" x14ac:dyDescent="0.2">
      <c r="A126" s="10">
        <f>IF(Q126="","",RANK(Q126,$Q$5:$Q$257)+COUNTIF($Q$3:Q125,Q126))</f>
        <v>109</v>
      </c>
      <c r="B126" t="str">
        <f>IF(R126="","",VLOOKUP($R126,Data!$A$5:$X$2001,Data!$E$2,FALSE))</f>
        <v>A</v>
      </c>
      <c r="C126">
        <f>IF(R126="","",VLOOKUP($R126,Data!$A$5:$X$2001,Data!$F$2,FALSE))</f>
        <v>0</v>
      </c>
      <c r="D126">
        <f>IF(R126="","",VLOOKUP($R126,Data!$A$5:$X$2001,Data!$G$2,FALSE))</f>
        <v>0</v>
      </c>
      <c r="E126">
        <f>IF(R126="","",VLOOKUP($R126,Data!$A$5:$X$2001,Data!$H$2,FALSE))</f>
        <v>0</v>
      </c>
      <c r="F126">
        <f>IF(R126="","",VLOOKUP($R126,Data!$A$5:$X$2001,Data!$I$2,FALSE))</f>
        <v>0</v>
      </c>
      <c r="G126">
        <f>IF(R126="","",VLOOKUP($R126,Data!$A$5:$X$2001,Data!$J$2,FALSE))</f>
        <v>0</v>
      </c>
      <c r="H126" t="str">
        <f>IF(R126="","",VLOOKUP($R126,Data!$A$5:$X$2001,Data!$K$2,FALSE))</f>
        <v>3001</v>
      </c>
      <c r="I126" t="str">
        <f>IF(R126="","",VLOOKUP($R126,Data!$A$5:$X$2001,Data!$L$2,FALSE))</f>
        <v>GENERAL PURPOSE STATE AID</v>
      </c>
      <c r="J126" s="9">
        <f>IF($R126="","",VLOOKUP($R126,Data!$A$5:$AJ$2001,Data!AC$2,FALSE))</f>
        <v>0</v>
      </c>
      <c r="K126" s="9">
        <f>IF($R126="","",VLOOKUP($R126,Data!$A$5:$AJ$2001,Data!AD$2,FALSE))</f>
        <v>0</v>
      </c>
      <c r="L126" s="9">
        <f>IF($R126="","",VLOOKUP($R126,Data!$A$5:$AJ$2001,Data!AE$2,FALSE))</f>
        <v>0</v>
      </c>
      <c r="M126" s="9">
        <f>IF($R126="","",VLOOKUP($R126,Data!$A$5:$AJ$2001,Data!AF$2,FALSE))</f>
        <v>0</v>
      </c>
      <c r="N126" s="9">
        <f>IF($R126="","",VLOOKUP($R126,Data!$A$5:$AJ$2001,Data!AG$2,FALSE))</f>
        <v>0</v>
      </c>
      <c r="O126" s="9">
        <f>IF($R126="","",VLOOKUP($R126,Data!$A$5:$AJ$2001,Data!AH$2,FALSE))</f>
        <v>0</v>
      </c>
      <c r="P126" s="9">
        <f>IF($R126="","",VLOOKUP($R126,Data!$A$5:$AJ$2001,Data!AI$2,FALSE))</f>
        <v>0</v>
      </c>
      <c r="Q126" s="9">
        <f t="shared" si="1"/>
        <v>0</v>
      </c>
      <c r="R126">
        <f>IF((MAX($R$4:R125)+1)&gt;Data!$A$1,"",MAX($R$4:R125)+1)</f>
        <v>122</v>
      </c>
    </row>
    <row r="127" spans="1:18" x14ac:dyDescent="0.2">
      <c r="A127" s="10">
        <f>IF(Q127="","",RANK(Q127,$Q$5:$Q$257)+COUNTIF($Q$3:Q126,Q127))</f>
        <v>235</v>
      </c>
      <c r="B127" t="str">
        <f>IF(R127="","",VLOOKUP($R127,Data!$A$5:$X$2001,Data!$E$2,FALSE))</f>
        <v>A</v>
      </c>
      <c r="C127">
        <f>IF(R127="","",VLOOKUP($R127,Data!$A$5:$X$2001,Data!$F$2,FALSE))</f>
        <v>0</v>
      </c>
      <c r="D127">
        <f>IF(R127="","",VLOOKUP($R127,Data!$A$5:$X$2001,Data!$G$2,FALSE))</f>
        <v>0</v>
      </c>
      <c r="E127">
        <f>IF(R127="","",VLOOKUP($R127,Data!$A$5:$X$2001,Data!$H$2,FALSE))</f>
        <v>0</v>
      </c>
      <c r="F127">
        <f>IF(R127="","",VLOOKUP($R127,Data!$A$5:$X$2001,Data!$I$2,FALSE))</f>
        <v>0</v>
      </c>
      <c r="G127">
        <f>IF(R127="","",VLOOKUP($R127,Data!$A$5:$X$2001,Data!$J$2,FALSE))</f>
        <v>0</v>
      </c>
      <c r="H127" t="str">
        <f>IF(R127="","",VLOOKUP($R127,Data!$A$5:$X$2001,Data!$K$2,FALSE))</f>
        <v>3005</v>
      </c>
      <c r="I127" t="str">
        <f>IF(R127="","",VLOOKUP($R127,Data!$A$5:$X$2001,Data!$L$2,FALSE))</f>
        <v>MORTGAGE TAX</v>
      </c>
      <c r="J127" s="9">
        <f>IF($R127="","",VLOOKUP($R127,Data!$A$5:$AJ$2001,Data!AC$2,FALSE))</f>
        <v>-22202.440000000002</v>
      </c>
      <c r="K127" s="9">
        <f>IF($R127="","",VLOOKUP($R127,Data!$A$5:$AJ$2001,Data!AD$2,FALSE))</f>
        <v>-51655.75</v>
      </c>
      <c r="L127" s="9">
        <f>IF($R127="","",VLOOKUP($R127,Data!$A$5:$AJ$2001,Data!AE$2,FALSE))</f>
        <v>-21162.429999999993</v>
      </c>
      <c r="M127" s="9">
        <f>IF($R127="","",VLOOKUP($R127,Data!$A$5:$AJ$2001,Data!AF$2,FALSE))</f>
        <v>-40815.040000000008</v>
      </c>
      <c r="N127" s="9">
        <f>IF($R127="","",VLOOKUP($R127,Data!$A$5:$AJ$2001,Data!AG$2,FALSE))</f>
        <v>-23647.290000000008</v>
      </c>
      <c r="O127" s="9">
        <f>IF($R127="","",VLOOKUP($R127,Data!$A$5:$AJ$2001,Data!AH$2,FALSE))</f>
        <v>-76829.290000000008</v>
      </c>
      <c r="P127" s="9">
        <f>IF($R127="","",VLOOKUP($R127,Data!$A$5:$AJ$2001,Data!AI$2,FALSE))</f>
        <v>-162099.44</v>
      </c>
      <c r="Q127" s="9">
        <f t="shared" si="1"/>
        <v>-398411.68000000005</v>
      </c>
      <c r="R127">
        <f>IF((MAX($R$4:R126)+1)&gt;Data!$A$1,"",MAX($R$4:R126)+1)</f>
        <v>123</v>
      </c>
    </row>
    <row r="128" spans="1:18" x14ac:dyDescent="0.2">
      <c r="A128" s="10">
        <f>IF(Q128="","",RANK(Q128,$Q$5:$Q$257)+COUNTIF($Q$3:Q127,Q128))</f>
        <v>242</v>
      </c>
      <c r="B128" t="str">
        <f>IF(R128="","",VLOOKUP($R128,Data!$A$5:$X$2001,Data!$E$2,FALSE))</f>
        <v>A</v>
      </c>
      <c r="C128">
        <f>IF(R128="","",VLOOKUP($R128,Data!$A$5:$X$2001,Data!$F$2,FALSE))</f>
        <v>0</v>
      </c>
      <c r="D128">
        <f>IF(R128="","",VLOOKUP($R128,Data!$A$5:$X$2001,Data!$G$2,FALSE))</f>
        <v>0</v>
      </c>
      <c r="E128">
        <f>IF(R128="","",VLOOKUP($R128,Data!$A$5:$X$2001,Data!$H$2,FALSE))</f>
        <v>0</v>
      </c>
      <c r="F128">
        <f>IF(R128="","",VLOOKUP($R128,Data!$A$5:$X$2001,Data!$I$2,FALSE))</f>
        <v>0</v>
      </c>
      <c r="G128">
        <f>IF(R128="","",VLOOKUP($R128,Data!$A$5:$X$2001,Data!$J$2,FALSE))</f>
        <v>0</v>
      </c>
      <c r="H128" t="str">
        <f>IF(R128="","",VLOOKUP($R128,Data!$A$5:$X$2001,Data!$K$2,FALSE))</f>
        <v>3016</v>
      </c>
      <c r="I128" t="str">
        <f>IF(R128="","",VLOOKUP($R128,Data!$A$5:$X$2001,Data!$L$2,FALSE))</f>
        <v>CASINO REVENUE</v>
      </c>
      <c r="J128" s="9">
        <f>IF($R128="","",VLOOKUP($R128,Data!$A$5:$AJ$2001,Data!AC$2,FALSE))</f>
        <v>0</v>
      </c>
      <c r="K128" s="9">
        <f>IF($R128="","",VLOOKUP($R128,Data!$A$5:$AJ$2001,Data!AD$2,FALSE))</f>
        <v>-185032.01</v>
      </c>
      <c r="L128" s="9">
        <f>IF($R128="","",VLOOKUP($R128,Data!$A$5:$AJ$2001,Data!AE$2,FALSE))</f>
        <v>-153983.25</v>
      </c>
      <c r="M128" s="9">
        <f>IF($R128="","",VLOOKUP($R128,Data!$A$5:$AJ$2001,Data!AF$2,FALSE))</f>
        <v>-73553.320000000007</v>
      </c>
      <c r="N128" s="9">
        <f>IF($R128="","",VLOOKUP($R128,Data!$A$5:$AJ$2001,Data!AG$2,FALSE))</f>
        <v>-26807.75</v>
      </c>
      <c r="O128" s="9">
        <f>IF($R128="","",VLOOKUP($R128,Data!$A$5:$AJ$2001,Data!AH$2,FALSE))</f>
        <v>101423.33</v>
      </c>
      <c r="P128" s="9">
        <f>IF($R128="","",VLOOKUP($R128,Data!$A$5:$AJ$2001,Data!AI$2,FALSE))</f>
        <v>-219441.71</v>
      </c>
      <c r="Q128" s="9">
        <f t="shared" si="1"/>
        <v>-557394.71</v>
      </c>
      <c r="R128">
        <f>IF((MAX($R$4:R127)+1)&gt;Data!$A$1,"",MAX($R$4:R127)+1)</f>
        <v>124</v>
      </c>
    </row>
    <row r="129" spans="1:18" x14ac:dyDescent="0.2">
      <c r="A129" s="10">
        <f>IF(Q129="","",RANK(Q129,$Q$5:$Q$257)+COUNTIF($Q$3:Q128,Q129))</f>
        <v>58</v>
      </c>
      <c r="B129" t="str">
        <f>IF(R129="","",VLOOKUP($R129,Data!$A$5:$X$2001,Data!$E$2,FALSE))</f>
        <v>A</v>
      </c>
      <c r="C129">
        <f>IF(R129="","",VLOOKUP($R129,Data!$A$5:$X$2001,Data!$F$2,FALSE))</f>
        <v>0</v>
      </c>
      <c r="D129">
        <f>IF(R129="","",VLOOKUP($R129,Data!$A$5:$X$2001,Data!$G$2,FALSE))</f>
        <v>0</v>
      </c>
      <c r="E129">
        <f>IF(R129="","",VLOOKUP($R129,Data!$A$5:$X$2001,Data!$H$2,FALSE))</f>
        <v>0</v>
      </c>
      <c r="F129">
        <f>IF(R129="","",VLOOKUP($R129,Data!$A$5:$X$2001,Data!$I$2,FALSE))</f>
        <v>0</v>
      </c>
      <c r="G129">
        <f>IF(R129="","",VLOOKUP($R129,Data!$A$5:$X$2001,Data!$J$2,FALSE))</f>
        <v>0</v>
      </c>
      <c r="H129" t="str">
        <f>IF(R129="","",VLOOKUP($R129,Data!$A$5:$X$2001,Data!$K$2,FALSE))</f>
        <v>3025</v>
      </c>
      <c r="I129" t="str">
        <f>IF(R129="","",VLOOKUP($R129,Data!$A$5:$X$2001,Data!$L$2,FALSE))</f>
        <v>SPECIAL RECREATIONAL FACIL.</v>
      </c>
      <c r="J129" s="9">
        <f>IF($R129="","",VLOOKUP($R129,Data!$A$5:$AJ$2001,Data!AC$2,FALSE))</f>
        <v>-12964.809999999998</v>
      </c>
      <c r="K129" s="9">
        <f>IF($R129="","",VLOOKUP($R129,Data!$A$5:$AJ$2001,Data!AD$2,FALSE))</f>
        <v>7003.8399999999965</v>
      </c>
      <c r="L129" s="9">
        <f>IF($R129="","",VLOOKUP($R129,Data!$A$5:$AJ$2001,Data!AE$2,FALSE))</f>
        <v>-1997.8499999999985</v>
      </c>
      <c r="M129" s="9">
        <f>IF($R129="","",VLOOKUP($R129,Data!$A$5:$AJ$2001,Data!AF$2,FALSE))</f>
        <v>-5579.510000000002</v>
      </c>
      <c r="N129" s="9">
        <f>IF($R129="","",VLOOKUP($R129,Data!$A$5:$AJ$2001,Data!AG$2,FALSE))</f>
        <v>3774.2799999999988</v>
      </c>
      <c r="O129" s="9">
        <f>IF($R129="","",VLOOKUP($R129,Data!$A$5:$AJ$2001,Data!AH$2,FALSE))</f>
        <v>13233.720000000001</v>
      </c>
      <c r="P129" s="9">
        <f>IF($R129="","",VLOOKUP($R129,Data!$A$5:$AJ$2001,Data!AI$2,FALSE))</f>
        <v>7777.239999999998</v>
      </c>
      <c r="Q129" s="9">
        <f t="shared" si="1"/>
        <v>11246.909999999996</v>
      </c>
      <c r="R129">
        <f>IF((MAX($R$4:R128)+1)&gt;Data!$A$1,"",MAX($R$4:R128)+1)</f>
        <v>125</v>
      </c>
    </row>
    <row r="130" spans="1:18" x14ac:dyDescent="0.2">
      <c r="A130" s="10">
        <f>IF(Q130="","",RANK(Q130,$Q$5:$Q$257)+COUNTIF($Q$3:Q129,Q130))</f>
        <v>10</v>
      </c>
      <c r="B130" t="str">
        <f>IF(R130="","",VLOOKUP($R130,Data!$A$5:$X$2001,Data!$E$2,FALSE))</f>
        <v>A</v>
      </c>
      <c r="C130">
        <f>IF(R130="","",VLOOKUP($R130,Data!$A$5:$X$2001,Data!$F$2,FALSE))</f>
        <v>0</v>
      </c>
      <c r="D130">
        <f>IF(R130="","",VLOOKUP($R130,Data!$A$5:$X$2001,Data!$G$2,FALSE))</f>
        <v>0</v>
      </c>
      <c r="E130">
        <f>IF(R130="","",VLOOKUP($R130,Data!$A$5:$X$2001,Data!$H$2,FALSE))</f>
        <v>0</v>
      </c>
      <c r="F130">
        <f>IF(R130="","",VLOOKUP($R130,Data!$A$5:$X$2001,Data!$I$2,FALSE))</f>
        <v>0</v>
      </c>
      <c r="G130">
        <f>IF(R130="","",VLOOKUP($R130,Data!$A$5:$X$2001,Data!$J$2,FALSE))</f>
        <v>0</v>
      </c>
      <c r="H130" t="str">
        <f>IF(R130="","",VLOOKUP($R130,Data!$A$5:$X$2001,Data!$K$2,FALSE))</f>
        <v>3027</v>
      </c>
      <c r="I130" t="str">
        <f>IF(R130="","",VLOOKUP($R130,Data!$A$5:$X$2001,Data!$L$2,FALSE))</f>
        <v>INDIGENT LEGAL SERVICES</v>
      </c>
      <c r="J130" s="9">
        <f>IF($R130="","",VLOOKUP($R130,Data!$A$5:$AJ$2001,Data!AC$2,FALSE))</f>
        <v>45660</v>
      </c>
      <c r="K130" s="9">
        <f>IF($R130="","",VLOOKUP($R130,Data!$A$5:$AJ$2001,Data!AD$2,FALSE))</f>
        <v>65660</v>
      </c>
      <c r="L130" s="9">
        <f>IF($R130="","",VLOOKUP($R130,Data!$A$5:$AJ$2001,Data!AE$2,FALSE))</f>
        <v>68490</v>
      </c>
      <c r="M130" s="9">
        <f>IF($R130="","",VLOOKUP($R130,Data!$A$5:$AJ$2001,Data!AF$2,FALSE))</f>
        <v>11012.36</v>
      </c>
      <c r="N130" s="9">
        <f>IF($R130="","",VLOOKUP($R130,Data!$A$5:$AJ$2001,Data!AG$2,FALSE))</f>
        <v>269883</v>
      </c>
      <c r="O130" s="9">
        <f>IF($R130="","",VLOOKUP($R130,Data!$A$5:$AJ$2001,Data!AH$2,FALSE))</f>
        <v>-50125.619999999995</v>
      </c>
      <c r="P130" s="9">
        <f>IF($R130="","",VLOOKUP($R130,Data!$A$5:$AJ$2001,Data!AI$2,FALSE))</f>
        <v>592319</v>
      </c>
      <c r="Q130" s="9">
        <f t="shared" si="1"/>
        <v>1002898.74</v>
      </c>
      <c r="R130">
        <f>IF((MAX($R$4:R129)+1)&gt;Data!$A$1,"",MAX($R$4:R129)+1)</f>
        <v>126</v>
      </c>
    </row>
    <row r="131" spans="1:18" x14ac:dyDescent="0.2">
      <c r="A131" s="10">
        <f>IF(Q131="","",RANK(Q131,$Q$5:$Q$257)+COUNTIF($Q$3:Q130,Q131))</f>
        <v>110</v>
      </c>
      <c r="B131" t="str">
        <f>IF(R131="","",VLOOKUP($R131,Data!$A$5:$X$2001,Data!$E$2,FALSE))</f>
        <v>A</v>
      </c>
      <c r="C131">
        <f>IF(R131="","",VLOOKUP($R131,Data!$A$5:$X$2001,Data!$F$2,FALSE))</f>
        <v>0</v>
      </c>
      <c r="D131">
        <f>IF(R131="","",VLOOKUP($R131,Data!$A$5:$X$2001,Data!$G$2,FALSE))</f>
        <v>0</v>
      </c>
      <c r="E131">
        <f>IF(R131="","",VLOOKUP($R131,Data!$A$5:$X$2001,Data!$H$2,FALSE))</f>
        <v>0</v>
      </c>
      <c r="F131">
        <f>IF(R131="","",VLOOKUP($R131,Data!$A$5:$X$2001,Data!$I$2,FALSE))</f>
        <v>0</v>
      </c>
      <c r="G131">
        <f>IF(R131="","",VLOOKUP($R131,Data!$A$5:$X$2001,Data!$J$2,FALSE))</f>
        <v>0</v>
      </c>
      <c r="H131" t="str">
        <f>IF(R131="","",VLOOKUP($R131,Data!$A$5:$X$2001,Data!$K$2,FALSE))</f>
        <v>3030</v>
      </c>
      <c r="I131" t="str">
        <f>IF(R131="","",VLOOKUP($R131,Data!$A$5:$X$2001,Data!$L$2,FALSE))</f>
        <v>D.A. SALARY REIMBURSEMENT</v>
      </c>
      <c r="J131" s="9">
        <f>IF($R131="","",VLOOKUP($R131,Data!$A$5:$AJ$2001,Data!AC$2,FALSE))</f>
        <v>0</v>
      </c>
      <c r="K131" s="9">
        <f>IF($R131="","",VLOOKUP($R131,Data!$A$5:$AJ$2001,Data!AD$2,FALSE))</f>
        <v>0</v>
      </c>
      <c r="L131" s="9">
        <f>IF($R131="","",VLOOKUP($R131,Data!$A$5:$AJ$2001,Data!AE$2,FALSE))</f>
        <v>0</v>
      </c>
      <c r="M131" s="9">
        <f>IF($R131="","",VLOOKUP($R131,Data!$A$5:$AJ$2001,Data!AF$2,FALSE))</f>
        <v>0</v>
      </c>
      <c r="N131" s="9">
        <f>IF($R131="","",VLOOKUP($R131,Data!$A$5:$AJ$2001,Data!AG$2,FALSE))</f>
        <v>0</v>
      </c>
      <c r="O131" s="9">
        <f>IF($R131="","",VLOOKUP($R131,Data!$A$5:$AJ$2001,Data!AH$2,FALSE))</f>
        <v>0</v>
      </c>
      <c r="P131" s="9">
        <f>IF($R131="","",VLOOKUP($R131,Data!$A$5:$AJ$2001,Data!AI$2,FALSE))</f>
        <v>0</v>
      </c>
      <c r="Q131" s="9">
        <f t="shared" si="1"/>
        <v>0</v>
      </c>
      <c r="R131">
        <f>IF((MAX($R$4:R130)+1)&gt;Data!$A$1,"",MAX($R$4:R130)+1)</f>
        <v>127</v>
      </c>
    </row>
    <row r="132" spans="1:18" x14ac:dyDescent="0.2">
      <c r="A132" s="10">
        <f>IF(Q132="","",RANK(Q132,$Q$5:$Q$257)+COUNTIF($Q$3:Q131,Q132))</f>
        <v>111</v>
      </c>
      <c r="B132" t="str">
        <f>IF(R132="","",VLOOKUP($R132,Data!$A$5:$X$2001,Data!$E$2,FALSE))</f>
        <v>A</v>
      </c>
      <c r="C132">
        <f>IF(R132="","",VLOOKUP($R132,Data!$A$5:$X$2001,Data!$F$2,FALSE))</f>
        <v>0</v>
      </c>
      <c r="D132">
        <f>IF(R132="","",VLOOKUP($R132,Data!$A$5:$X$2001,Data!$G$2,FALSE))</f>
        <v>0</v>
      </c>
      <c r="E132">
        <f>IF(R132="","",VLOOKUP($R132,Data!$A$5:$X$2001,Data!$H$2,FALSE))</f>
        <v>0</v>
      </c>
      <c r="F132">
        <f>IF(R132="","",VLOOKUP($R132,Data!$A$5:$X$2001,Data!$I$2,FALSE))</f>
        <v>0</v>
      </c>
      <c r="G132">
        <f>IF(R132="","",VLOOKUP($R132,Data!$A$5:$X$2001,Data!$J$2,FALSE))</f>
        <v>0</v>
      </c>
      <c r="H132" t="str">
        <f>IF(R132="","",VLOOKUP($R132,Data!$A$5:$X$2001,Data!$K$2,FALSE))</f>
        <v>3040</v>
      </c>
      <c r="I132" t="str">
        <f>IF(R132="","",VLOOKUP($R132,Data!$A$5:$X$2001,Data!$L$2,FALSE))</f>
        <v>DATA COLLECTION GRANT</v>
      </c>
      <c r="J132" s="9">
        <f>IF($R132="","",VLOOKUP($R132,Data!$A$5:$AJ$2001,Data!AC$2,FALSE))</f>
        <v>0</v>
      </c>
      <c r="K132" s="9">
        <f>IF($R132="","",VLOOKUP($R132,Data!$A$5:$AJ$2001,Data!AD$2,FALSE))</f>
        <v>0</v>
      </c>
      <c r="L132" s="9">
        <f>IF($R132="","",VLOOKUP($R132,Data!$A$5:$AJ$2001,Data!AE$2,FALSE))</f>
        <v>0</v>
      </c>
      <c r="M132" s="9">
        <f>IF($R132="","",VLOOKUP($R132,Data!$A$5:$AJ$2001,Data!AF$2,FALSE))</f>
        <v>0</v>
      </c>
      <c r="N132" s="9">
        <f>IF($R132="","",VLOOKUP($R132,Data!$A$5:$AJ$2001,Data!AG$2,FALSE))</f>
        <v>0</v>
      </c>
      <c r="O132" s="9">
        <f>IF($R132="","",VLOOKUP($R132,Data!$A$5:$AJ$2001,Data!AH$2,FALSE))</f>
        <v>0</v>
      </c>
      <c r="P132" s="9">
        <f>IF($R132="","",VLOOKUP($R132,Data!$A$5:$AJ$2001,Data!AI$2,FALSE))</f>
        <v>0</v>
      </c>
      <c r="Q132" s="9">
        <f t="shared" si="1"/>
        <v>0</v>
      </c>
      <c r="R132">
        <f>IF((MAX($R$4:R131)+1)&gt;Data!$A$1,"",MAX($R$4:R131)+1)</f>
        <v>128</v>
      </c>
    </row>
    <row r="133" spans="1:18" x14ac:dyDescent="0.2">
      <c r="A133" s="10">
        <f>IF(Q133="","",RANK(Q133,$Q$5:$Q$257)+COUNTIF($Q$3:Q132,Q133))</f>
        <v>161</v>
      </c>
      <c r="B133" t="str">
        <f>IF(R133="","",VLOOKUP($R133,Data!$A$5:$X$2001,Data!$E$2,FALSE))</f>
        <v>A</v>
      </c>
      <c r="C133">
        <f>IF(R133="","",VLOOKUP($R133,Data!$A$5:$X$2001,Data!$F$2,FALSE))</f>
        <v>0</v>
      </c>
      <c r="D133">
        <f>IF(R133="","",VLOOKUP($R133,Data!$A$5:$X$2001,Data!$G$2,FALSE))</f>
        <v>0</v>
      </c>
      <c r="E133">
        <f>IF(R133="","",VLOOKUP($R133,Data!$A$5:$X$2001,Data!$H$2,FALSE))</f>
        <v>0</v>
      </c>
      <c r="F133">
        <f>IF(R133="","",VLOOKUP($R133,Data!$A$5:$X$2001,Data!$I$2,FALSE))</f>
        <v>0</v>
      </c>
      <c r="G133">
        <f>IF(R133="","",VLOOKUP($R133,Data!$A$5:$X$2001,Data!$J$2,FALSE))</f>
        <v>0</v>
      </c>
      <c r="H133" t="str">
        <f>IF(R133="","",VLOOKUP($R133,Data!$A$5:$X$2001,Data!$K$2,FALSE))</f>
        <v>3088</v>
      </c>
      <c r="I133" t="str">
        <f>IF(R133="","",VLOOKUP($R133,Data!$A$5:$X$2001,Data!$L$2,FALSE))</f>
        <v>SAFETY TRAINING &amp; EDUC PROG</v>
      </c>
      <c r="J133" s="9">
        <f>IF($R133="","",VLOOKUP($R133,Data!$A$5:$AJ$2001,Data!AC$2,FALSE))</f>
        <v>-5000</v>
      </c>
      <c r="K133" s="9">
        <f>IF($R133="","",VLOOKUP($R133,Data!$A$5:$AJ$2001,Data!AD$2,FALSE))</f>
        <v>-7296</v>
      </c>
      <c r="L133" s="9">
        <f>IF($R133="","",VLOOKUP($R133,Data!$A$5:$AJ$2001,Data!AE$2,FALSE))</f>
        <v>7317</v>
      </c>
      <c r="M133" s="9">
        <f>IF($R133="","",VLOOKUP($R133,Data!$A$5:$AJ$2001,Data!AF$2,FALSE))</f>
        <v>0</v>
      </c>
      <c r="N133" s="9">
        <f>IF($R133="","",VLOOKUP($R133,Data!$A$5:$AJ$2001,Data!AG$2,FALSE))</f>
        <v>0</v>
      </c>
      <c r="O133" s="9">
        <f>IF($R133="","",VLOOKUP($R133,Data!$A$5:$AJ$2001,Data!AH$2,FALSE))</f>
        <v>0</v>
      </c>
      <c r="P133" s="9">
        <f>IF($R133="","",VLOOKUP($R133,Data!$A$5:$AJ$2001,Data!AI$2,FALSE))</f>
        <v>0</v>
      </c>
      <c r="Q133" s="9">
        <f t="shared" si="1"/>
        <v>-4979</v>
      </c>
      <c r="R133">
        <f>IF((MAX($R$4:R132)+1)&gt;Data!$A$1,"",MAX($R$4:R132)+1)</f>
        <v>129</v>
      </c>
    </row>
    <row r="134" spans="1:18" x14ac:dyDescent="0.2">
      <c r="A134" s="10">
        <f>IF(Q134="","",RANK(Q134,$Q$5:$Q$257)+COUNTIF($Q$3:Q133,Q134))</f>
        <v>193</v>
      </c>
      <c r="B134" t="str">
        <f>IF(R134="","",VLOOKUP($R134,Data!$A$5:$X$2001,Data!$E$2,FALSE))</f>
        <v>A</v>
      </c>
      <c r="C134">
        <f>IF(R134="","",VLOOKUP($R134,Data!$A$5:$X$2001,Data!$F$2,FALSE))</f>
        <v>0</v>
      </c>
      <c r="D134">
        <f>IF(R134="","",VLOOKUP($R134,Data!$A$5:$X$2001,Data!$G$2,FALSE))</f>
        <v>0</v>
      </c>
      <c r="E134">
        <f>IF(R134="","",VLOOKUP($R134,Data!$A$5:$X$2001,Data!$H$2,FALSE))</f>
        <v>0</v>
      </c>
      <c r="F134">
        <f>IF(R134="","",VLOOKUP($R134,Data!$A$5:$X$2001,Data!$I$2,FALSE))</f>
        <v>0</v>
      </c>
      <c r="G134">
        <f>IF(R134="","",VLOOKUP($R134,Data!$A$5:$X$2001,Data!$J$2,FALSE))</f>
        <v>0</v>
      </c>
      <c r="H134" t="str">
        <f>IF(R134="","",VLOOKUP($R134,Data!$A$5:$X$2001,Data!$K$2,FALSE))</f>
        <v>3089</v>
      </c>
      <c r="I134" t="str">
        <f>IF(R134="","",VLOOKUP($R134,Data!$A$5:$X$2001,Data!$L$2,FALSE))</f>
        <v>UNCLASSIFIED STATE AID-GEN</v>
      </c>
      <c r="J134" s="9">
        <f>IF($R134="","",VLOOKUP($R134,Data!$A$5:$AJ$2001,Data!AC$2,FALSE))</f>
        <v>3254</v>
      </c>
      <c r="K134" s="9">
        <f>IF($R134="","",VLOOKUP($R134,Data!$A$5:$AJ$2001,Data!AD$2,FALSE))</f>
        <v>0</v>
      </c>
      <c r="L134" s="9">
        <f>IF($R134="","",VLOOKUP($R134,Data!$A$5:$AJ$2001,Data!AE$2,FALSE))</f>
        <v>-297.51</v>
      </c>
      <c r="M134" s="9">
        <f>IF($R134="","",VLOOKUP($R134,Data!$A$5:$AJ$2001,Data!AF$2,FALSE))</f>
        <v>0</v>
      </c>
      <c r="N134" s="9">
        <f>IF($R134="","",VLOOKUP($R134,Data!$A$5:$AJ$2001,Data!AG$2,FALSE))</f>
        <v>-21968.95</v>
      </c>
      <c r="O134" s="9">
        <f>IF($R134="","",VLOOKUP($R134,Data!$A$5:$AJ$2001,Data!AH$2,FALSE))</f>
        <v>-22002.960000000006</v>
      </c>
      <c r="P134" s="9">
        <f>IF($R134="","",VLOOKUP($R134,Data!$A$5:$AJ$2001,Data!AI$2,FALSE))</f>
        <v>647.61999999999534</v>
      </c>
      <c r="Q134" s="9">
        <f t="shared" ref="Q134:Q197" si="2">SUM(J134:P134)</f>
        <v>-40367.80000000001</v>
      </c>
      <c r="R134">
        <f>IF((MAX($R$4:R133)+1)&gt;Data!$A$1,"",MAX($R$4:R133)+1)</f>
        <v>130</v>
      </c>
    </row>
    <row r="135" spans="1:18" x14ac:dyDescent="0.2">
      <c r="A135" s="10">
        <f>IF(Q135="","",RANK(Q135,$Q$5:$Q$257)+COUNTIF($Q$3:Q134,Q135))</f>
        <v>197</v>
      </c>
      <c r="B135" t="str">
        <f>IF(R135="","",VLOOKUP($R135,Data!$A$5:$X$2001,Data!$E$2,FALSE))</f>
        <v>A</v>
      </c>
      <c r="C135">
        <f>IF(R135="","",VLOOKUP($R135,Data!$A$5:$X$2001,Data!$F$2,FALSE))</f>
        <v>0</v>
      </c>
      <c r="D135">
        <f>IF(R135="","",VLOOKUP($R135,Data!$A$5:$X$2001,Data!$G$2,FALSE))</f>
        <v>0</v>
      </c>
      <c r="E135">
        <f>IF(R135="","",VLOOKUP($R135,Data!$A$5:$X$2001,Data!$H$2,FALSE))</f>
        <v>0</v>
      </c>
      <c r="F135">
        <f>IF(R135="","",VLOOKUP($R135,Data!$A$5:$X$2001,Data!$I$2,FALSE))</f>
        <v>0</v>
      </c>
      <c r="G135">
        <f>IF(R135="","",VLOOKUP($R135,Data!$A$5:$X$2001,Data!$J$2,FALSE))</f>
        <v>0</v>
      </c>
      <c r="H135" t="str">
        <f>IF(R135="","",VLOOKUP($R135,Data!$A$5:$X$2001,Data!$K$2,FALSE))</f>
        <v>3093</v>
      </c>
      <c r="I135" t="str">
        <f>IF(R135="","",VLOOKUP($R135,Data!$A$5:$X$2001,Data!$L$2,FALSE))</f>
        <v>LOCAL GOVT REC IMPROVEMENT</v>
      </c>
      <c r="J135" s="9">
        <f>IF($R135="","",VLOOKUP($R135,Data!$A$5:$AJ$2001,Data!AC$2,FALSE))</f>
        <v>0</v>
      </c>
      <c r="K135" s="9">
        <f>IF($R135="","",VLOOKUP($R135,Data!$A$5:$AJ$2001,Data!AD$2,FALSE))</f>
        <v>0</v>
      </c>
      <c r="L135" s="9">
        <f>IF($R135="","",VLOOKUP($R135,Data!$A$5:$AJ$2001,Data!AE$2,FALSE))</f>
        <v>-24560.31</v>
      </c>
      <c r="M135" s="9">
        <f>IF($R135="","",VLOOKUP($R135,Data!$A$5:$AJ$2001,Data!AF$2,FALSE))</f>
        <v>-22885.69</v>
      </c>
      <c r="N135" s="9">
        <f>IF($R135="","",VLOOKUP($R135,Data!$A$5:$AJ$2001,Data!AG$2,FALSE))</f>
        <v>0</v>
      </c>
      <c r="O135" s="9">
        <f>IF($R135="","",VLOOKUP($R135,Data!$A$5:$AJ$2001,Data!AH$2,FALSE))</f>
        <v>0</v>
      </c>
      <c r="P135" s="9">
        <f>IF($R135="","",VLOOKUP($R135,Data!$A$5:$AJ$2001,Data!AI$2,FALSE))</f>
        <v>0</v>
      </c>
      <c r="Q135" s="9">
        <f t="shared" si="2"/>
        <v>-47446</v>
      </c>
      <c r="R135">
        <f>IF((MAX($R$4:R134)+1)&gt;Data!$A$1,"",MAX($R$4:R134)+1)</f>
        <v>131</v>
      </c>
    </row>
    <row r="136" spans="1:18" x14ac:dyDescent="0.2">
      <c r="A136" s="10">
        <f>IF(Q136="","",RANK(Q136,$Q$5:$Q$257)+COUNTIF($Q$3:Q135,Q136))</f>
        <v>12</v>
      </c>
      <c r="B136" t="str">
        <f>IF(R136="","",VLOOKUP($R136,Data!$A$5:$X$2001,Data!$E$2,FALSE))</f>
        <v>A</v>
      </c>
      <c r="C136">
        <f>IF(R136="","",VLOOKUP($R136,Data!$A$5:$X$2001,Data!$F$2,FALSE))</f>
        <v>0</v>
      </c>
      <c r="D136">
        <f>IF(R136="","",VLOOKUP($R136,Data!$A$5:$X$2001,Data!$G$2,FALSE))</f>
        <v>0</v>
      </c>
      <c r="E136">
        <f>IF(R136="","",VLOOKUP($R136,Data!$A$5:$X$2001,Data!$H$2,FALSE))</f>
        <v>0</v>
      </c>
      <c r="F136">
        <f>IF(R136="","",VLOOKUP($R136,Data!$A$5:$X$2001,Data!$I$2,FALSE))</f>
        <v>0</v>
      </c>
      <c r="G136">
        <f>IF(R136="","",VLOOKUP($R136,Data!$A$5:$X$2001,Data!$J$2,FALSE))</f>
        <v>0</v>
      </c>
      <c r="H136" t="str">
        <f>IF(R136="","",VLOOKUP($R136,Data!$A$5:$X$2001,Data!$K$2,FALSE))</f>
        <v>3277</v>
      </c>
      <c r="I136" t="str">
        <f>IF(R136="","",VLOOKUP($R136,Data!$A$5:$X$2001,Data!$L$2,FALSE))</f>
        <v>EDUCATION FOR P.H.C.</v>
      </c>
      <c r="J136" s="9">
        <f>IF($R136="","",VLOOKUP($R136,Data!$A$5:$AJ$2001,Data!AC$2,FALSE))</f>
        <v>511073.65</v>
      </c>
      <c r="K136" s="9">
        <f>IF($R136="","",VLOOKUP($R136,Data!$A$5:$AJ$2001,Data!AD$2,FALSE))</f>
        <v>75913.099999999977</v>
      </c>
      <c r="L136" s="9">
        <f>IF($R136="","",VLOOKUP($R136,Data!$A$5:$AJ$2001,Data!AE$2,FALSE))</f>
        <v>104253.33000000002</v>
      </c>
      <c r="M136" s="9">
        <f>IF($R136="","",VLOOKUP($R136,Data!$A$5:$AJ$2001,Data!AF$2,FALSE))</f>
        <v>-186065.20999999996</v>
      </c>
      <c r="N136" s="9">
        <f>IF($R136="","",VLOOKUP($R136,Data!$A$5:$AJ$2001,Data!AG$2,FALSE))</f>
        <v>139139.15999999997</v>
      </c>
      <c r="O136" s="9">
        <f>IF($R136="","",VLOOKUP($R136,Data!$A$5:$AJ$2001,Data!AH$2,FALSE))</f>
        <v>-12462.049999999988</v>
      </c>
      <c r="P136" s="9">
        <f>IF($R136="","",VLOOKUP($R136,Data!$A$5:$AJ$2001,Data!AI$2,FALSE))</f>
        <v>233660.4</v>
      </c>
      <c r="Q136" s="9">
        <f t="shared" si="2"/>
        <v>865512.38</v>
      </c>
      <c r="R136">
        <f>IF((MAX($R$4:R135)+1)&gt;Data!$A$1,"",MAX($R$4:R135)+1)</f>
        <v>132</v>
      </c>
    </row>
    <row r="137" spans="1:18" x14ac:dyDescent="0.2">
      <c r="A137" s="10">
        <f>IF(Q137="","",RANK(Q137,$Q$5:$Q$257)+COUNTIF($Q$3:Q136,Q137))</f>
        <v>16</v>
      </c>
      <c r="B137" t="str">
        <f>IF(R137="","",VLOOKUP($R137,Data!$A$5:$X$2001,Data!$E$2,FALSE))</f>
        <v>A</v>
      </c>
      <c r="C137">
        <f>IF(R137="","",VLOOKUP($R137,Data!$A$5:$X$2001,Data!$F$2,FALSE))</f>
        <v>0</v>
      </c>
      <c r="D137">
        <f>IF(R137="","",VLOOKUP($R137,Data!$A$5:$X$2001,Data!$G$2,FALSE))</f>
        <v>0</v>
      </c>
      <c r="E137">
        <f>IF(R137="","",VLOOKUP($R137,Data!$A$5:$X$2001,Data!$H$2,FALSE))</f>
        <v>0</v>
      </c>
      <c r="F137">
        <f>IF(R137="","",VLOOKUP($R137,Data!$A$5:$X$2001,Data!$I$2,FALSE))</f>
        <v>0</v>
      </c>
      <c r="G137">
        <f>IF(R137="","",VLOOKUP($R137,Data!$A$5:$X$2001,Data!$J$2,FALSE))</f>
        <v>0</v>
      </c>
      <c r="H137" t="str">
        <f>IF(R137="","",VLOOKUP($R137,Data!$A$5:$X$2001,Data!$K$2,FALSE))</f>
        <v>3304</v>
      </c>
      <c r="I137" t="str">
        <f>IF(R137="","",VLOOKUP($R137,Data!$A$5:$X$2001,Data!$L$2,FALSE))</f>
        <v>EXPEDITED WIRELESS</v>
      </c>
      <c r="J137" s="9">
        <f>IF($R137="","",VLOOKUP($R137,Data!$A$5:$AJ$2001,Data!AC$2,FALSE))</f>
        <v>0</v>
      </c>
      <c r="K137" s="9">
        <f>IF($R137="","",VLOOKUP($R137,Data!$A$5:$AJ$2001,Data!AD$2,FALSE))</f>
        <v>0</v>
      </c>
      <c r="L137" s="9">
        <f>IF($R137="","",VLOOKUP($R137,Data!$A$5:$AJ$2001,Data!AE$2,FALSE))</f>
        <v>600000</v>
      </c>
      <c r="M137" s="9">
        <f>IF($R137="","",VLOOKUP($R137,Data!$A$5:$AJ$2001,Data!AF$2,FALSE))</f>
        <v>0</v>
      </c>
      <c r="N137" s="9">
        <f>IF($R137="","",VLOOKUP($R137,Data!$A$5:$AJ$2001,Data!AG$2,FALSE))</f>
        <v>0</v>
      </c>
      <c r="O137" s="9">
        <f>IF($R137="","",VLOOKUP($R137,Data!$A$5:$AJ$2001,Data!AH$2,FALSE))</f>
        <v>0</v>
      </c>
      <c r="P137" s="9">
        <f>IF($R137="","",VLOOKUP($R137,Data!$A$5:$AJ$2001,Data!AI$2,FALSE))</f>
        <v>0</v>
      </c>
      <c r="Q137" s="9">
        <f t="shared" si="2"/>
        <v>600000</v>
      </c>
      <c r="R137">
        <f>IF((MAX($R$4:R136)+1)&gt;Data!$A$1,"",MAX($R$4:R136)+1)</f>
        <v>133</v>
      </c>
    </row>
    <row r="138" spans="1:18" x14ac:dyDescent="0.2">
      <c r="A138" s="10">
        <f>IF(Q138="","",RANK(Q138,$Q$5:$Q$257)+COUNTIF($Q$3:Q137,Q138))</f>
        <v>112</v>
      </c>
      <c r="B138" t="str">
        <f>IF(R138="","",VLOOKUP($R138,Data!$A$5:$X$2001,Data!$E$2,FALSE))</f>
        <v>A</v>
      </c>
      <c r="C138">
        <f>IF(R138="","",VLOOKUP($R138,Data!$A$5:$X$2001,Data!$F$2,FALSE))</f>
        <v>0</v>
      </c>
      <c r="D138">
        <f>IF(R138="","",VLOOKUP($R138,Data!$A$5:$X$2001,Data!$G$2,FALSE))</f>
        <v>0</v>
      </c>
      <c r="E138">
        <f>IF(R138="","",VLOOKUP($R138,Data!$A$5:$X$2001,Data!$H$2,FALSE))</f>
        <v>0</v>
      </c>
      <c r="F138">
        <f>IF(R138="","",VLOOKUP($R138,Data!$A$5:$X$2001,Data!$I$2,FALSE))</f>
        <v>0</v>
      </c>
      <c r="G138">
        <f>IF(R138="","",VLOOKUP($R138,Data!$A$5:$X$2001,Data!$J$2,FALSE))</f>
        <v>0</v>
      </c>
      <c r="H138" t="str">
        <f>IF(R138="","",VLOOKUP($R138,Data!$A$5:$X$2001,Data!$K$2,FALSE))</f>
        <v>3306</v>
      </c>
      <c r="I138" t="str">
        <f>IF(R138="","",VLOOKUP($R138,Data!$A$5:$X$2001,Data!$L$2,FALSE))</f>
        <v>ELECTRIC FINGERPRINT GRANT</v>
      </c>
      <c r="J138" s="9">
        <f>IF($R138="","",VLOOKUP($R138,Data!$A$5:$AJ$2001,Data!AC$2,FALSE))</f>
        <v>0</v>
      </c>
      <c r="K138" s="9">
        <f>IF($R138="","",VLOOKUP($R138,Data!$A$5:$AJ$2001,Data!AD$2,FALSE))</f>
        <v>0</v>
      </c>
      <c r="L138" s="9">
        <f>IF($R138="","",VLOOKUP($R138,Data!$A$5:$AJ$2001,Data!AE$2,FALSE))</f>
        <v>0</v>
      </c>
      <c r="M138" s="9">
        <f>IF($R138="","",VLOOKUP($R138,Data!$A$5:$AJ$2001,Data!AF$2,FALSE))</f>
        <v>0</v>
      </c>
      <c r="N138" s="9">
        <f>IF($R138="","",VLOOKUP($R138,Data!$A$5:$AJ$2001,Data!AG$2,FALSE))</f>
        <v>0</v>
      </c>
      <c r="O138" s="9">
        <f>IF($R138="","",VLOOKUP($R138,Data!$A$5:$AJ$2001,Data!AH$2,FALSE))</f>
        <v>0</v>
      </c>
      <c r="P138" s="9">
        <f>IF($R138="","",VLOOKUP($R138,Data!$A$5:$AJ$2001,Data!AI$2,FALSE))</f>
        <v>0</v>
      </c>
      <c r="Q138" s="9">
        <f t="shared" si="2"/>
        <v>0</v>
      </c>
      <c r="R138">
        <f>IF((MAX($R$4:R137)+1)&gt;Data!$A$1,"",MAX($R$4:R137)+1)</f>
        <v>134</v>
      </c>
    </row>
    <row r="139" spans="1:18" x14ac:dyDescent="0.2">
      <c r="A139" s="10">
        <f>IF(Q139="","",RANK(Q139,$Q$5:$Q$257)+COUNTIF($Q$3:Q138,Q139))</f>
        <v>113</v>
      </c>
      <c r="B139" t="str">
        <f>IF(R139="","",VLOOKUP($R139,Data!$A$5:$X$2001,Data!$E$2,FALSE))</f>
        <v>A</v>
      </c>
      <c r="C139">
        <f>IF(R139="","",VLOOKUP($R139,Data!$A$5:$X$2001,Data!$F$2,FALSE))</f>
        <v>0</v>
      </c>
      <c r="D139">
        <f>IF(R139="","",VLOOKUP($R139,Data!$A$5:$X$2001,Data!$G$2,FALSE))</f>
        <v>0</v>
      </c>
      <c r="E139">
        <f>IF(R139="","",VLOOKUP($R139,Data!$A$5:$X$2001,Data!$H$2,FALSE))</f>
        <v>0</v>
      </c>
      <c r="F139">
        <f>IF(R139="","",VLOOKUP($R139,Data!$A$5:$X$2001,Data!$I$2,FALSE))</f>
        <v>0</v>
      </c>
      <c r="G139">
        <f>IF(R139="","",VLOOKUP($R139,Data!$A$5:$X$2001,Data!$J$2,FALSE))</f>
        <v>0</v>
      </c>
      <c r="H139" t="str">
        <f>IF(R139="","",VLOOKUP($R139,Data!$A$5:$X$2001,Data!$K$2,FALSE))</f>
        <v>3308</v>
      </c>
      <c r="I139" t="str">
        <f>IF(R139="","",VLOOKUP($R139,Data!$A$5:$X$2001,Data!$L$2,FALSE))</f>
        <v>D.C.J.S.-BYRNE/JAG GRANT</v>
      </c>
      <c r="J139" s="9">
        <f>IF($R139="","",VLOOKUP($R139,Data!$A$5:$AJ$2001,Data!AC$2,FALSE))</f>
        <v>0</v>
      </c>
      <c r="K139" s="9">
        <f>IF($R139="","",VLOOKUP($R139,Data!$A$5:$AJ$2001,Data!AD$2,FALSE))</f>
        <v>0</v>
      </c>
      <c r="L139" s="9">
        <f>IF($R139="","",VLOOKUP($R139,Data!$A$5:$AJ$2001,Data!AE$2,FALSE))</f>
        <v>0</v>
      </c>
      <c r="M139" s="9">
        <f>IF($R139="","",VLOOKUP($R139,Data!$A$5:$AJ$2001,Data!AF$2,FALSE))</f>
        <v>0</v>
      </c>
      <c r="N139" s="9">
        <f>IF($R139="","",VLOOKUP($R139,Data!$A$5:$AJ$2001,Data!AG$2,FALSE))</f>
        <v>0</v>
      </c>
      <c r="O139" s="9">
        <f>IF($R139="","",VLOOKUP($R139,Data!$A$5:$AJ$2001,Data!AH$2,FALSE))</f>
        <v>0</v>
      </c>
      <c r="P139" s="9">
        <f>IF($R139="","",VLOOKUP($R139,Data!$A$5:$AJ$2001,Data!AI$2,FALSE))</f>
        <v>0</v>
      </c>
      <c r="Q139" s="9">
        <f t="shared" si="2"/>
        <v>0</v>
      </c>
      <c r="R139">
        <f>IF((MAX($R$4:R138)+1)&gt;Data!$A$1,"",MAX($R$4:R138)+1)</f>
        <v>135</v>
      </c>
    </row>
    <row r="140" spans="1:18" x14ac:dyDescent="0.2">
      <c r="A140" s="10">
        <f>IF(Q140="","",RANK(Q140,$Q$5:$Q$257)+COUNTIF($Q$3:Q139,Q140))</f>
        <v>114</v>
      </c>
      <c r="B140" t="str">
        <f>IF(R140="","",VLOOKUP($R140,Data!$A$5:$X$2001,Data!$E$2,FALSE))</f>
        <v>A</v>
      </c>
      <c r="C140">
        <f>IF(R140="","",VLOOKUP($R140,Data!$A$5:$X$2001,Data!$F$2,FALSE))</f>
        <v>0</v>
      </c>
      <c r="D140">
        <f>IF(R140="","",VLOOKUP($R140,Data!$A$5:$X$2001,Data!$G$2,FALSE))</f>
        <v>0</v>
      </c>
      <c r="E140">
        <f>IF(R140="","",VLOOKUP($R140,Data!$A$5:$X$2001,Data!$H$2,FALSE))</f>
        <v>0</v>
      </c>
      <c r="F140">
        <f>IF(R140="","",VLOOKUP($R140,Data!$A$5:$X$2001,Data!$I$2,FALSE))</f>
        <v>0</v>
      </c>
      <c r="G140">
        <f>IF(R140="","",VLOOKUP($R140,Data!$A$5:$X$2001,Data!$J$2,FALSE))</f>
        <v>0</v>
      </c>
      <c r="H140" t="str">
        <f>IF(R140="","",VLOOKUP($R140,Data!$A$5:$X$2001,Data!$K$2,FALSE))</f>
        <v>3309</v>
      </c>
      <c r="I140" t="str">
        <f>IF(R140="","",VLOOKUP($R140,Data!$A$5:$X$2001,Data!$L$2,FALSE))</f>
        <v>TAC FORCE GRANT (DCJS)</v>
      </c>
      <c r="J140" s="9">
        <f>IF($R140="","",VLOOKUP($R140,Data!$A$5:$AJ$2001,Data!AC$2,FALSE))</f>
        <v>0</v>
      </c>
      <c r="K140" s="9">
        <f>IF($R140="","",VLOOKUP($R140,Data!$A$5:$AJ$2001,Data!AD$2,FALSE))</f>
        <v>0</v>
      </c>
      <c r="L140" s="9">
        <f>IF($R140="","",VLOOKUP($R140,Data!$A$5:$AJ$2001,Data!AE$2,FALSE))</f>
        <v>0</v>
      </c>
      <c r="M140" s="9">
        <f>IF($R140="","",VLOOKUP($R140,Data!$A$5:$AJ$2001,Data!AF$2,FALSE))</f>
        <v>0</v>
      </c>
      <c r="N140" s="9">
        <f>IF($R140="","",VLOOKUP($R140,Data!$A$5:$AJ$2001,Data!AG$2,FALSE))</f>
        <v>0</v>
      </c>
      <c r="O140" s="9">
        <f>IF($R140="","",VLOOKUP($R140,Data!$A$5:$AJ$2001,Data!AH$2,FALSE))</f>
        <v>0</v>
      </c>
      <c r="P140" s="9">
        <f>IF($R140="","",VLOOKUP($R140,Data!$A$5:$AJ$2001,Data!AI$2,FALSE))</f>
        <v>0</v>
      </c>
      <c r="Q140" s="9">
        <f t="shared" si="2"/>
        <v>0</v>
      </c>
      <c r="R140">
        <f>IF((MAX($R$4:R139)+1)&gt;Data!$A$1,"",MAX($R$4:R139)+1)</f>
        <v>136</v>
      </c>
    </row>
    <row r="141" spans="1:18" x14ac:dyDescent="0.2">
      <c r="A141" s="10">
        <f>IF(Q141="","",RANK(Q141,$Q$5:$Q$257)+COUNTIF($Q$3:Q140,Q141))</f>
        <v>183</v>
      </c>
      <c r="B141" t="str">
        <f>IF(R141="","",VLOOKUP($R141,Data!$A$5:$X$2001,Data!$E$2,FALSE))</f>
        <v>A</v>
      </c>
      <c r="C141">
        <f>IF(R141="","",VLOOKUP($R141,Data!$A$5:$X$2001,Data!$F$2,FALSE))</f>
        <v>0</v>
      </c>
      <c r="D141">
        <f>IF(R141="","",VLOOKUP($R141,Data!$A$5:$X$2001,Data!$G$2,FALSE))</f>
        <v>0</v>
      </c>
      <c r="E141">
        <f>IF(R141="","",VLOOKUP($R141,Data!$A$5:$X$2001,Data!$H$2,FALSE))</f>
        <v>0</v>
      </c>
      <c r="F141">
        <f>IF(R141="","",VLOOKUP($R141,Data!$A$5:$X$2001,Data!$I$2,FALSE))</f>
        <v>0</v>
      </c>
      <c r="G141">
        <f>IF(R141="","",VLOOKUP($R141,Data!$A$5:$X$2001,Data!$J$2,FALSE))</f>
        <v>0</v>
      </c>
      <c r="H141" t="str">
        <f>IF(R141="","",VLOOKUP($R141,Data!$A$5:$X$2001,Data!$K$2,FALSE))</f>
        <v>3310</v>
      </c>
      <c r="I141" t="str">
        <f>IF(R141="","",VLOOKUP($R141,Data!$A$5:$X$2001,Data!$L$2,FALSE))</f>
        <v>PROBATION SERVICES</v>
      </c>
      <c r="J141" s="9">
        <f>IF($R141="","",VLOOKUP($R141,Data!$A$5:$AJ$2001,Data!AC$2,FALSE))</f>
        <v>0</v>
      </c>
      <c r="K141" s="9">
        <f>IF($R141="","",VLOOKUP($R141,Data!$A$5:$AJ$2001,Data!AD$2,FALSE))</f>
        <v>0</v>
      </c>
      <c r="L141" s="9">
        <f>IF($R141="","",VLOOKUP($R141,Data!$A$5:$AJ$2001,Data!AE$2,FALSE))</f>
        <v>-325</v>
      </c>
      <c r="M141" s="9">
        <f>IF($R141="","",VLOOKUP($R141,Data!$A$5:$AJ$2001,Data!AF$2,FALSE))</f>
        <v>0</v>
      </c>
      <c r="N141" s="9">
        <f>IF($R141="","",VLOOKUP($R141,Data!$A$5:$AJ$2001,Data!AG$2,FALSE))</f>
        <v>0</v>
      </c>
      <c r="O141" s="9">
        <f>IF($R141="","",VLOOKUP($R141,Data!$A$5:$AJ$2001,Data!AH$2,FALSE))</f>
        <v>0</v>
      </c>
      <c r="P141" s="9">
        <f>IF($R141="","",VLOOKUP($R141,Data!$A$5:$AJ$2001,Data!AI$2,FALSE))</f>
        <v>-22182</v>
      </c>
      <c r="Q141" s="9">
        <f t="shared" si="2"/>
        <v>-22507</v>
      </c>
      <c r="R141">
        <f>IF((MAX($R$4:R140)+1)&gt;Data!$A$1,"",MAX($R$4:R140)+1)</f>
        <v>137</v>
      </c>
    </row>
    <row r="142" spans="1:18" x14ac:dyDescent="0.2">
      <c r="A142" s="10">
        <f>IF(Q142="","",RANK(Q142,$Q$5:$Q$257)+COUNTIF($Q$3:Q141,Q142))</f>
        <v>184</v>
      </c>
      <c r="B142" t="str">
        <f>IF(R142="","",VLOOKUP($R142,Data!$A$5:$X$2001,Data!$E$2,FALSE))</f>
        <v>A</v>
      </c>
      <c r="C142">
        <f>IF(R142="","",VLOOKUP($R142,Data!$A$5:$X$2001,Data!$F$2,FALSE))</f>
        <v>0</v>
      </c>
      <c r="D142">
        <f>IF(R142="","",VLOOKUP($R142,Data!$A$5:$X$2001,Data!$G$2,FALSE))</f>
        <v>0</v>
      </c>
      <c r="E142">
        <f>IF(R142="","",VLOOKUP($R142,Data!$A$5:$X$2001,Data!$H$2,FALSE))</f>
        <v>0</v>
      </c>
      <c r="F142">
        <f>IF(R142="","",VLOOKUP($R142,Data!$A$5:$X$2001,Data!$I$2,FALSE))</f>
        <v>0</v>
      </c>
      <c r="G142">
        <f>IF(R142="","",VLOOKUP($R142,Data!$A$5:$X$2001,Data!$J$2,FALSE))</f>
        <v>0</v>
      </c>
      <c r="H142" t="str">
        <f>IF(R142="","",VLOOKUP($R142,Data!$A$5:$X$2001,Data!$K$2,FALSE))</f>
        <v>3312</v>
      </c>
      <c r="I142" t="str">
        <f>IF(R142="","",VLOOKUP($R142,Data!$A$5:$X$2001,Data!$L$2,FALSE))</f>
        <v>PAROLE/DOCS - BOARDING</v>
      </c>
      <c r="J142" s="9">
        <f>IF($R142="","",VLOOKUP($R142,Data!$A$5:$AJ$2001,Data!AC$2,FALSE))</f>
        <v>0</v>
      </c>
      <c r="K142" s="9">
        <f>IF($R142="","",VLOOKUP($R142,Data!$A$5:$AJ$2001,Data!AD$2,FALSE))</f>
        <v>0</v>
      </c>
      <c r="L142" s="9">
        <f>IF($R142="","",VLOOKUP($R142,Data!$A$5:$AJ$2001,Data!AE$2,FALSE))</f>
        <v>0</v>
      </c>
      <c r="M142" s="9">
        <f>IF($R142="","",VLOOKUP($R142,Data!$A$5:$AJ$2001,Data!AF$2,FALSE))</f>
        <v>0</v>
      </c>
      <c r="N142" s="9">
        <f>IF($R142="","",VLOOKUP($R142,Data!$A$5:$AJ$2001,Data!AG$2,FALSE))</f>
        <v>0</v>
      </c>
      <c r="O142" s="9">
        <f>IF($R142="","",VLOOKUP($R142,Data!$A$5:$AJ$2001,Data!AH$2,FALSE))</f>
        <v>0</v>
      </c>
      <c r="P142" s="9">
        <f>IF($R142="","",VLOOKUP($R142,Data!$A$5:$AJ$2001,Data!AI$2,FALSE))</f>
        <v>-23000</v>
      </c>
      <c r="Q142" s="9">
        <f t="shared" si="2"/>
        <v>-23000</v>
      </c>
      <c r="R142">
        <f>IF((MAX($R$4:R141)+1)&gt;Data!$A$1,"",MAX($R$4:R141)+1)</f>
        <v>138</v>
      </c>
    </row>
    <row r="143" spans="1:18" x14ac:dyDescent="0.2">
      <c r="A143" s="10">
        <f>IF(Q143="","",RANK(Q143,$Q$5:$Q$257)+COUNTIF($Q$3:Q142,Q143))</f>
        <v>39</v>
      </c>
      <c r="B143" t="str">
        <f>IF(R143="","",VLOOKUP($R143,Data!$A$5:$X$2001,Data!$E$2,FALSE))</f>
        <v>A</v>
      </c>
      <c r="C143">
        <f>IF(R143="","",VLOOKUP($R143,Data!$A$5:$X$2001,Data!$F$2,FALSE))</f>
        <v>0</v>
      </c>
      <c r="D143">
        <f>IF(R143="","",VLOOKUP($R143,Data!$A$5:$X$2001,Data!$G$2,FALSE))</f>
        <v>0</v>
      </c>
      <c r="E143">
        <f>IF(R143="","",VLOOKUP($R143,Data!$A$5:$X$2001,Data!$H$2,FALSE))</f>
        <v>0</v>
      </c>
      <c r="F143">
        <f>IF(R143="","",VLOOKUP($R143,Data!$A$5:$X$2001,Data!$I$2,FALSE))</f>
        <v>0</v>
      </c>
      <c r="G143">
        <f>IF(R143="","",VLOOKUP($R143,Data!$A$5:$X$2001,Data!$J$2,FALSE))</f>
        <v>0</v>
      </c>
      <c r="H143" t="str">
        <f>IF(R143="","",VLOOKUP($R143,Data!$A$5:$X$2001,Data!$K$2,FALSE))</f>
        <v>3314</v>
      </c>
      <c r="I143" t="str">
        <f>IF(R143="","",VLOOKUP($R143,Data!$A$5:$X$2001,Data!$L$2,FALSE))</f>
        <v>RAISE THE AGE</v>
      </c>
      <c r="J143" s="9">
        <f>IF($R143="","",VLOOKUP($R143,Data!$A$5:$AJ$2001,Data!AC$2,FALSE))</f>
        <v>0</v>
      </c>
      <c r="K143" s="9">
        <f>IF($R143="","",VLOOKUP($R143,Data!$A$5:$AJ$2001,Data!AD$2,FALSE))</f>
        <v>0</v>
      </c>
      <c r="L143" s="9">
        <f>IF($R143="","",VLOOKUP($R143,Data!$A$5:$AJ$2001,Data!AE$2,FALSE))</f>
        <v>0</v>
      </c>
      <c r="M143" s="9">
        <f>IF($R143="","",VLOOKUP($R143,Data!$A$5:$AJ$2001,Data!AF$2,FALSE))</f>
        <v>50212</v>
      </c>
      <c r="N143" s="9">
        <f>IF($R143="","",VLOOKUP($R143,Data!$A$5:$AJ$2001,Data!AG$2,FALSE))</f>
        <v>4000</v>
      </c>
      <c r="O143" s="9">
        <f>IF($R143="","",VLOOKUP($R143,Data!$A$5:$AJ$2001,Data!AH$2,FALSE))</f>
        <v>800</v>
      </c>
      <c r="P143" s="9">
        <f>IF($R143="","",VLOOKUP($R143,Data!$A$5:$AJ$2001,Data!AI$2,FALSE))</f>
        <v>0</v>
      </c>
      <c r="Q143" s="9">
        <f t="shared" si="2"/>
        <v>55012</v>
      </c>
      <c r="R143">
        <f>IF((MAX($R$4:R142)+1)&gt;Data!$A$1,"",MAX($R$4:R142)+1)</f>
        <v>139</v>
      </c>
    </row>
    <row r="144" spans="1:18" x14ac:dyDescent="0.2">
      <c r="A144" s="10">
        <f>IF(Q144="","",RANK(Q144,$Q$5:$Q$257)+COUNTIF($Q$3:Q143,Q144))</f>
        <v>147</v>
      </c>
      <c r="B144" t="str">
        <f>IF(R144="","",VLOOKUP($R144,Data!$A$5:$X$2001,Data!$E$2,FALSE))</f>
        <v>A</v>
      </c>
      <c r="C144">
        <f>IF(R144="","",VLOOKUP($R144,Data!$A$5:$X$2001,Data!$F$2,FALSE))</f>
        <v>0</v>
      </c>
      <c r="D144">
        <f>IF(R144="","",VLOOKUP($R144,Data!$A$5:$X$2001,Data!$G$2,FALSE))</f>
        <v>0</v>
      </c>
      <c r="E144">
        <f>IF(R144="","",VLOOKUP($R144,Data!$A$5:$X$2001,Data!$H$2,FALSE))</f>
        <v>0</v>
      </c>
      <c r="F144">
        <f>IF(R144="","",VLOOKUP($R144,Data!$A$5:$X$2001,Data!$I$2,FALSE))</f>
        <v>0</v>
      </c>
      <c r="G144">
        <f>IF(R144="","",VLOOKUP($R144,Data!$A$5:$X$2001,Data!$J$2,FALSE))</f>
        <v>0</v>
      </c>
      <c r="H144" t="str">
        <f>IF(R144="","",VLOOKUP($R144,Data!$A$5:$X$2001,Data!$K$2,FALSE))</f>
        <v>3317</v>
      </c>
      <c r="I144" t="str">
        <f>IF(R144="","",VLOOKUP($R144,Data!$A$5:$X$2001,Data!$L$2,FALSE))</f>
        <v>SNOWMOBILE LAW ENFORCEMENT</v>
      </c>
      <c r="J144" s="9">
        <f>IF($R144="","",VLOOKUP($R144,Data!$A$5:$AJ$2001,Data!AC$2,FALSE))</f>
        <v>-1524.03</v>
      </c>
      <c r="K144" s="9">
        <f>IF($R144="","",VLOOKUP($R144,Data!$A$5:$AJ$2001,Data!AD$2,FALSE))</f>
        <v>0</v>
      </c>
      <c r="L144" s="9">
        <f>IF($R144="","",VLOOKUP($R144,Data!$A$5:$AJ$2001,Data!AE$2,FALSE))</f>
        <v>0</v>
      </c>
      <c r="M144" s="9">
        <f>IF($R144="","",VLOOKUP($R144,Data!$A$5:$AJ$2001,Data!AF$2,FALSE))</f>
        <v>0</v>
      </c>
      <c r="N144" s="9">
        <f>IF($R144="","",VLOOKUP($R144,Data!$A$5:$AJ$2001,Data!AG$2,FALSE))</f>
        <v>0</v>
      </c>
      <c r="O144" s="9">
        <f>IF($R144="","",VLOOKUP($R144,Data!$A$5:$AJ$2001,Data!AH$2,FALSE))</f>
        <v>0</v>
      </c>
      <c r="P144" s="9">
        <f>IF($R144="","",VLOOKUP($R144,Data!$A$5:$AJ$2001,Data!AI$2,FALSE))</f>
        <v>0</v>
      </c>
      <c r="Q144" s="9">
        <f t="shared" si="2"/>
        <v>-1524.03</v>
      </c>
      <c r="R144">
        <f>IF((MAX($R$4:R143)+1)&gt;Data!$A$1,"",MAX($R$4:R143)+1)</f>
        <v>140</v>
      </c>
    </row>
    <row r="145" spans="1:18" x14ac:dyDescent="0.2">
      <c r="A145" s="10">
        <f>IF(Q145="","",RANK(Q145,$Q$5:$Q$257)+COUNTIF($Q$3:Q144,Q145))</f>
        <v>32</v>
      </c>
      <c r="B145" t="str">
        <f>IF(R145="","",VLOOKUP($R145,Data!$A$5:$X$2001,Data!$E$2,FALSE))</f>
        <v>A</v>
      </c>
      <c r="C145">
        <f>IF(R145="","",VLOOKUP($R145,Data!$A$5:$X$2001,Data!$F$2,FALSE))</f>
        <v>0</v>
      </c>
      <c r="D145">
        <f>IF(R145="","",VLOOKUP($R145,Data!$A$5:$X$2001,Data!$G$2,FALSE))</f>
        <v>0</v>
      </c>
      <c r="E145">
        <f>IF(R145="","",VLOOKUP($R145,Data!$A$5:$X$2001,Data!$H$2,FALSE))</f>
        <v>0</v>
      </c>
      <c r="F145">
        <f>IF(R145="","",VLOOKUP($R145,Data!$A$5:$X$2001,Data!$I$2,FALSE))</f>
        <v>0</v>
      </c>
      <c r="G145">
        <f>IF(R145="","",VLOOKUP($R145,Data!$A$5:$X$2001,Data!$J$2,FALSE))</f>
        <v>0</v>
      </c>
      <c r="H145" t="str">
        <f>IF(R145="","",VLOOKUP($R145,Data!$A$5:$X$2001,Data!$K$2,FALSE))</f>
        <v>3330</v>
      </c>
      <c r="I145" t="str">
        <f>IF(R145="","",VLOOKUP($R145,Data!$A$5:$X$2001,Data!$L$2,FALSE))</f>
        <v>SECURITY COSTS-COURT</v>
      </c>
      <c r="J145" s="9">
        <f>IF($R145="","",VLOOKUP($R145,Data!$A$5:$AJ$2001,Data!AC$2,FALSE))</f>
        <v>-12762.260000000009</v>
      </c>
      <c r="K145" s="9">
        <f>IF($R145="","",VLOOKUP($R145,Data!$A$5:$AJ$2001,Data!AD$2,FALSE))</f>
        <v>-13541.099999999977</v>
      </c>
      <c r="L145" s="9">
        <f>IF($R145="","",VLOOKUP($R145,Data!$A$5:$AJ$2001,Data!AE$2,FALSE))</f>
        <v>23972.309999999998</v>
      </c>
      <c r="M145" s="9">
        <f>IF($R145="","",VLOOKUP($R145,Data!$A$5:$AJ$2001,Data!AF$2,FALSE))</f>
        <v>-31807.880000000005</v>
      </c>
      <c r="N145" s="9">
        <f>IF($R145="","",VLOOKUP($R145,Data!$A$5:$AJ$2001,Data!AG$2,FALSE))</f>
        <v>-1665.7000000000116</v>
      </c>
      <c r="O145" s="9">
        <f>IF($R145="","",VLOOKUP($R145,Data!$A$5:$AJ$2001,Data!AH$2,FALSE))</f>
        <v>49993.169999999984</v>
      </c>
      <c r="P145" s="9">
        <f>IF($R145="","",VLOOKUP($R145,Data!$A$5:$AJ$2001,Data!AI$2,FALSE))</f>
        <v>113473.18</v>
      </c>
      <c r="Q145" s="9">
        <f t="shared" si="2"/>
        <v>127661.71999999997</v>
      </c>
      <c r="R145">
        <f>IF((MAX($R$4:R144)+1)&gt;Data!$A$1,"",MAX($R$4:R144)+1)</f>
        <v>141</v>
      </c>
    </row>
    <row r="146" spans="1:18" x14ac:dyDescent="0.2">
      <c r="A146" s="10">
        <f>IF(Q146="","",RANK(Q146,$Q$5:$Q$257)+COUNTIF($Q$3:Q145,Q146))</f>
        <v>51</v>
      </c>
      <c r="B146" t="str">
        <f>IF(R146="","",VLOOKUP($R146,Data!$A$5:$X$2001,Data!$E$2,FALSE))</f>
        <v>A</v>
      </c>
      <c r="C146">
        <f>IF(R146="","",VLOOKUP($R146,Data!$A$5:$X$2001,Data!$F$2,FALSE))</f>
        <v>0</v>
      </c>
      <c r="D146">
        <f>IF(R146="","",VLOOKUP($R146,Data!$A$5:$X$2001,Data!$G$2,FALSE))</f>
        <v>0</v>
      </c>
      <c r="E146">
        <f>IF(R146="","",VLOOKUP($R146,Data!$A$5:$X$2001,Data!$H$2,FALSE))</f>
        <v>0</v>
      </c>
      <c r="F146">
        <f>IF(R146="","",VLOOKUP($R146,Data!$A$5:$X$2001,Data!$I$2,FALSE))</f>
        <v>0</v>
      </c>
      <c r="G146">
        <f>IF(R146="","",VLOOKUP($R146,Data!$A$5:$X$2001,Data!$J$2,FALSE))</f>
        <v>0</v>
      </c>
      <c r="H146" t="str">
        <f>IF(R146="","",VLOOKUP($R146,Data!$A$5:$X$2001,Data!$K$2,FALSE))</f>
        <v>3331</v>
      </c>
      <c r="I146" t="str">
        <f>IF(R146="","",VLOOKUP($R146,Data!$A$5:$X$2001,Data!$L$2,FALSE))</f>
        <v>COURT FACILITIES AID</v>
      </c>
      <c r="J146" s="9">
        <f>IF($R146="","",VLOOKUP($R146,Data!$A$5:$AJ$2001,Data!AC$2,FALSE))</f>
        <v>-31262</v>
      </c>
      <c r="K146" s="9">
        <f>IF($R146="","",VLOOKUP($R146,Data!$A$5:$AJ$2001,Data!AD$2,FALSE))</f>
        <v>10150</v>
      </c>
      <c r="L146" s="9">
        <f>IF($R146="","",VLOOKUP($R146,Data!$A$5:$AJ$2001,Data!AE$2,FALSE))</f>
        <v>27411</v>
      </c>
      <c r="M146" s="9">
        <f>IF($R146="","",VLOOKUP($R146,Data!$A$5:$AJ$2001,Data!AF$2,FALSE))</f>
        <v>7791</v>
      </c>
      <c r="N146" s="9">
        <f>IF($R146="","",VLOOKUP($R146,Data!$A$5:$AJ$2001,Data!AG$2,FALSE))</f>
        <v>-20005</v>
      </c>
      <c r="O146" s="9">
        <f>IF($R146="","",VLOOKUP($R146,Data!$A$5:$AJ$2001,Data!AH$2,FALSE))</f>
        <v>14474</v>
      </c>
      <c r="P146" s="9">
        <f>IF($R146="","",VLOOKUP($R146,Data!$A$5:$AJ$2001,Data!AI$2,FALSE))</f>
        <v>9446</v>
      </c>
      <c r="Q146" s="9">
        <f t="shared" si="2"/>
        <v>18005</v>
      </c>
      <c r="R146">
        <f>IF((MAX($R$4:R145)+1)&gt;Data!$A$1,"",MAX($R$4:R145)+1)</f>
        <v>142</v>
      </c>
    </row>
    <row r="147" spans="1:18" x14ac:dyDescent="0.2">
      <c r="A147" s="10">
        <f>IF(Q147="","",RANK(Q147,$Q$5:$Q$257)+COUNTIF($Q$3:Q146,Q147))</f>
        <v>62</v>
      </c>
      <c r="B147" t="str">
        <f>IF(R147="","",VLOOKUP($R147,Data!$A$5:$X$2001,Data!$E$2,FALSE))</f>
        <v>A</v>
      </c>
      <c r="C147">
        <f>IF(R147="","",VLOOKUP($R147,Data!$A$5:$X$2001,Data!$F$2,FALSE))</f>
        <v>0</v>
      </c>
      <c r="D147">
        <f>IF(R147="","",VLOOKUP($R147,Data!$A$5:$X$2001,Data!$G$2,FALSE))</f>
        <v>0</v>
      </c>
      <c r="E147">
        <f>IF(R147="","",VLOOKUP($R147,Data!$A$5:$X$2001,Data!$H$2,FALSE))</f>
        <v>0</v>
      </c>
      <c r="F147">
        <f>IF(R147="","",VLOOKUP($R147,Data!$A$5:$X$2001,Data!$I$2,FALSE))</f>
        <v>0</v>
      </c>
      <c r="G147">
        <f>IF(R147="","",VLOOKUP($R147,Data!$A$5:$X$2001,Data!$J$2,FALSE))</f>
        <v>0</v>
      </c>
      <c r="H147" t="str">
        <f>IF(R147="","",VLOOKUP($R147,Data!$A$5:$X$2001,Data!$K$2,FALSE))</f>
        <v>3332</v>
      </c>
      <c r="I147" t="str">
        <f>IF(R147="","",VLOOKUP($R147,Data!$A$5:$X$2001,Data!$L$2,FALSE))</f>
        <v>AID TO PROSECUTION, DA</v>
      </c>
      <c r="J147" s="9">
        <f>IF($R147="","",VLOOKUP($R147,Data!$A$5:$AJ$2001,Data!AC$2,FALSE))</f>
        <v>2315.5</v>
      </c>
      <c r="K147" s="9">
        <f>IF($R147="","",VLOOKUP($R147,Data!$A$5:$AJ$2001,Data!AD$2,FALSE))</f>
        <v>-243</v>
      </c>
      <c r="L147" s="9">
        <f>IF($R147="","",VLOOKUP($R147,Data!$A$5:$AJ$2001,Data!AE$2,FALSE))</f>
        <v>658.9900000000016</v>
      </c>
      <c r="M147" s="9">
        <f>IF($R147="","",VLOOKUP($R147,Data!$A$5:$AJ$2001,Data!AF$2,FALSE))</f>
        <v>452.90999999999985</v>
      </c>
      <c r="N147" s="9">
        <f>IF($R147="","",VLOOKUP($R147,Data!$A$5:$AJ$2001,Data!AG$2,FALSE))</f>
        <v>-344.09000000000015</v>
      </c>
      <c r="O147" s="9">
        <f>IF($R147="","",VLOOKUP($R147,Data!$A$5:$AJ$2001,Data!AH$2,FALSE))</f>
        <v>8491.7599999999984</v>
      </c>
      <c r="P147" s="9">
        <f>IF($R147="","",VLOOKUP($R147,Data!$A$5:$AJ$2001,Data!AI$2,FALSE))</f>
        <v>-1705.7200000000012</v>
      </c>
      <c r="Q147" s="9">
        <f t="shared" si="2"/>
        <v>9626.3499999999985</v>
      </c>
      <c r="R147">
        <f>IF((MAX($R$4:R146)+1)&gt;Data!$A$1,"",MAX($R$4:R146)+1)</f>
        <v>143</v>
      </c>
    </row>
    <row r="148" spans="1:18" x14ac:dyDescent="0.2">
      <c r="A148" s="10">
        <f>IF(Q148="","",RANK(Q148,$Q$5:$Q$257)+COUNTIF($Q$3:Q147,Q148))</f>
        <v>232</v>
      </c>
      <c r="B148" t="str">
        <f>IF(R148="","",VLOOKUP($R148,Data!$A$5:$X$2001,Data!$E$2,FALSE))</f>
        <v>A</v>
      </c>
      <c r="C148">
        <f>IF(R148="","",VLOOKUP($R148,Data!$A$5:$X$2001,Data!$F$2,FALSE))</f>
        <v>0</v>
      </c>
      <c r="D148">
        <f>IF(R148="","",VLOOKUP($R148,Data!$A$5:$X$2001,Data!$G$2,FALSE))</f>
        <v>0</v>
      </c>
      <c r="E148">
        <f>IF(R148="","",VLOOKUP($R148,Data!$A$5:$X$2001,Data!$H$2,FALSE))</f>
        <v>0</v>
      </c>
      <c r="F148">
        <f>IF(R148="","",VLOOKUP($R148,Data!$A$5:$X$2001,Data!$I$2,FALSE))</f>
        <v>0</v>
      </c>
      <c r="G148">
        <f>IF(R148="","",VLOOKUP($R148,Data!$A$5:$X$2001,Data!$J$2,FALSE))</f>
        <v>0</v>
      </c>
      <c r="H148" t="str">
        <f>IF(R148="","",VLOOKUP($R148,Data!$A$5:$X$2001,Data!$K$2,FALSE))</f>
        <v>3383</v>
      </c>
      <c r="I148" t="str">
        <f>IF(R148="","",VLOOKUP($R148,Data!$A$5:$X$2001,Data!$L$2,FALSE))</f>
        <v>DA DCJS GRANTS</v>
      </c>
      <c r="J148" s="9">
        <f>IF($R148="","",VLOOKUP($R148,Data!$A$5:$AJ$2001,Data!AC$2,FALSE))</f>
        <v>0</v>
      </c>
      <c r="K148" s="9">
        <f>IF($R148="","",VLOOKUP($R148,Data!$A$5:$AJ$2001,Data!AD$2,FALSE))</f>
        <v>0</v>
      </c>
      <c r="L148" s="9">
        <f>IF($R148="","",VLOOKUP($R148,Data!$A$5:$AJ$2001,Data!AE$2,FALSE))</f>
        <v>0</v>
      </c>
      <c r="M148" s="9">
        <f>IF($R148="","",VLOOKUP($R148,Data!$A$5:$AJ$2001,Data!AF$2,FALSE))</f>
        <v>0</v>
      </c>
      <c r="N148" s="9">
        <f>IF($R148="","",VLOOKUP($R148,Data!$A$5:$AJ$2001,Data!AG$2,FALSE))</f>
        <v>0</v>
      </c>
      <c r="O148" s="9">
        <f>IF($R148="","",VLOOKUP($R148,Data!$A$5:$AJ$2001,Data!AH$2,FALSE))</f>
        <v>0</v>
      </c>
      <c r="P148" s="9">
        <f>IF($R148="","",VLOOKUP($R148,Data!$A$5:$AJ$2001,Data!AI$2,FALSE))</f>
        <v>-333309</v>
      </c>
      <c r="Q148" s="9">
        <f t="shared" si="2"/>
        <v>-333309</v>
      </c>
      <c r="R148">
        <f>IF((MAX($R$4:R147)+1)&gt;Data!$A$1,"",MAX($R$4:R147)+1)</f>
        <v>144</v>
      </c>
    </row>
    <row r="149" spans="1:18" x14ac:dyDescent="0.2">
      <c r="A149" s="10">
        <f>IF(Q149="","",RANK(Q149,$Q$5:$Q$257)+COUNTIF($Q$3:Q148,Q149))</f>
        <v>69</v>
      </c>
      <c r="B149" t="str">
        <f>IF(R149="","",VLOOKUP($R149,Data!$A$5:$X$2001,Data!$E$2,FALSE))</f>
        <v>A</v>
      </c>
      <c r="C149">
        <f>IF(R149="","",VLOOKUP($R149,Data!$A$5:$X$2001,Data!$F$2,FALSE))</f>
        <v>0</v>
      </c>
      <c r="D149">
        <f>IF(R149="","",VLOOKUP($R149,Data!$A$5:$X$2001,Data!$G$2,FALSE))</f>
        <v>0</v>
      </c>
      <c r="E149">
        <f>IF(R149="","",VLOOKUP($R149,Data!$A$5:$X$2001,Data!$H$2,FALSE))</f>
        <v>0</v>
      </c>
      <c r="F149">
        <f>IF(R149="","",VLOOKUP($R149,Data!$A$5:$X$2001,Data!$I$2,FALSE))</f>
        <v>0</v>
      </c>
      <c r="G149">
        <f>IF(R149="","",VLOOKUP($R149,Data!$A$5:$X$2001,Data!$J$2,FALSE))</f>
        <v>0</v>
      </c>
      <c r="H149" t="str">
        <f>IF(R149="","",VLOOKUP($R149,Data!$A$5:$X$2001,Data!$K$2,FALSE))</f>
        <v>3384</v>
      </c>
      <c r="I149" t="str">
        <f>IF(R149="","",VLOOKUP($R149,Data!$A$5:$X$2001,Data!$L$2,FALSE))</f>
        <v>STOP DWI STATE AID</v>
      </c>
      <c r="J149" s="9">
        <f>IF($R149="","",VLOOKUP($R149,Data!$A$5:$AJ$2001,Data!AC$2,FALSE))</f>
        <v>0</v>
      </c>
      <c r="K149" s="9">
        <f>IF($R149="","",VLOOKUP($R149,Data!$A$5:$AJ$2001,Data!AD$2,FALSE))</f>
        <v>0</v>
      </c>
      <c r="L149" s="9">
        <f>IF($R149="","",VLOOKUP($R149,Data!$A$5:$AJ$2001,Data!AE$2,FALSE))</f>
        <v>3900</v>
      </c>
      <c r="M149" s="9">
        <f>IF($R149="","",VLOOKUP($R149,Data!$A$5:$AJ$2001,Data!AF$2,FALSE))</f>
        <v>0</v>
      </c>
      <c r="N149" s="9">
        <f>IF($R149="","",VLOOKUP($R149,Data!$A$5:$AJ$2001,Data!AG$2,FALSE))</f>
        <v>179.47999999999956</v>
      </c>
      <c r="O149" s="9">
        <f>IF($R149="","",VLOOKUP($R149,Data!$A$5:$AJ$2001,Data!AH$2,FALSE))</f>
        <v>0</v>
      </c>
      <c r="P149" s="9">
        <f>IF($R149="","",VLOOKUP($R149,Data!$A$5:$AJ$2001,Data!AI$2,FALSE))</f>
        <v>0</v>
      </c>
      <c r="Q149" s="9">
        <f t="shared" si="2"/>
        <v>4079.4799999999996</v>
      </c>
      <c r="R149">
        <f>IF((MAX($R$4:R148)+1)&gt;Data!$A$1,"",MAX($R$4:R148)+1)</f>
        <v>145</v>
      </c>
    </row>
    <row r="150" spans="1:18" x14ac:dyDescent="0.2">
      <c r="A150" s="10">
        <f>IF(Q150="","",RANK(Q150,$Q$5:$Q$257)+COUNTIF($Q$3:Q149,Q150))</f>
        <v>139</v>
      </c>
      <c r="B150" t="str">
        <f>IF(R150="","",VLOOKUP($R150,Data!$A$5:$X$2001,Data!$E$2,FALSE))</f>
        <v>A</v>
      </c>
      <c r="C150">
        <f>IF(R150="","",VLOOKUP($R150,Data!$A$5:$X$2001,Data!$F$2,FALSE))</f>
        <v>0</v>
      </c>
      <c r="D150">
        <f>IF(R150="","",VLOOKUP($R150,Data!$A$5:$X$2001,Data!$G$2,FALSE))</f>
        <v>0</v>
      </c>
      <c r="E150">
        <f>IF(R150="","",VLOOKUP($R150,Data!$A$5:$X$2001,Data!$H$2,FALSE))</f>
        <v>0</v>
      </c>
      <c r="F150">
        <f>IF(R150="","",VLOOKUP($R150,Data!$A$5:$X$2001,Data!$I$2,FALSE))</f>
        <v>0</v>
      </c>
      <c r="G150">
        <f>IF(R150="","",VLOOKUP($R150,Data!$A$5:$X$2001,Data!$J$2,FALSE))</f>
        <v>0</v>
      </c>
      <c r="H150" t="str">
        <f>IF(R150="","",VLOOKUP($R150,Data!$A$5:$X$2001,Data!$K$2,FALSE))</f>
        <v>3385</v>
      </c>
      <c r="I150" t="str">
        <f>IF(R150="","",VLOOKUP($R150,Data!$A$5:$X$2001,Data!$L$2,FALSE))</f>
        <v>DRUG ABUSE ABATEMENT</v>
      </c>
      <c r="J150" s="9">
        <f>IF($R150="","",VLOOKUP($R150,Data!$A$5:$AJ$2001,Data!AC$2,FALSE))</f>
        <v>0</v>
      </c>
      <c r="K150" s="9">
        <f>IF($R150="","",VLOOKUP($R150,Data!$A$5:$AJ$2001,Data!AD$2,FALSE))</f>
        <v>0</v>
      </c>
      <c r="L150" s="9">
        <f>IF($R150="","",VLOOKUP($R150,Data!$A$5:$AJ$2001,Data!AE$2,FALSE))</f>
        <v>-981.01</v>
      </c>
      <c r="M150" s="9">
        <f>IF($R150="","",VLOOKUP($R150,Data!$A$5:$AJ$2001,Data!AF$2,FALSE))</f>
        <v>0</v>
      </c>
      <c r="N150" s="9">
        <f>IF($R150="","",VLOOKUP($R150,Data!$A$5:$AJ$2001,Data!AG$2,FALSE))</f>
        <v>0</v>
      </c>
      <c r="O150" s="9">
        <f>IF($R150="","",VLOOKUP($R150,Data!$A$5:$AJ$2001,Data!AH$2,FALSE))</f>
        <v>0</v>
      </c>
      <c r="P150" s="9">
        <f>IF($R150="","",VLOOKUP($R150,Data!$A$5:$AJ$2001,Data!AI$2,FALSE))</f>
        <v>0</v>
      </c>
      <c r="Q150" s="9">
        <f t="shared" si="2"/>
        <v>-981.01</v>
      </c>
      <c r="R150">
        <f>IF((MAX($R$4:R149)+1)&gt;Data!$A$1,"",MAX($R$4:R149)+1)</f>
        <v>146</v>
      </c>
    </row>
    <row r="151" spans="1:18" x14ac:dyDescent="0.2">
      <c r="A151" s="10">
        <f>IF(Q151="","",RANK(Q151,$Q$5:$Q$257)+COUNTIF($Q$3:Q150,Q151))</f>
        <v>68</v>
      </c>
      <c r="B151" t="str">
        <f>IF(R151="","",VLOOKUP($R151,Data!$A$5:$X$2001,Data!$E$2,FALSE))</f>
        <v>A</v>
      </c>
      <c r="C151">
        <f>IF(R151="","",VLOOKUP($R151,Data!$A$5:$X$2001,Data!$F$2,FALSE))</f>
        <v>0</v>
      </c>
      <c r="D151">
        <f>IF(R151="","",VLOOKUP($R151,Data!$A$5:$X$2001,Data!$G$2,FALSE))</f>
        <v>0</v>
      </c>
      <c r="E151">
        <f>IF(R151="","",VLOOKUP($R151,Data!$A$5:$X$2001,Data!$H$2,FALSE))</f>
        <v>0</v>
      </c>
      <c r="F151">
        <f>IF(R151="","",VLOOKUP($R151,Data!$A$5:$X$2001,Data!$I$2,FALSE))</f>
        <v>0</v>
      </c>
      <c r="G151">
        <f>IF(R151="","",VLOOKUP($R151,Data!$A$5:$X$2001,Data!$J$2,FALSE))</f>
        <v>0</v>
      </c>
      <c r="H151" t="str">
        <f>IF(R151="","",VLOOKUP($R151,Data!$A$5:$X$2001,Data!$K$2,FALSE))</f>
        <v>3386</v>
      </c>
      <c r="I151" t="str">
        <f>IF(R151="","",VLOOKUP($R151,Data!$A$5:$X$2001,Data!$L$2,FALSE))</f>
        <v>STOP DWI CRACKDOWN PROG</v>
      </c>
      <c r="J151" s="9">
        <f>IF($R151="","",VLOOKUP($R151,Data!$A$5:$AJ$2001,Data!AC$2,FALSE))</f>
        <v>0</v>
      </c>
      <c r="K151" s="9">
        <f>IF($R151="","",VLOOKUP($R151,Data!$A$5:$AJ$2001,Data!AD$2,FALSE))</f>
        <v>-1661.83</v>
      </c>
      <c r="L151" s="9">
        <f>IF($R151="","",VLOOKUP($R151,Data!$A$5:$AJ$2001,Data!AE$2,FALSE))</f>
        <v>-1593.96</v>
      </c>
      <c r="M151" s="9">
        <f>IF($R151="","",VLOOKUP($R151,Data!$A$5:$AJ$2001,Data!AF$2,FALSE))</f>
        <v>2087.19</v>
      </c>
      <c r="N151" s="9">
        <f>IF($R151="","",VLOOKUP($R151,Data!$A$5:$AJ$2001,Data!AG$2,FALSE))</f>
        <v>550.04999999999995</v>
      </c>
      <c r="O151" s="9">
        <f>IF($R151="","",VLOOKUP($R151,Data!$A$5:$AJ$2001,Data!AH$2,FALSE))</f>
        <v>2275.5100000000002</v>
      </c>
      <c r="P151" s="9">
        <f>IF($R151="","",VLOOKUP($R151,Data!$A$5:$AJ$2001,Data!AI$2,FALSE))</f>
        <v>2624.3199999999997</v>
      </c>
      <c r="Q151" s="9">
        <f t="shared" si="2"/>
        <v>4281.28</v>
      </c>
      <c r="R151">
        <f>IF((MAX($R$4:R150)+1)&gt;Data!$A$1,"",MAX($R$4:R150)+1)</f>
        <v>147</v>
      </c>
    </row>
    <row r="152" spans="1:18" x14ac:dyDescent="0.2">
      <c r="A152" s="10">
        <f>IF(Q152="","",RANK(Q152,$Q$5:$Q$257)+COUNTIF($Q$3:Q151,Q152))</f>
        <v>150</v>
      </c>
      <c r="B152" t="str">
        <f>IF(R152="","",VLOOKUP($R152,Data!$A$5:$X$2001,Data!$E$2,FALSE))</f>
        <v>A</v>
      </c>
      <c r="C152">
        <f>IF(R152="","",VLOOKUP($R152,Data!$A$5:$X$2001,Data!$F$2,FALSE))</f>
        <v>0</v>
      </c>
      <c r="D152">
        <f>IF(R152="","",VLOOKUP($R152,Data!$A$5:$X$2001,Data!$G$2,FALSE))</f>
        <v>0</v>
      </c>
      <c r="E152">
        <f>IF(R152="","",VLOOKUP($R152,Data!$A$5:$X$2001,Data!$H$2,FALSE))</f>
        <v>0</v>
      </c>
      <c r="F152">
        <f>IF(R152="","",VLOOKUP($R152,Data!$A$5:$X$2001,Data!$I$2,FALSE))</f>
        <v>0</v>
      </c>
      <c r="G152">
        <f>IF(R152="","",VLOOKUP($R152,Data!$A$5:$X$2001,Data!$J$2,FALSE))</f>
        <v>0</v>
      </c>
      <c r="H152" t="str">
        <f>IF(R152="","",VLOOKUP($R152,Data!$A$5:$X$2001,Data!$K$2,FALSE))</f>
        <v>3387</v>
      </c>
      <c r="I152" t="str">
        <f>IF(R152="","",VLOOKUP($R152,Data!$A$5:$X$2001,Data!$L$2,FALSE))</f>
        <v>VIDEO RECORDING GRANT</v>
      </c>
      <c r="J152" s="9">
        <f>IF($R152="","",VLOOKUP($R152,Data!$A$5:$AJ$2001,Data!AC$2,FALSE))</f>
        <v>0</v>
      </c>
      <c r="K152" s="9">
        <f>IF($R152="","",VLOOKUP($R152,Data!$A$5:$AJ$2001,Data!AD$2,FALSE))</f>
        <v>0</v>
      </c>
      <c r="L152" s="9">
        <f>IF($R152="","",VLOOKUP($R152,Data!$A$5:$AJ$2001,Data!AE$2,FALSE))</f>
        <v>0</v>
      </c>
      <c r="M152" s="9">
        <f>IF($R152="","",VLOOKUP($R152,Data!$A$5:$AJ$2001,Data!AF$2,FALSE))</f>
        <v>-1958.77</v>
      </c>
      <c r="N152" s="9">
        <f>IF($R152="","",VLOOKUP($R152,Data!$A$5:$AJ$2001,Data!AG$2,FALSE))</f>
        <v>0</v>
      </c>
      <c r="O152" s="9">
        <f>IF($R152="","",VLOOKUP($R152,Data!$A$5:$AJ$2001,Data!AH$2,FALSE))</f>
        <v>0</v>
      </c>
      <c r="P152" s="9">
        <f>IF($R152="","",VLOOKUP($R152,Data!$A$5:$AJ$2001,Data!AI$2,FALSE))</f>
        <v>0</v>
      </c>
      <c r="Q152" s="9">
        <f t="shared" si="2"/>
        <v>-1958.77</v>
      </c>
      <c r="R152">
        <f>IF((MAX($R$4:R151)+1)&gt;Data!$A$1,"",MAX($R$4:R151)+1)</f>
        <v>148</v>
      </c>
    </row>
    <row r="153" spans="1:18" x14ac:dyDescent="0.2">
      <c r="A153" s="10">
        <f>IF(Q153="","",RANK(Q153,$Q$5:$Q$257)+COUNTIF($Q$3:Q152,Q153))</f>
        <v>133</v>
      </c>
      <c r="B153" t="str">
        <f>IF(R153="","",VLOOKUP($R153,Data!$A$5:$X$2001,Data!$E$2,FALSE))</f>
        <v>A</v>
      </c>
      <c r="C153">
        <f>IF(R153="","",VLOOKUP($R153,Data!$A$5:$X$2001,Data!$F$2,FALSE))</f>
        <v>0</v>
      </c>
      <c r="D153">
        <f>IF(R153="","",VLOOKUP($R153,Data!$A$5:$X$2001,Data!$G$2,FALSE))</f>
        <v>0</v>
      </c>
      <c r="E153">
        <f>IF(R153="","",VLOOKUP($R153,Data!$A$5:$X$2001,Data!$H$2,FALSE))</f>
        <v>0</v>
      </c>
      <c r="F153">
        <f>IF(R153="","",VLOOKUP($R153,Data!$A$5:$X$2001,Data!$I$2,FALSE))</f>
        <v>0</v>
      </c>
      <c r="G153">
        <f>IF(R153="","",VLOOKUP($R153,Data!$A$5:$X$2001,Data!$J$2,FALSE))</f>
        <v>0</v>
      </c>
      <c r="H153" t="str">
        <f>IF(R153="","",VLOOKUP($R153,Data!$A$5:$X$2001,Data!$K$2,FALSE))</f>
        <v>3388</v>
      </c>
      <c r="I153" t="str">
        <f>IF(R153="","",VLOOKUP($R153,Data!$A$5:$X$2001,Data!$L$2,FALSE))</f>
        <v>IGNITION INTERLOCK</v>
      </c>
      <c r="J153" s="9">
        <f>IF($R153="","",VLOOKUP($R153,Data!$A$5:$AJ$2001,Data!AC$2,FALSE))</f>
        <v>-50</v>
      </c>
      <c r="K153" s="9">
        <f>IF($R153="","",VLOOKUP($R153,Data!$A$5:$AJ$2001,Data!AD$2,FALSE))</f>
        <v>-1876.25</v>
      </c>
      <c r="L153" s="9">
        <f>IF($R153="","",VLOOKUP($R153,Data!$A$5:$AJ$2001,Data!AE$2,FALSE))</f>
        <v>1555</v>
      </c>
      <c r="M153" s="9">
        <f>IF($R153="","",VLOOKUP($R153,Data!$A$5:$AJ$2001,Data!AF$2,FALSE))</f>
        <v>14.360000000000127</v>
      </c>
      <c r="N153" s="9">
        <f>IF($R153="","",VLOOKUP($R153,Data!$A$5:$AJ$2001,Data!AG$2,FALSE))</f>
        <v>111.71000000000004</v>
      </c>
      <c r="O153" s="9">
        <f>IF($R153="","",VLOOKUP($R153,Data!$A$5:$AJ$2001,Data!AH$2,FALSE))</f>
        <v>-129.86999999999989</v>
      </c>
      <c r="P153" s="9">
        <f>IF($R153="","",VLOOKUP($R153,Data!$A$5:$AJ$2001,Data!AI$2,FALSE))</f>
        <v>154</v>
      </c>
      <c r="Q153" s="9">
        <f t="shared" si="2"/>
        <v>-221.04999999999973</v>
      </c>
      <c r="R153">
        <f>IF((MAX($R$4:R152)+1)&gt;Data!$A$1,"",MAX($R$4:R152)+1)</f>
        <v>149</v>
      </c>
    </row>
    <row r="154" spans="1:18" x14ac:dyDescent="0.2">
      <c r="A154" s="10">
        <f>IF(Q154="","",RANK(Q154,$Q$5:$Q$257)+COUNTIF($Q$3:Q153,Q154))</f>
        <v>158</v>
      </c>
      <c r="B154" t="str">
        <f>IF(R154="","",VLOOKUP($R154,Data!$A$5:$X$2001,Data!$E$2,FALSE))</f>
        <v>A</v>
      </c>
      <c r="C154">
        <f>IF(R154="","",VLOOKUP($R154,Data!$A$5:$X$2001,Data!$F$2,FALSE))</f>
        <v>0</v>
      </c>
      <c r="D154">
        <f>IF(R154="","",VLOOKUP($R154,Data!$A$5:$X$2001,Data!$G$2,FALSE))</f>
        <v>0</v>
      </c>
      <c r="E154">
        <f>IF(R154="","",VLOOKUP($R154,Data!$A$5:$X$2001,Data!$H$2,FALSE))</f>
        <v>0</v>
      </c>
      <c r="F154">
        <f>IF(R154="","",VLOOKUP($R154,Data!$A$5:$X$2001,Data!$I$2,FALSE))</f>
        <v>0</v>
      </c>
      <c r="G154">
        <f>IF(R154="","",VLOOKUP($R154,Data!$A$5:$X$2001,Data!$J$2,FALSE))</f>
        <v>0</v>
      </c>
      <c r="H154" t="str">
        <f>IF(R154="","",VLOOKUP($R154,Data!$A$5:$X$2001,Data!$K$2,FALSE))</f>
        <v>3389</v>
      </c>
      <c r="I154" t="str">
        <f>IF(R154="","",VLOOKUP($R154,Data!$A$5:$X$2001,Data!$L$2,FALSE))</f>
        <v>ALTERNATIVES TO INCARCER.</v>
      </c>
      <c r="J154" s="9">
        <f>IF($R154="","",VLOOKUP($R154,Data!$A$5:$AJ$2001,Data!AC$2,FALSE))</f>
        <v>-5998</v>
      </c>
      <c r="K154" s="9">
        <f>IF($R154="","",VLOOKUP($R154,Data!$A$5:$AJ$2001,Data!AD$2,FALSE))</f>
        <v>239.92000000000007</v>
      </c>
      <c r="L154" s="9">
        <f>IF($R154="","",VLOOKUP($R154,Data!$A$5:$AJ$2001,Data!AE$2,FALSE))</f>
        <v>2530.1799999999998</v>
      </c>
      <c r="M154" s="9">
        <f>IF($R154="","",VLOOKUP($R154,Data!$A$5:$AJ$2001,Data!AF$2,FALSE))</f>
        <v>-1613.9499999999998</v>
      </c>
      <c r="N154" s="9">
        <f>IF($R154="","",VLOOKUP($R154,Data!$A$5:$AJ$2001,Data!AG$2,FALSE))</f>
        <v>2731.3</v>
      </c>
      <c r="O154" s="9">
        <f>IF($R154="","",VLOOKUP($R154,Data!$A$5:$AJ$2001,Data!AH$2,FALSE))</f>
        <v>1241.4499999999998</v>
      </c>
      <c r="P154" s="9">
        <f>IF($R154="","",VLOOKUP($R154,Data!$A$5:$AJ$2001,Data!AI$2,FALSE))</f>
        <v>-3176.8</v>
      </c>
      <c r="Q154" s="9">
        <f t="shared" si="2"/>
        <v>-4045.9000000000005</v>
      </c>
      <c r="R154">
        <f>IF((MAX($R$4:R153)+1)&gt;Data!$A$1,"",MAX($R$4:R153)+1)</f>
        <v>150</v>
      </c>
    </row>
    <row r="155" spans="1:18" x14ac:dyDescent="0.2">
      <c r="A155" s="10">
        <f>IF(Q155="","",RANK(Q155,$Q$5:$Q$257)+COUNTIF($Q$3:Q154,Q155))</f>
        <v>115</v>
      </c>
      <c r="B155" t="str">
        <f>IF(R155="","",VLOOKUP($R155,Data!$A$5:$X$2001,Data!$E$2,FALSE))</f>
        <v>A</v>
      </c>
      <c r="C155">
        <f>IF(R155="","",VLOOKUP($R155,Data!$A$5:$X$2001,Data!$F$2,FALSE))</f>
        <v>0</v>
      </c>
      <c r="D155">
        <f>IF(R155="","",VLOOKUP($R155,Data!$A$5:$X$2001,Data!$G$2,FALSE))</f>
        <v>0</v>
      </c>
      <c r="E155">
        <f>IF(R155="","",VLOOKUP($R155,Data!$A$5:$X$2001,Data!$H$2,FALSE))</f>
        <v>0</v>
      </c>
      <c r="F155">
        <f>IF(R155="","",VLOOKUP($R155,Data!$A$5:$X$2001,Data!$I$2,FALSE))</f>
        <v>0</v>
      </c>
      <c r="G155">
        <f>IF(R155="","",VLOOKUP($R155,Data!$A$5:$X$2001,Data!$J$2,FALSE))</f>
        <v>0</v>
      </c>
      <c r="H155" t="str">
        <f>IF(R155="","",VLOOKUP($R155,Data!$A$5:$X$2001,Data!$K$2,FALSE))</f>
        <v>3390</v>
      </c>
      <c r="I155" t="str">
        <f>IF(R155="","",VLOOKUP($R155,Data!$A$5:$X$2001,Data!$L$2,FALSE))</f>
        <v>FOOD REIMB/MINOR INMATES</v>
      </c>
      <c r="J155" s="9">
        <f>IF($R155="","",VLOOKUP($R155,Data!$A$5:$AJ$2001,Data!AC$2,FALSE))</f>
        <v>0</v>
      </c>
      <c r="K155" s="9">
        <f>IF($R155="","",VLOOKUP($R155,Data!$A$5:$AJ$2001,Data!AD$2,FALSE))</f>
        <v>0</v>
      </c>
      <c r="L155" s="9">
        <f>IF($R155="","",VLOOKUP($R155,Data!$A$5:$AJ$2001,Data!AE$2,FALSE))</f>
        <v>0</v>
      </c>
      <c r="M155" s="9">
        <f>IF($R155="","",VLOOKUP($R155,Data!$A$5:$AJ$2001,Data!AF$2,FALSE))</f>
        <v>0</v>
      </c>
      <c r="N155" s="9">
        <f>IF($R155="","",VLOOKUP($R155,Data!$A$5:$AJ$2001,Data!AG$2,FALSE))</f>
        <v>0</v>
      </c>
      <c r="O155" s="9">
        <f>IF($R155="","",VLOOKUP($R155,Data!$A$5:$AJ$2001,Data!AH$2,FALSE))</f>
        <v>0</v>
      </c>
      <c r="P155" s="9">
        <f>IF($R155="","",VLOOKUP($R155,Data!$A$5:$AJ$2001,Data!AI$2,FALSE))</f>
        <v>0</v>
      </c>
      <c r="Q155" s="9">
        <f t="shared" si="2"/>
        <v>0</v>
      </c>
      <c r="R155">
        <f>IF((MAX($R$4:R154)+1)&gt;Data!$A$1,"",MAX($R$4:R154)+1)</f>
        <v>151</v>
      </c>
    </row>
    <row r="156" spans="1:18" x14ac:dyDescent="0.2">
      <c r="A156" s="10">
        <f>IF(Q156="","",RANK(Q156,$Q$5:$Q$257)+COUNTIF($Q$3:Q155,Q156))</f>
        <v>116</v>
      </c>
      <c r="B156" t="str">
        <f>IF(R156="","",VLOOKUP($R156,Data!$A$5:$X$2001,Data!$E$2,FALSE))</f>
        <v>A</v>
      </c>
      <c r="C156">
        <f>IF(R156="","",VLOOKUP($R156,Data!$A$5:$X$2001,Data!$F$2,FALSE))</f>
        <v>0</v>
      </c>
      <c r="D156">
        <f>IF(R156="","",VLOOKUP($R156,Data!$A$5:$X$2001,Data!$G$2,FALSE))</f>
        <v>0</v>
      </c>
      <c r="E156">
        <f>IF(R156="","",VLOOKUP($R156,Data!$A$5:$X$2001,Data!$H$2,FALSE))</f>
        <v>0</v>
      </c>
      <c r="F156">
        <f>IF(R156="","",VLOOKUP($R156,Data!$A$5:$X$2001,Data!$I$2,FALSE))</f>
        <v>0</v>
      </c>
      <c r="G156">
        <f>IF(R156="","",VLOOKUP($R156,Data!$A$5:$X$2001,Data!$J$2,FALSE))</f>
        <v>0</v>
      </c>
      <c r="H156" t="str">
        <f>IF(R156="","",VLOOKUP($R156,Data!$A$5:$X$2001,Data!$K$2,FALSE))</f>
        <v>3391</v>
      </c>
      <c r="I156" t="str">
        <f>IF(R156="","",VLOOKUP($R156,Data!$A$5:$X$2001,Data!$L$2,FALSE))</f>
        <v>STATE REIMB-BALLISTIC VESTS</v>
      </c>
      <c r="J156" s="9">
        <f>IF($R156="","",VLOOKUP($R156,Data!$A$5:$AJ$2001,Data!AC$2,FALSE))</f>
        <v>0</v>
      </c>
      <c r="K156" s="9">
        <f>IF($R156="","",VLOOKUP($R156,Data!$A$5:$AJ$2001,Data!AD$2,FALSE))</f>
        <v>0</v>
      </c>
      <c r="L156" s="9">
        <f>IF($R156="","",VLOOKUP($R156,Data!$A$5:$AJ$2001,Data!AE$2,FALSE))</f>
        <v>0</v>
      </c>
      <c r="M156" s="9">
        <f>IF($R156="","",VLOOKUP($R156,Data!$A$5:$AJ$2001,Data!AF$2,FALSE))</f>
        <v>0</v>
      </c>
      <c r="N156" s="9">
        <f>IF($R156="","",VLOOKUP($R156,Data!$A$5:$AJ$2001,Data!AG$2,FALSE))</f>
        <v>0</v>
      </c>
      <c r="O156" s="9">
        <f>IF($R156="","",VLOOKUP($R156,Data!$A$5:$AJ$2001,Data!AH$2,FALSE))</f>
        <v>0</v>
      </c>
      <c r="P156" s="9">
        <f>IF($R156="","",VLOOKUP($R156,Data!$A$5:$AJ$2001,Data!AI$2,FALSE))</f>
        <v>0</v>
      </c>
      <c r="Q156" s="9">
        <f t="shared" si="2"/>
        <v>0</v>
      </c>
      <c r="R156">
        <f>IF((MAX($R$4:R155)+1)&gt;Data!$A$1,"",MAX($R$4:R155)+1)</f>
        <v>152</v>
      </c>
    </row>
    <row r="157" spans="1:18" x14ac:dyDescent="0.2">
      <c r="A157" s="10">
        <f>IF(Q157="","",RANK(Q157,$Q$5:$Q$257)+COUNTIF($Q$3:Q156,Q157))</f>
        <v>166</v>
      </c>
      <c r="B157" t="str">
        <f>IF(R157="","",VLOOKUP($R157,Data!$A$5:$X$2001,Data!$E$2,FALSE))</f>
        <v>A</v>
      </c>
      <c r="C157">
        <f>IF(R157="","",VLOOKUP($R157,Data!$A$5:$X$2001,Data!$F$2,FALSE))</f>
        <v>0</v>
      </c>
      <c r="D157">
        <f>IF(R157="","",VLOOKUP($R157,Data!$A$5:$X$2001,Data!$G$2,FALSE))</f>
        <v>0</v>
      </c>
      <c r="E157">
        <f>IF(R157="","",VLOOKUP($R157,Data!$A$5:$X$2001,Data!$H$2,FALSE))</f>
        <v>0</v>
      </c>
      <c r="F157">
        <f>IF(R157="","",VLOOKUP($R157,Data!$A$5:$X$2001,Data!$I$2,FALSE))</f>
        <v>0</v>
      </c>
      <c r="G157">
        <f>IF(R157="","",VLOOKUP($R157,Data!$A$5:$X$2001,Data!$J$2,FALSE))</f>
        <v>0</v>
      </c>
      <c r="H157" t="str">
        <f>IF(R157="","",VLOOKUP($R157,Data!$A$5:$X$2001,Data!$K$2,FALSE))</f>
        <v>3392</v>
      </c>
      <c r="I157" t="str">
        <f>IF(R157="","",VLOOKUP($R157,Data!$A$5:$X$2001,Data!$L$2,FALSE))</f>
        <v>NYS DCJS PPE GRANT</v>
      </c>
      <c r="J157" s="9">
        <f>IF($R157="","",VLOOKUP($R157,Data!$A$5:$AJ$2001,Data!AC$2,FALSE))</f>
        <v>0</v>
      </c>
      <c r="K157" s="9">
        <f>IF($R157="","",VLOOKUP($R157,Data!$A$5:$AJ$2001,Data!AD$2,FALSE))</f>
        <v>0</v>
      </c>
      <c r="L157" s="9">
        <f>IF($R157="","",VLOOKUP($R157,Data!$A$5:$AJ$2001,Data!AE$2,FALSE))</f>
        <v>-6426</v>
      </c>
      <c r="M157" s="9">
        <f>IF($R157="","",VLOOKUP($R157,Data!$A$5:$AJ$2001,Data!AF$2,FALSE))</f>
        <v>0</v>
      </c>
      <c r="N157" s="9">
        <f>IF($R157="","",VLOOKUP($R157,Data!$A$5:$AJ$2001,Data!AG$2,FALSE))</f>
        <v>0</v>
      </c>
      <c r="O157" s="9">
        <f>IF($R157="","",VLOOKUP($R157,Data!$A$5:$AJ$2001,Data!AH$2,FALSE))</f>
        <v>0</v>
      </c>
      <c r="P157" s="9">
        <f>IF($R157="","",VLOOKUP($R157,Data!$A$5:$AJ$2001,Data!AI$2,FALSE))</f>
        <v>0</v>
      </c>
      <c r="Q157" s="9">
        <f t="shared" si="2"/>
        <v>-6426</v>
      </c>
      <c r="R157">
        <f>IF((MAX($R$4:R156)+1)&gt;Data!$A$1,"",MAX($R$4:R156)+1)</f>
        <v>153</v>
      </c>
    </row>
    <row r="158" spans="1:18" x14ac:dyDescent="0.2">
      <c r="A158" s="10">
        <f>IF(Q158="","",RANK(Q158,$Q$5:$Q$257)+COUNTIF($Q$3:Q157,Q158))</f>
        <v>117</v>
      </c>
      <c r="B158" t="str">
        <f>IF(R158="","",VLOOKUP($R158,Data!$A$5:$X$2001,Data!$E$2,FALSE))</f>
        <v>A</v>
      </c>
      <c r="C158">
        <f>IF(R158="","",VLOOKUP($R158,Data!$A$5:$X$2001,Data!$F$2,FALSE))</f>
        <v>0</v>
      </c>
      <c r="D158">
        <f>IF(R158="","",VLOOKUP($R158,Data!$A$5:$X$2001,Data!$G$2,FALSE))</f>
        <v>0</v>
      </c>
      <c r="E158">
        <f>IF(R158="","",VLOOKUP($R158,Data!$A$5:$X$2001,Data!$H$2,FALSE))</f>
        <v>0</v>
      </c>
      <c r="F158">
        <f>IF(R158="","",VLOOKUP($R158,Data!$A$5:$X$2001,Data!$I$2,FALSE))</f>
        <v>0</v>
      </c>
      <c r="G158">
        <f>IF(R158="","",VLOOKUP($R158,Data!$A$5:$X$2001,Data!$J$2,FALSE))</f>
        <v>0</v>
      </c>
      <c r="H158" t="str">
        <f>IF(R158="","",VLOOKUP($R158,Data!$A$5:$X$2001,Data!$K$2,FALSE))</f>
        <v>3393</v>
      </c>
      <c r="I158" t="str">
        <f>IF(R158="","",VLOOKUP($R158,Data!$A$5:$X$2001,Data!$L$2,FALSE))</f>
        <v>FIRE PREVENTION</v>
      </c>
      <c r="J158" s="9">
        <f>IF($R158="","",VLOOKUP($R158,Data!$A$5:$AJ$2001,Data!AC$2,FALSE))</f>
        <v>0</v>
      </c>
      <c r="K158" s="9">
        <f>IF($R158="","",VLOOKUP($R158,Data!$A$5:$AJ$2001,Data!AD$2,FALSE))</f>
        <v>0</v>
      </c>
      <c r="L158" s="9">
        <f>IF($R158="","",VLOOKUP($R158,Data!$A$5:$AJ$2001,Data!AE$2,FALSE))</f>
        <v>0</v>
      </c>
      <c r="M158" s="9">
        <f>IF($R158="","",VLOOKUP($R158,Data!$A$5:$AJ$2001,Data!AF$2,FALSE))</f>
        <v>-120000</v>
      </c>
      <c r="N158" s="9">
        <f>IF($R158="","",VLOOKUP($R158,Data!$A$5:$AJ$2001,Data!AG$2,FALSE))</f>
        <v>120000</v>
      </c>
      <c r="O158" s="9">
        <f>IF($R158="","",VLOOKUP($R158,Data!$A$5:$AJ$2001,Data!AH$2,FALSE))</f>
        <v>0</v>
      </c>
      <c r="P158" s="9">
        <f>IF($R158="","",VLOOKUP($R158,Data!$A$5:$AJ$2001,Data!AI$2,FALSE))</f>
        <v>0</v>
      </c>
      <c r="Q158" s="9">
        <f t="shared" si="2"/>
        <v>0</v>
      </c>
      <c r="R158">
        <f>IF((MAX($R$4:R157)+1)&gt;Data!$A$1,"",MAX($R$4:R157)+1)</f>
        <v>154</v>
      </c>
    </row>
    <row r="159" spans="1:18" x14ac:dyDescent="0.2">
      <c r="A159" s="10">
        <f>IF(Q159="","",RANK(Q159,$Q$5:$Q$257)+COUNTIF($Q$3:Q158,Q159))</f>
        <v>187</v>
      </c>
      <c r="B159" t="str">
        <f>IF(R159="","",VLOOKUP($R159,Data!$A$5:$X$2001,Data!$E$2,FALSE))</f>
        <v>A</v>
      </c>
      <c r="C159">
        <f>IF(R159="","",VLOOKUP($R159,Data!$A$5:$X$2001,Data!$F$2,FALSE))</f>
        <v>0</v>
      </c>
      <c r="D159">
        <f>IF(R159="","",VLOOKUP($R159,Data!$A$5:$X$2001,Data!$G$2,FALSE))</f>
        <v>0</v>
      </c>
      <c r="E159">
        <f>IF(R159="","",VLOOKUP($R159,Data!$A$5:$X$2001,Data!$H$2,FALSE))</f>
        <v>0</v>
      </c>
      <c r="F159">
        <f>IF(R159="","",VLOOKUP($R159,Data!$A$5:$X$2001,Data!$I$2,FALSE))</f>
        <v>0</v>
      </c>
      <c r="G159">
        <f>IF(R159="","",VLOOKUP($R159,Data!$A$5:$X$2001,Data!$J$2,FALSE))</f>
        <v>0</v>
      </c>
      <c r="H159" t="str">
        <f>IF(R159="","",VLOOKUP($R159,Data!$A$5:$X$2001,Data!$K$2,FALSE))</f>
        <v>3394</v>
      </c>
      <c r="I159" t="str">
        <f>IF(R159="","",VLOOKUP($R159,Data!$A$5:$X$2001,Data!$L$2,FALSE))</f>
        <v>SHERIFF DCJS GRANTS</v>
      </c>
      <c r="J159" s="9">
        <f>IF($R159="","",VLOOKUP($R159,Data!$A$5:$AJ$2001,Data!AC$2,FALSE))</f>
        <v>0</v>
      </c>
      <c r="K159" s="9">
        <f>IF($R159="","",VLOOKUP($R159,Data!$A$5:$AJ$2001,Data!AD$2,FALSE))</f>
        <v>0</v>
      </c>
      <c r="L159" s="9">
        <f>IF($R159="","",VLOOKUP($R159,Data!$A$5:$AJ$2001,Data!AE$2,FALSE))</f>
        <v>0</v>
      </c>
      <c r="M159" s="9">
        <f>IF($R159="","",VLOOKUP($R159,Data!$A$5:$AJ$2001,Data!AF$2,FALSE))</f>
        <v>0</v>
      </c>
      <c r="N159" s="9">
        <f>IF($R159="","",VLOOKUP($R159,Data!$A$5:$AJ$2001,Data!AG$2,FALSE))</f>
        <v>-25000</v>
      </c>
      <c r="O159" s="9">
        <f>IF($R159="","",VLOOKUP($R159,Data!$A$5:$AJ$2001,Data!AH$2,FALSE))</f>
        <v>0</v>
      </c>
      <c r="P159" s="9">
        <f>IF($R159="","",VLOOKUP($R159,Data!$A$5:$AJ$2001,Data!AI$2,FALSE))</f>
        <v>0</v>
      </c>
      <c r="Q159" s="9">
        <f t="shared" si="2"/>
        <v>-25000</v>
      </c>
      <c r="R159">
        <f>IF((MAX($R$4:R158)+1)&gt;Data!$A$1,"",MAX($R$4:R158)+1)</f>
        <v>155</v>
      </c>
    </row>
    <row r="160" spans="1:18" x14ac:dyDescent="0.2">
      <c r="A160" s="10">
        <f>IF(Q160="","",RANK(Q160,$Q$5:$Q$257)+COUNTIF($Q$3:Q159,Q160))</f>
        <v>4</v>
      </c>
      <c r="B160" t="str">
        <f>IF(R160="","",VLOOKUP($R160,Data!$A$5:$X$2001,Data!$E$2,FALSE))</f>
        <v>A</v>
      </c>
      <c r="C160">
        <f>IF(R160="","",VLOOKUP($R160,Data!$A$5:$X$2001,Data!$F$2,FALSE))</f>
        <v>0</v>
      </c>
      <c r="D160">
        <f>IF(R160="","",VLOOKUP($R160,Data!$A$5:$X$2001,Data!$G$2,FALSE))</f>
        <v>0</v>
      </c>
      <c r="E160">
        <f>IF(R160="","",VLOOKUP($R160,Data!$A$5:$X$2001,Data!$H$2,FALSE))</f>
        <v>0</v>
      </c>
      <c r="F160">
        <f>IF(R160="","",VLOOKUP($R160,Data!$A$5:$X$2001,Data!$I$2,FALSE))</f>
        <v>0</v>
      </c>
      <c r="G160">
        <f>IF(R160="","",VLOOKUP($R160,Data!$A$5:$X$2001,Data!$J$2,FALSE))</f>
        <v>0</v>
      </c>
      <c r="H160" t="str">
        <f>IF(R160="","",VLOOKUP($R160,Data!$A$5:$X$2001,Data!$K$2,FALSE))</f>
        <v>3398</v>
      </c>
      <c r="I160" t="str">
        <f>IF(R160="","",VLOOKUP($R160,Data!$A$5:$X$2001,Data!$L$2,FALSE))</f>
        <v>SICG COMMUNICATIONS GRANT</v>
      </c>
      <c r="J160" s="9">
        <f>IF($R160="","",VLOOKUP($R160,Data!$A$5:$AJ$2001,Data!AC$2,FALSE))</f>
        <v>359133.06</v>
      </c>
      <c r="K160" s="9">
        <f>IF($R160="","",VLOOKUP($R160,Data!$A$5:$AJ$2001,Data!AD$2,FALSE))</f>
        <v>675761.83000000007</v>
      </c>
      <c r="L160" s="9">
        <f>IF($R160="","",VLOOKUP($R160,Data!$A$5:$AJ$2001,Data!AE$2,FALSE))</f>
        <v>1982725.01</v>
      </c>
      <c r="M160" s="9">
        <f>IF($R160="","",VLOOKUP($R160,Data!$A$5:$AJ$2001,Data!AF$2,FALSE))</f>
        <v>795522.25</v>
      </c>
      <c r="N160" s="9">
        <f>IF($R160="","",VLOOKUP($R160,Data!$A$5:$AJ$2001,Data!AG$2,FALSE))</f>
        <v>-97834.969999999972</v>
      </c>
      <c r="O160" s="9">
        <f>IF($R160="","",VLOOKUP($R160,Data!$A$5:$AJ$2001,Data!AH$2,FALSE))</f>
        <v>249011.49</v>
      </c>
      <c r="P160" s="9">
        <f>IF($R160="","",VLOOKUP($R160,Data!$A$5:$AJ$2001,Data!AI$2,FALSE))</f>
        <v>716402</v>
      </c>
      <c r="Q160" s="9">
        <f t="shared" si="2"/>
        <v>4680720.6700000009</v>
      </c>
      <c r="R160">
        <f>IF((MAX($R$4:R159)+1)&gt;Data!$A$1,"",MAX($R$4:R159)+1)</f>
        <v>156</v>
      </c>
    </row>
    <row r="161" spans="1:18" x14ac:dyDescent="0.2">
      <c r="A161" s="10">
        <f>IF(Q161="","",RANK(Q161,$Q$5:$Q$257)+COUNTIF($Q$3:Q160,Q161))</f>
        <v>237</v>
      </c>
      <c r="B161" t="str">
        <f>IF(R161="","",VLOOKUP($R161,Data!$A$5:$X$2001,Data!$E$2,FALSE))</f>
        <v>A</v>
      </c>
      <c r="C161">
        <f>IF(R161="","",VLOOKUP($R161,Data!$A$5:$X$2001,Data!$F$2,FALSE))</f>
        <v>0</v>
      </c>
      <c r="D161">
        <f>IF(R161="","",VLOOKUP($R161,Data!$A$5:$X$2001,Data!$G$2,FALSE))</f>
        <v>0</v>
      </c>
      <c r="E161">
        <f>IF(R161="","",VLOOKUP($R161,Data!$A$5:$X$2001,Data!$H$2,FALSE))</f>
        <v>0</v>
      </c>
      <c r="F161">
        <f>IF(R161="","",VLOOKUP($R161,Data!$A$5:$X$2001,Data!$I$2,FALSE))</f>
        <v>0</v>
      </c>
      <c r="G161">
        <f>IF(R161="","",VLOOKUP($R161,Data!$A$5:$X$2001,Data!$J$2,FALSE))</f>
        <v>0</v>
      </c>
      <c r="H161" t="str">
        <f>IF(R161="","",VLOOKUP($R161,Data!$A$5:$X$2001,Data!$K$2,FALSE))</f>
        <v>3399</v>
      </c>
      <c r="I161" t="str">
        <f>IF(R161="","",VLOOKUP($R161,Data!$A$5:$X$2001,Data!$L$2,FALSE))</f>
        <v>P.S.A.P. GRANT</v>
      </c>
      <c r="J161" s="9">
        <f>IF($R161="","",VLOOKUP($R161,Data!$A$5:$AJ$2001,Data!AC$2,FALSE))</f>
        <v>-144704.38</v>
      </c>
      <c r="K161" s="9">
        <f>IF($R161="","",VLOOKUP($R161,Data!$A$5:$AJ$2001,Data!AD$2,FALSE))</f>
        <v>-149000.42000000001</v>
      </c>
      <c r="L161" s="9">
        <f>IF($R161="","",VLOOKUP($R161,Data!$A$5:$AJ$2001,Data!AE$2,FALSE))</f>
        <v>59030.58</v>
      </c>
      <c r="M161" s="9">
        <f>IF($R161="","",VLOOKUP($R161,Data!$A$5:$AJ$2001,Data!AF$2,FALSE))</f>
        <v>-113600</v>
      </c>
      <c r="N161" s="9">
        <f>IF($R161="","",VLOOKUP($R161,Data!$A$5:$AJ$2001,Data!AG$2,FALSE))</f>
        <v>-119667</v>
      </c>
      <c r="O161" s="9">
        <f>IF($R161="","",VLOOKUP($R161,Data!$A$5:$AJ$2001,Data!AH$2,FALSE))</f>
        <v>10110</v>
      </c>
      <c r="P161" s="9">
        <f>IF($R161="","",VLOOKUP($R161,Data!$A$5:$AJ$2001,Data!AI$2,FALSE))</f>
        <v>19700</v>
      </c>
      <c r="Q161" s="9">
        <f t="shared" si="2"/>
        <v>-438131.22000000003</v>
      </c>
      <c r="R161">
        <f>IF((MAX($R$4:R160)+1)&gt;Data!$A$1,"",MAX($R$4:R160)+1)</f>
        <v>157</v>
      </c>
    </row>
    <row r="162" spans="1:18" x14ac:dyDescent="0.2">
      <c r="A162" s="10">
        <f>IF(Q162="","",RANK(Q162,$Q$5:$Q$257)+COUNTIF($Q$3:Q161,Q162))</f>
        <v>19</v>
      </c>
      <c r="B162" t="str">
        <f>IF(R162="","",VLOOKUP($R162,Data!$A$5:$X$2001,Data!$E$2,FALSE))</f>
        <v>A</v>
      </c>
      <c r="C162">
        <f>IF(R162="","",VLOOKUP($R162,Data!$A$5:$X$2001,Data!$F$2,FALSE))</f>
        <v>0</v>
      </c>
      <c r="D162">
        <f>IF(R162="","",VLOOKUP($R162,Data!$A$5:$X$2001,Data!$G$2,FALSE))</f>
        <v>0</v>
      </c>
      <c r="E162">
        <f>IF(R162="","",VLOOKUP($R162,Data!$A$5:$X$2001,Data!$H$2,FALSE))</f>
        <v>0</v>
      </c>
      <c r="F162">
        <f>IF(R162="","",VLOOKUP($R162,Data!$A$5:$X$2001,Data!$I$2,FALSE))</f>
        <v>0</v>
      </c>
      <c r="G162">
        <f>IF(R162="","",VLOOKUP($R162,Data!$A$5:$X$2001,Data!$J$2,FALSE))</f>
        <v>0</v>
      </c>
      <c r="H162" t="str">
        <f>IF(R162="","",VLOOKUP($R162,Data!$A$5:$X$2001,Data!$K$2,FALSE))</f>
        <v>3401</v>
      </c>
      <c r="I162" t="str">
        <f>IF(R162="","",VLOOKUP($R162,Data!$A$5:$X$2001,Data!$L$2,FALSE))</f>
        <v>PUBLIC HEALTH WORK</v>
      </c>
      <c r="J162" s="9">
        <f>IF($R162="","",VLOOKUP($R162,Data!$A$5:$AJ$2001,Data!AC$2,FALSE))</f>
        <v>97722.909999999974</v>
      </c>
      <c r="K162" s="9">
        <f>IF($R162="","",VLOOKUP($R162,Data!$A$5:$AJ$2001,Data!AD$2,FALSE))</f>
        <v>45323.179999999993</v>
      </c>
      <c r="L162" s="9">
        <f>IF($R162="","",VLOOKUP($R162,Data!$A$5:$AJ$2001,Data!AE$2,FALSE))</f>
        <v>138186.78000000003</v>
      </c>
      <c r="M162" s="9">
        <f>IF($R162="","",VLOOKUP($R162,Data!$A$5:$AJ$2001,Data!AF$2,FALSE))</f>
        <v>124727.32</v>
      </c>
      <c r="N162" s="9">
        <f>IF($R162="","",VLOOKUP($R162,Data!$A$5:$AJ$2001,Data!AG$2,FALSE))</f>
        <v>95827.780000000028</v>
      </c>
      <c r="O162" s="9">
        <f>IF($R162="","",VLOOKUP($R162,Data!$A$5:$AJ$2001,Data!AH$2,FALSE))</f>
        <v>-151918.20999999996</v>
      </c>
      <c r="P162" s="9">
        <f>IF($R162="","",VLOOKUP($R162,Data!$A$5:$AJ$2001,Data!AI$2,FALSE))</f>
        <v>74797.349999999977</v>
      </c>
      <c r="Q162" s="9">
        <f t="shared" si="2"/>
        <v>424667.11000000004</v>
      </c>
      <c r="R162">
        <f>IF((MAX($R$4:R161)+1)&gt;Data!$A$1,"",MAX($R$4:R161)+1)</f>
        <v>158</v>
      </c>
    </row>
    <row r="163" spans="1:18" x14ac:dyDescent="0.2">
      <c r="A163" s="10">
        <f>IF(Q163="","",RANK(Q163,$Q$5:$Q$257)+COUNTIF($Q$3:Q162,Q163))</f>
        <v>200</v>
      </c>
      <c r="B163" t="str">
        <f>IF(R163="","",VLOOKUP($R163,Data!$A$5:$X$2001,Data!$E$2,FALSE))</f>
        <v>A</v>
      </c>
      <c r="C163">
        <f>IF(R163="","",VLOOKUP($R163,Data!$A$5:$X$2001,Data!$F$2,FALSE))</f>
        <v>0</v>
      </c>
      <c r="D163">
        <f>IF(R163="","",VLOOKUP($R163,Data!$A$5:$X$2001,Data!$G$2,FALSE))</f>
        <v>0</v>
      </c>
      <c r="E163">
        <f>IF(R163="","",VLOOKUP($R163,Data!$A$5:$X$2001,Data!$H$2,FALSE))</f>
        <v>0</v>
      </c>
      <c r="F163">
        <f>IF(R163="","",VLOOKUP($R163,Data!$A$5:$X$2001,Data!$I$2,FALSE))</f>
        <v>0</v>
      </c>
      <c r="G163">
        <f>IF(R163="","",VLOOKUP($R163,Data!$A$5:$X$2001,Data!$J$2,FALSE))</f>
        <v>0</v>
      </c>
      <c r="H163" t="str">
        <f>IF(R163="","",VLOOKUP($R163,Data!$A$5:$X$2001,Data!$K$2,FALSE))</f>
        <v>3410</v>
      </c>
      <c r="I163" t="str">
        <f>IF(R163="","",VLOOKUP($R163,Data!$A$5:$X$2001,Data!$L$2,FALSE))</f>
        <v>IMMUNIZATION</v>
      </c>
      <c r="J163" s="9">
        <f>IF($R163="","",VLOOKUP($R163,Data!$A$5:$AJ$2001,Data!AC$2,FALSE))</f>
        <v>3622.7999999999993</v>
      </c>
      <c r="K163" s="9">
        <f>IF($R163="","",VLOOKUP($R163,Data!$A$5:$AJ$2001,Data!AD$2,FALSE))</f>
        <v>1491.7599999999984</v>
      </c>
      <c r="L163" s="9">
        <f>IF($R163="","",VLOOKUP($R163,Data!$A$5:$AJ$2001,Data!AE$2,FALSE))</f>
        <v>-6504.0800000000017</v>
      </c>
      <c r="M163" s="9">
        <f>IF($R163="","",VLOOKUP($R163,Data!$A$5:$AJ$2001,Data!AF$2,FALSE))</f>
        <v>-25.080000000001746</v>
      </c>
      <c r="N163" s="9">
        <f>IF($R163="","",VLOOKUP($R163,Data!$A$5:$AJ$2001,Data!AG$2,FALSE))</f>
        <v>-1635.0099999999984</v>
      </c>
      <c r="O163" s="9">
        <f>IF($R163="","",VLOOKUP($R163,Data!$A$5:$AJ$2001,Data!AH$2,FALSE))</f>
        <v>-16544.54</v>
      </c>
      <c r="P163" s="9">
        <f>IF($R163="","",VLOOKUP($R163,Data!$A$5:$AJ$2001,Data!AI$2,FALSE))</f>
        <v>-35946.619999999995</v>
      </c>
      <c r="Q163" s="9">
        <f t="shared" si="2"/>
        <v>-55540.770000000004</v>
      </c>
      <c r="R163">
        <f>IF((MAX($R$4:R162)+1)&gt;Data!$A$1,"",MAX($R$4:R162)+1)</f>
        <v>159</v>
      </c>
    </row>
    <row r="164" spans="1:18" x14ac:dyDescent="0.2">
      <c r="A164" s="10">
        <f>IF(Q164="","",RANK(Q164,$Q$5:$Q$257)+COUNTIF($Q$3:Q163,Q164))</f>
        <v>57</v>
      </c>
      <c r="B164" t="str">
        <f>IF(R164="","",VLOOKUP($R164,Data!$A$5:$X$2001,Data!$E$2,FALSE))</f>
        <v>A</v>
      </c>
      <c r="C164">
        <f>IF(R164="","",VLOOKUP($R164,Data!$A$5:$X$2001,Data!$F$2,FALSE))</f>
        <v>0</v>
      </c>
      <c r="D164">
        <f>IF(R164="","",VLOOKUP($R164,Data!$A$5:$X$2001,Data!$G$2,FALSE))</f>
        <v>0</v>
      </c>
      <c r="E164">
        <f>IF(R164="","",VLOOKUP($R164,Data!$A$5:$X$2001,Data!$H$2,FALSE))</f>
        <v>0</v>
      </c>
      <c r="F164">
        <f>IF(R164="","",VLOOKUP($R164,Data!$A$5:$X$2001,Data!$I$2,FALSE))</f>
        <v>0</v>
      </c>
      <c r="G164">
        <f>IF(R164="","",VLOOKUP($R164,Data!$A$5:$X$2001,Data!$J$2,FALSE))</f>
        <v>0</v>
      </c>
      <c r="H164" t="str">
        <f>IF(R164="","",VLOOKUP($R164,Data!$A$5:$X$2001,Data!$K$2,FALSE))</f>
        <v>3446</v>
      </c>
      <c r="I164" t="str">
        <f>IF(R164="","",VLOOKUP($R164,Data!$A$5:$X$2001,Data!$L$2,FALSE))</f>
        <v>PHC</v>
      </c>
      <c r="J164" s="9">
        <f>IF($R164="","",VLOOKUP($R164,Data!$A$5:$AJ$2001,Data!AC$2,FALSE))</f>
        <v>1450</v>
      </c>
      <c r="K164" s="9">
        <f>IF($R164="","",VLOOKUP($R164,Data!$A$5:$AJ$2001,Data!AD$2,FALSE))</f>
        <v>2059</v>
      </c>
      <c r="L164" s="9">
        <f>IF($R164="","",VLOOKUP($R164,Data!$A$5:$AJ$2001,Data!AE$2,FALSE))</f>
        <v>2059</v>
      </c>
      <c r="M164" s="9">
        <f>IF($R164="","",VLOOKUP($R164,Data!$A$5:$AJ$2001,Data!AF$2,FALSE))</f>
        <v>2500</v>
      </c>
      <c r="N164" s="9">
        <f>IF($R164="","",VLOOKUP($R164,Data!$A$5:$AJ$2001,Data!AG$2,FALSE))</f>
        <v>1250</v>
      </c>
      <c r="O164" s="9">
        <f>IF($R164="","",VLOOKUP($R164,Data!$A$5:$AJ$2001,Data!AH$2,FALSE))</f>
        <v>1250</v>
      </c>
      <c r="P164" s="9">
        <f>IF($R164="","",VLOOKUP($R164,Data!$A$5:$AJ$2001,Data!AI$2,FALSE))</f>
        <v>1250</v>
      </c>
      <c r="Q164" s="9">
        <f t="shared" si="2"/>
        <v>11818</v>
      </c>
      <c r="R164">
        <f>IF((MAX($R$4:R163)+1)&gt;Data!$A$1,"",MAX($R$4:R163)+1)</f>
        <v>160</v>
      </c>
    </row>
    <row r="165" spans="1:18" x14ac:dyDescent="0.2">
      <c r="A165" s="10">
        <f>IF(Q165="","",RANK(Q165,$Q$5:$Q$257)+COUNTIF($Q$3:Q164,Q165))</f>
        <v>220</v>
      </c>
      <c r="B165" t="str">
        <f>IF(R165="","",VLOOKUP($R165,Data!$A$5:$X$2001,Data!$E$2,FALSE))</f>
        <v>A</v>
      </c>
      <c r="C165">
        <f>IF(R165="","",VLOOKUP($R165,Data!$A$5:$X$2001,Data!$F$2,FALSE))</f>
        <v>0</v>
      </c>
      <c r="D165">
        <f>IF(R165="","",VLOOKUP($R165,Data!$A$5:$X$2001,Data!$G$2,FALSE))</f>
        <v>0</v>
      </c>
      <c r="E165">
        <f>IF(R165="","",VLOOKUP($R165,Data!$A$5:$X$2001,Data!$H$2,FALSE))</f>
        <v>0</v>
      </c>
      <c r="F165">
        <f>IF(R165="","",VLOOKUP($R165,Data!$A$5:$X$2001,Data!$I$2,FALSE))</f>
        <v>0</v>
      </c>
      <c r="G165">
        <f>IF(R165="","",VLOOKUP($R165,Data!$A$5:$X$2001,Data!$J$2,FALSE))</f>
        <v>0</v>
      </c>
      <c r="H165" t="str">
        <f>IF(R165="","",VLOOKUP($R165,Data!$A$5:$X$2001,Data!$K$2,FALSE))</f>
        <v>3447</v>
      </c>
      <c r="I165" t="str">
        <f>IF(R165="","",VLOOKUP($R165,Data!$A$5:$X$2001,Data!$L$2,FALSE))</f>
        <v>ED PHC (ADMIN)</v>
      </c>
      <c r="J165" s="9">
        <f>IF($R165="","",VLOOKUP($R165,Data!$A$5:$AJ$2001,Data!AC$2,FALSE))</f>
        <v>-31013.870000000003</v>
      </c>
      <c r="K165" s="9">
        <f>IF($R165="","",VLOOKUP($R165,Data!$A$5:$AJ$2001,Data!AD$2,FALSE))</f>
        <v>-26950.699999999997</v>
      </c>
      <c r="L165" s="9">
        <f>IF($R165="","",VLOOKUP($R165,Data!$A$5:$AJ$2001,Data!AE$2,FALSE))</f>
        <v>6075</v>
      </c>
      <c r="M165" s="9">
        <f>IF($R165="","",VLOOKUP($R165,Data!$A$5:$AJ$2001,Data!AF$2,FALSE))</f>
        <v>-71777.240000000005</v>
      </c>
      <c r="N165" s="9">
        <f>IF($R165="","",VLOOKUP($R165,Data!$A$5:$AJ$2001,Data!AG$2,FALSE))</f>
        <v>-26258.75</v>
      </c>
      <c r="O165" s="9">
        <f>IF($R165="","",VLOOKUP($R165,Data!$A$5:$AJ$2001,Data!AH$2,FALSE))</f>
        <v>-2817.7099999999991</v>
      </c>
      <c r="P165" s="9">
        <f>IF($R165="","",VLOOKUP($R165,Data!$A$5:$AJ$2001,Data!AI$2,FALSE))</f>
        <v>2503.3199999999997</v>
      </c>
      <c r="Q165" s="9">
        <f t="shared" si="2"/>
        <v>-150239.94999999998</v>
      </c>
      <c r="R165">
        <f>IF((MAX($R$4:R164)+1)&gt;Data!$A$1,"",MAX($R$4:R164)+1)</f>
        <v>161</v>
      </c>
    </row>
    <row r="166" spans="1:18" x14ac:dyDescent="0.2">
      <c r="A166" s="10">
        <f>IF(Q166="","",RANK(Q166,$Q$5:$Q$257)+COUNTIF($Q$3:Q165,Q166))</f>
        <v>227</v>
      </c>
      <c r="B166" t="str">
        <f>IF(R166="","",VLOOKUP($R166,Data!$A$5:$X$2001,Data!$E$2,FALSE))</f>
        <v>A</v>
      </c>
      <c r="C166">
        <f>IF(R166="","",VLOOKUP($R166,Data!$A$5:$X$2001,Data!$F$2,FALSE))</f>
        <v>0</v>
      </c>
      <c r="D166">
        <f>IF(R166="","",VLOOKUP($R166,Data!$A$5:$X$2001,Data!$G$2,FALSE))</f>
        <v>0</v>
      </c>
      <c r="E166">
        <f>IF(R166="","",VLOOKUP($R166,Data!$A$5:$X$2001,Data!$H$2,FALSE))</f>
        <v>0</v>
      </c>
      <c r="F166">
        <f>IF(R166="","",VLOOKUP($R166,Data!$A$5:$X$2001,Data!$I$2,FALSE))</f>
        <v>0</v>
      </c>
      <c r="G166">
        <f>IF(R166="","",VLOOKUP($R166,Data!$A$5:$X$2001,Data!$J$2,FALSE))</f>
        <v>0</v>
      </c>
      <c r="H166" t="str">
        <f>IF(R166="","",VLOOKUP($R166,Data!$A$5:$X$2001,Data!$K$2,FALSE))</f>
        <v>3449</v>
      </c>
      <c r="I166" t="str">
        <f>IF(R166="","",VLOOKUP($R166,Data!$A$5:$X$2001,Data!$L$2,FALSE))</f>
        <v>EARLY INTERVENTION STATE AID</v>
      </c>
      <c r="J166" s="9">
        <f>IF($R166="","",VLOOKUP($R166,Data!$A$5:$AJ$2001,Data!AC$2,FALSE))</f>
        <v>-41688.720000000001</v>
      </c>
      <c r="K166" s="9">
        <f>IF($R166="","",VLOOKUP($R166,Data!$A$5:$AJ$2001,Data!AD$2,FALSE))</f>
        <v>-64148.600000000006</v>
      </c>
      <c r="L166" s="9">
        <f>IF($R166="","",VLOOKUP($R166,Data!$A$5:$AJ$2001,Data!AE$2,FALSE))</f>
        <v>-105587.59</v>
      </c>
      <c r="M166" s="9">
        <f>IF($R166="","",VLOOKUP($R166,Data!$A$5:$AJ$2001,Data!AF$2,FALSE))</f>
        <v>-5791.5299999999988</v>
      </c>
      <c r="N166" s="9">
        <f>IF($R166="","",VLOOKUP($R166,Data!$A$5:$AJ$2001,Data!AG$2,FALSE))</f>
        <v>-37468.619999999995</v>
      </c>
      <c r="O166" s="9">
        <f>IF($R166="","",VLOOKUP($R166,Data!$A$5:$AJ$2001,Data!AH$2,FALSE))</f>
        <v>-21806.1</v>
      </c>
      <c r="P166" s="9">
        <f>IF($R166="","",VLOOKUP($R166,Data!$A$5:$AJ$2001,Data!AI$2,FALSE))</f>
        <v>2527.1999999999971</v>
      </c>
      <c r="Q166" s="9">
        <f t="shared" si="2"/>
        <v>-273963.95999999996</v>
      </c>
      <c r="R166">
        <f>IF((MAX($R$4:R165)+1)&gt;Data!$A$1,"",MAX($R$4:R165)+1)</f>
        <v>162</v>
      </c>
    </row>
    <row r="167" spans="1:18" x14ac:dyDescent="0.2">
      <c r="A167" s="10">
        <f>IF(Q167="","",RANK(Q167,$Q$5:$Q$257)+COUNTIF($Q$3:Q166,Q167))</f>
        <v>36</v>
      </c>
      <c r="B167" t="str">
        <f>IF(R167="","",VLOOKUP($R167,Data!$A$5:$X$2001,Data!$E$2,FALSE))</f>
        <v>A</v>
      </c>
      <c r="C167">
        <f>IF(R167="","",VLOOKUP($R167,Data!$A$5:$X$2001,Data!$F$2,FALSE))</f>
        <v>0</v>
      </c>
      <c r="D167">
        <f>IF(R167="","",VLOOKUP($R167,Data!$A$5:$X$2001,Data!$G$2,FALSE))</f>
        <v>0</v>
      </c>
      <c r="E167">
        <f>IF(R167="","",VLOOKUP($R167,Data!$A$5:$X$2001,Data!$H$2,FALSE))</f>
        <v>0</v>
      </c>
      <c r="F167">
        <f>IF(R167="","",VLOOKUP($R167,Data!$A$5:$X$2001,Data!$I$2,FALSE))</f>
        <v>0</v>
      </c>
      <c r="G167">
        <f>IF(R167="","",VLOOKUP($R167,Data!$A$5:$X$2001,Data!$J$2,FALSE))</f>
        <v>0</v>
      </c>
      <c r="H167" t="str">
        <f>IF(R167="","",VLOOKUP($R167,Data!$A$5:$X$2001,Data!$K$2,FALSE))</f>
        <v>3450</v>
      </c>
      <c r="I167" t="str">
        <f>IF(R167="","",VLOOKUP($R167,Data!$A$5:$X$2001,Data!$L$2,FALSE))</f>
        <v>PUBLIC WATER SUPPLY</v>
      </c>
      <c r="J167" s="9">
        <f>IF($R167="","",VLOOKUP($R167,Data!$A$5:$AJ$2001,Data!AC$2,FALSE))</f>
        <v>-2215.3800000000047</v>
      </c>
      <c r="K167" s="9">
        <f>IF($R167="","",VLOOKUP($R167,Data!$A$5:$AJ$2001,Data!AD$2,FALSE))</f>
        <v>11125.25</v>
      </c>
      <c r="L167" s="9">
        <f>IF($R167="","",VLOOKUP($R167,Data!$A$5:$AJ$2001,Data!AE$2,FALSE))</f>
        <v>-10039.410000000003</v>
      </c>
      <c r="M167" s="9">
        <f>IF($R167="","",VLOOKUP($R167,Data!$A$5:$AJ$2001,Data!AF$2,FALSE))</f>
        <v>13573.479999999996</v>
      </c>
      <c r="N167" s="9">
        <f>IF($R167="","",VLOOKUP($R167,Data!$A$5:$AJ$2001,Data!AG$2,FALSE))</f>
        <v>7004.1100000000006</v>
      </c>
      <c r="O167" s="9">
        <f>IF($R167="","",VLOOKUP($R167,Data!$A$5:$AJ$2001,Data!AH$2,FALSE))</f>
        <v>31924.130000000005</v>
      </c>
      <c r="P167" s="9">
        <f>IF($R167="","",VLOOKUP($R167,Data!$A$5:$AJ$2001,Data!AI$2,FALSE))</f>
        <v>31195.29</v>
      </c>
      <c r="Q167" s="9">
        <f t="shared" si="2"/>
        <v>82567.47</v>
      </c>
      <c r="R167">
        <f>IF((MAX($R$4:R166)+1)&gt;Data!$A$1,"",MAX($R$4:R166)+1)</f>
        <v>163</v>
      </c>
    </row>
    <row r="168" spans="1:18" x14ac:dyDescent="0.2">
      <c r="A168" s="10">
        <f>IF(Q168="","",RANK(Q168,$Q$5:$Q$257)+COUNTIF($Q$3:Q167,Q168))</f>
        <v>70</v>
      </c>
      <c r="B168" t="str">
        <f>IF(R168="","",VLOOKUP($R168,Data!$A$5:$X$2001,Data!$E$2,FALSE))</f>
        <v>A</v>
      </c>
      <c r="C168">
        <f>IF(R168="","",VLOOKUP($R168,Data!$A$5:$X$2001,Data!$F$2,FALSE))</f>
        <v>0</v>
      </c>
      <c r="D168">
        <f>IF(R168="","",VLOOKUP($R168,Data!$A$5:$X$2001,Data!$G$2,FALSE))</f>
        <v>0</v>
      </c>
      <c r="E168">
        <f>IF(R168="","",VLOOKUP($R168,Data!$A$5:$X$2001,Data!$H$2,FALSE))</f>
        <v>0</v>
      </c>
      <c r="F168">
        <f>IF(R168="","",VLOOKUP($R168,Data!$A$5:$X$2001,Data!$I$2,FALSE))</f>
        <v>0</v>
      </c>
      <c r="G168">
        <f>IF(R168="","",VLOOKUP($R168,Data!$A$5:$X$2001,Data!$J$2,FALSE))</f>
        <v>0</v>
      </c>
      <c r="H168" t="str">
        <f>IF(R168="","",VLOOKUP($R168,Data!$A$5:$X$2001,Data!$K$2,FALSE))</f>
        <v>3451</v>
      </c>
      <c r="I168" t="str">
        <f>IF(R168="","",VLOOKUP($R168,Data!$A$5:$X$2001,Data!$L$2,FALSE))</f>
        <v>NYS CHILD PASSENGER SAFETY</v>
      </c>
      <c r="J168" s="9">
        <f>IF($R168="","",VLOOKUP($R168,Data!$A$5:$AJ$2001,Data!AC$2,FALSE))</f>
        <v>1541.54</v>
      </c>
      <c r="K168" s="9">
        <f>IF($R168="","",VLOOKUP($R168,Data!$A$5:$AJ$2001,Data!AD$2,FALSE))</f>
        <v>19.179999999999836</v>
      </c>
      <c r="L168" s="9">
        <f>IF($R168="","",VLOOKUP($R168,Data!$A$5:$AJ$2001,Data!AE$2,FALSE))</f>
        <v>-1202.6999999999998</v>
      </c>
      <c r="M168" s="9">
        <f>IF($R168="","",VLOOKUP($R168,Data!$A$5:$AJ$2001,Data!AF$2,FALSE))</f>
        <v>1896.3100000000004</v>
      </c>
      <c r="N168" s="9">
        <f>IF($R168="","",VLOOKUP($R168,Data!$A$5:$AJ$2001,Data!AG$2,FALSE))</f>
        <v>316.21000000000004</v>
      </c>
      <c r="O168" s="9">
        <f>IF($R168="","",VLOOKUP($R168,Data!$A$5:$AJ$2001,Data!AH$2,FALSE))</f>
        <v>606.96</v>
      </c>
      <c r="P168" s="9">
        <f>IF($R168="","",VLOOKUP($R168,Data!$A$5:$AJ$2001,Data!AI$2,FALSE))</f>
        <v>894.90000000000009</v>
      </c>
      <c r="Q168" s="9">
        <f t="shared" si="2"/>
        <v>4072.4000000000005</v>
      </c>
      <c r="R168">
        <f>IF((MAX($R$4:R167)+1)&gt;Data!$A$1,"",MAX($R$4:R167)+1)</f>
        <v>164</v>
      </c>
    </row>
    <row r="169" spans="1:18" x14ac:dyDescent="0.2">
      <c r="A169" s="10">
        <f>IF(Q169="","",RANK(Q169,$Q$5:$Q$257)+COUNTIF($Q$3:Q168,Q169))</f>
        <v>167</v>
      </c>
      <c r="B169" t="str">
        <f>IF(R169="","",VLOOKUP($R169,Data!$A$5:$X$2001,Data!$E$2,FALSE))</f>
        <v>A</v>
      </c>
      <c r="C169">
        <f>IF(R169="","",VLOOKUP($R169,Data!$A$5:$X$2001,Data!$F$2,FALSE))</f>
        <v>0</v>
      </c>
      <c r="D169">
        <f>IF(R169="","",VLOOKUP($R169,Data!$A$5:$X$2001,Data!$G$2,FALSE))</f>
        <v>0</v>
      </c>
      <c r="E169">
        <f>IF(R169="","",VLOOKUP($R169,Data!$A$5:$X$2001,Data!$H$2,FALSE))</f>
        <v>0</v>
      </c>
      <c r="F169">
        <f>IF(R169="","",VLOOKUP($R169,Data!$A$5:$X$2001,Data!$I$2,FALSE))</f>
        <v>0</v>
      </c>
      <c r="G169">
        <f>IF(R169="","",VLOOKUP($R169,Data!$A$5:$X$2001,Data!$J$2,FALSE))</f>
        <v>0</v>
      </c>
      <c r="H169" t="str">
        <f>IF(R169="","",VLOOKUP($R169,Data!$A$5:$X$2001,Data!$K$2,FALSE))</f>
        <v>3452</v>
      </c>
      <c r="I169" t="str">
        <f>IF(R169="","",VLOOKUP($R169,Data!$A$5:$X$2001,Data!$L$2,FALSE))</f>
        <v>MISC PUBLIC HEALTH GRANTS</v>
      </c>
      <c r="J169" s="9">
        <f>IF($R169="","",VLOOKUP($R169,Data!$A$5:$AJ$2001,Data!AC$2,FALSE))</f>
        <v>0</v>
      </c>
      <c r="K169" s="9">
        <f>IF($R169="","",VLOOKUP($R169,Data!$A$5:$AJ$2001,Data!AD$2,FALSE))</f>
        <v>0</v>
      </c>
      <c r="L169" s="9">
        <f>IF($R169="","",VLOOKUP($R169,Data!$A$5:$AJ$2001,Data!AE$2,FALSE))</f>
        <v>0</v>
      </c>
      <c r="M169" s="9">
        <f>IF($R169="","",VLOOKUP($R169,Data!$A$5:$AJ$2001,Data!AF$2,FALSE))</f>
        <v>0</v>
      </c>
      <c r="N169" s="9">
        <f>IF($R169="","",VLOOKUP($R169,Data!$A$5:$AJ$2001,Data!AG$2,FALSE))</f>
        <v>0</v>
      </c>
      <c r="O169" s="9">
        <f>IF($R169="","",VLOOKUP($R169,Data!$A$5:$AJ$2001,Data!AH$2,FALSE))</f>
        <v>-6785</v>
      </c>
      <c r="P169" s="9">
        <f>IF($R169="","",VLOOKUP($R169,Data!$A$5:$AJ$2001,Data!AI$2,FALSE))</f>
        <v>0</v>
      </c>
      <c r="Q169" s="9">
        <f t="shared" si="2"/>
        <v>-6785</v>
      </c>
      <c r="R169">
        <f>IF((MAX($R$4:R168)+1)&gt;Data!$A$1,"",MAX($R$4:R168)+1)</f>
        <v>165</v>
      </c>
    </row>
    <row r="170" spans="1:18" x14ac:dyDescent="0.2">
      <c r="A170" s="10">
        <f>IF(Q170="","",RANK(Q170,$Q$5:$Q$257)+COUNTIF($Q$3:Q169,Q170))</f>
        <v>226</v>
      </c>
      <c r="B170" t="str">
        <f>IF(R170="","",VLOOKUP($R170,Data!$A$5:$X$2001,Data!$E$2,FALSE))</f>
        <v>A</v>
      </c>
      <c r="C170">
        <f>IF(R170="","",VLOOKUP($R170,Data!$A$5:$X$2001,Data!$F$2,FALSE))</f>
        <v>0</v>
      </c>
      <c r="D170">
        <f>IF(R170="","",VLOOKUP($R170,Data!$A$5:$X$2001,Data!$G$2,FALSE))</f>
        <v>0</v>
      </c>
      <c r="E170">
        <f>IF(R170="","",VLOOKUP($R170,Data!$A$5:$X$2001,Data!$H$2,FALSE))</f>
        <v>0</v>
      </c>
      <c r="F170">
        <f>IF(R170="","",VLOOKUP($R170,Data!$A$5:$X$2001,Data!$I$2,FALSE))</f>
        <v>0</v>
      </c>
      <c r="G170">
        <f>IF(R170="","",VLOOKUP($R170,Data!$A$5:$X$2001,Data!$J$2,FALSE))</f>
        <v>0</v>
      </c>
      <c r="H170" t="str">
        <f>IF(R170="","",VLOOKUP($R170,Data!$A$5:$X$2001,Data!$K$2,FALSE))</f>
        <v>3472</v>
      </c>
      <c r="I170" t="str">
        <f>IF(R170="","",VLOOKUP($R170,Data!$A$5:$X$2001,Data!$L$2,FALSE))</f>
        <v>COMMUNITY SUPPORT GROUP</v>
      </c>
      <c r="J170" s="9">
        <f>IF($R170="","",VLOOKUP($R170,Data!$A$5:$AJ$2001,Data!AC$2,FALSE))</f>
        <v>-248550.82000000007</v>
      </c>
      <c r="K170" s="9">
        <f>IF($R170="","",VLOOKUP($R170,Data!$A$5:$AJ$2001,Data!AD$2,FALSE))</f>
        <v>65300.820000000065</v>
      </c>
      <c r="L170" s="9">
        <f>IF($R170="","",VLOOKUP($R170,Data!$A$5:$AJ$2001,Data!AE$2,FALSE))</f>
        <v>-51227.5</v>
      </c>
      <c r="M170" s="9">
        <f>IF($R170="","",VLOOKUP($R170,Data!$A$5:$AJ$2001,Data!AF$2,FALSE))</f>
        <v>-3903</v>
      </c>
      <c r="N170" s="9">
        <f>IF($R170="","",VLOOKUP($R170,Data!$A$5:$AJ$2001,Data!AG$2,FALSE))</f>
        <v>75872.840000000084</v>
      </c>
      <c r="O170" s="9">
        <f>IF($R170="","",VLOOKUP($R170,Data!$A$5:$AJ$2001,Data!AH$2,FALSE))</f>
        <v>18470</v>
      </c>
      <c r="P170" s="9">
        <f>IF($R170="","",VLOOKUP($R170,Data!$A$5:$AJ$2001,Data!AI$2,FALSE))</f>
        <v>-106107</v>
      </c>
      <c r="Q170" s="9">
        <f t="shared" si="2"/>
        <v>-250144.65999999992</v>
      </c>
      <c r="R170">
        <f>IF((MAX($R$4:R169)+1)&gt;Data!$A$1,"",MAX($R$4:R169)+1)</f>
        <v>166</v>
      </c>
    </row>
    <row r="171" spans="1:18" x14ac:dyDescent="0.2">
      <c r="A171" s="10">
        <f>IF(Q171="","",RANK(Q171,$Q$5:$Q$257)+COUNTIF($Q$3:Q170,Q171))</f>
        <v>72</v>
      </c>
      <c r="B171" t="str">
        <f>IF(R171="","",VLOOKUP($R171,Data!$A$5:$X$2001,Data!$E$2,FALSE))</f>
        <v>A</v>
      </c>
      <c r="C171">
        <f>IF(R171="","",VLOOKUP($R171,Data!$A$5:$X$2001,Data!$F$2,FALSE))</f>
        <v>0</v>
      </c>
      <c r="D171">
        <f>IF(R171="","",VLOOKUP($R171,Data!$A$5:$X$2001,Data!$G$2,FALSE))</f>
        <v>0</v>
      </c>
      <c r="E171">
        <f>IF(R171="","",VLOOKUP($R171,Data!$A$5:$X$2001,Data!$H$2,FALSE))</f>
        <v>0</v>
      </c>
      <c r="F171">
        <f>IF(R171="","",VLOOKUP($R171,Data!$A$5:$X$2001,Data!$I$2,FALSE))</f>
        <v>0</v>
      </c>
      <c r="G171">
        <f>IF(R171="","",VLOOKUP($R171,Data!$A$5:$X$2001,Data!$J$2,FALSE))</f>
        <v>0</v>
      </c>
      <c r="H171" t="str">
        <f>IF(R171="","",VLOOKUP($R171,Data!$A$5:$X$2001,Data!$K$2,FALSE))</f>
        <v>3474</v>
      </c>
      <c r="I171" t="str">
        <f>IF(R171="","",VLOOKUP($R171,Data!$A$5:$X$2001,Data!$L$2,FALSE))</f>
        <v>SUICIDE PREVENTION GRANT</v>
      </c>
      <c r="J171" s="9">
        <f>IF($R171="","",VLOOKUP($R171,Data!$A$5:$AJ$2001,Data!AC$2,FALSE))</f>
        <v>3300</v>
      </c>
      <c r="K171" s="9">
        <f>IF($R171="","",VLOOKUP($R171,Data!$A$5:$AJ$2001,Data!AD$2,FALSE))</f>
        <v>-172</v>
      </c>
      <c r="L171" s="9">
        <f>IF($R171="","",VLOOKUP($R171,Data!$A$5:$AJ$2001,Data!AE$2,FALSE))</f>
        <v>0</v>
      </c>
      <c r="M171" s="9">
        <f>IF($R171="","",VLOOKUP($R171,Data!$A$5:$AJ$2001,Data!AF$2,FALSE))</f>
        <v>0</v>
      </c>
      <c r="N171" s="9">
        <f>IF($R171="","",VLOOKUP($R171,Data!$A$5:$AJ$2001,Data!AG$2,FALSE))</f>
        <v>0</v>
      </c>
      <c r="O171" s="9">
        <f>IF($R171="","",VLOOKUP($R171,Data!$A$5:$AJ$2001,Data!AH$2,FALSE))</f>
        <v>0</v>
      </c>
      <c r="P171" s="9">
        <f>IF($R171="","",VLOOKUP($R171,Data!$A$5:$AJ$2001,Data!AI$2,FALSE))</f>
        <v>0</v>
      </c>
      <c r="Q171" s="9">
        <f t="shared" si="2"/>
        <v>3128</v>
      </c>
      <c r="R171">
        <f>IF((MAX($R$4:R170)+1)&gt;Data!$A$1,"",MAX($R$4:R170)+1)</f>
        <v>167</v>
      </c>
    </row>
    <row r="172" spans="1:18" x14ac:dyDescent="0.2">
      <c r="A172" s="10">
        <f>IF(Q172="","",RANK(Q172,$Q$5:$Q$257)+COUNTIF($Q$3:Q171,Q172))</f>
        <v>215</v>
      </c>
      <c r="B172" t="str">
        <f>IF(R172="","",VLOOKUP($R172,Data!$A$5:$X$2001,Data!$E$2,FALSE))</f>
        <v>A</v>
      </c>
      <c r="C172">
        <f>IF(R172="","",VLOOKUP($R172,Data!$A$5:$X$2001,Data!$F$2,FALSE))</f>
        <v>0</v>
      </c>
      <c r="D172">
        <f>IF(R172="","",VLOOKUP($R172,Data!$A$5:$X$2001,Data!$G$2,FALSE))</f>
        <v>0</v>
      </c>
      <c r="E172">
        <f>IF(R172="","",VLOOKUP($R172,Data!$A$5:$X$2001,Data!$H$2,FALSE))</f>
        <v>0</v>
      </c>
      <c r="F172">
        <f>IF(R172="","",VLOOKUP($R172,Data!$A$5:$X$2001,Data!$I$2,FALSE))</f>
        <v>0</v>
      </c>
      <c r="G172">
        <f>IF(R172="","",VLOOKUP($R172,Data!$A$5:$X$2001,Data!$J$2,FALSE))</f>
        <v>0</v>
      </c>
      <c r="H172" t="str">
        <f>IF(R172="","",VLOOKUP($R172,Data!$A$5:$X$2001,Data!$K$2,FALSE))</f>
        <v>3483</v>
      </c>
      <c r="I172" t="str">
        <f>IF(R172="","",VLOOKUP($R172,Data!$A$5:$X$2001,Data!$L$2,FALSE))</f>
        <v>CHEM. DEPENDENCY PROGRAM</v>
      </c>
      <c r="J172" s="9">
        <f>IF($R172="","",VLOOKUP($R172,Data!$A$5:$AJ$2001,Data!AC$2,FALSE))</f>
        <v>-4297</v>
      </c>
      <c r="K172" s="9">
        <f>IF($R172="","",VLOOKUP($R172,Data!$A$5:$AJ$2001,Data!AD$2,FALSE))</f>
        <v>-1204</v>
      </c>
      <c r="L172" s="9">
        <f>IF($R172="","",VLOOKUP($R172,Data!$A$5:$AJ$2001,Data!AE$2,FALSE))</f>
        <v>-150</v>
      </c>
      <c r="M172" s="9">
        <f>IF($R172="","",VLOOKUP($R172,Data!$A$5:$AJ$2001,Data!AF$2,FALSE))</f>
        <v>-4010</v>
      </c>
      <c r="N172" s="9">
        <f>IF($R172="","",VLOOKUP($R172,Data!$A$5:$AJ$2001,Data!AG$2,FALSE))</f>
        <v>-88342</v>
      </c>
      <c r="O172" s="9">
        <f>IF($R172="","",VLOOKUP($R172,Data!$A$5:$AJ$2001,Data!AH$2,FALSE))</f>
        <v>-16551</v>
      </c>
      <c r="P172" s="9">
        <f>IF($R172="","",VLOOKUP($R172,Data!$A$5:$AJ$2001,Data!AI$2,FALSE))</f>
        <v>-11481</v>
      </c>
      <c r="Q172" s="9">
        <f t="shared" si="2"/>
        <v>-126035</v>
      </c>
      <c r="R172">
        <f>IF((MAX($R$4:R171)+1)&gt;Data!$A$1,"",MAX($R$4:R171)+1)</f>
        <v>168</v>
      </c>
    </row>
    <row r="173" spans="1:18" x14ac:dyDescent="0.2">
      <c r="A173" s="10">
        <f>IF(Q173="","",RANK(Q173,$Q$5:$Q$257)+COUNTIF($Q$3:Q172,Q173))</f>
        <v>52</v>
      </c>
      <c r="B173" t="str">
        <f>IF(R173="","",VLOOKUP($R173,Data!$A$5:$X$2001,Data!$E$2,FALSE))</f>
        <v>A</v>
      </c>
      <c r="C173">
        <f>IF(R173="","",VLOOKUP($R173,Data!$A$5:$X$2001,Data!$F$2,FALSE))</f>
        <v>0</v>
      </c>
      <c r="D173">
        <f>IF(R173="","",VLOOKUP($R173,Data!$A$5:$X$2001,Data!$G$2,FALSE))</f>
        <v>0</v>
      </c>
      <c r="E173">
        <f>IF(R173="","",VLOOKUP($R173,Data!$A$5:$X$2001,Data!$H$2,FALSE))</f>
        <v>0</v>
      </c>
      <c r="F173">
        <f>IF(R173="","",VLOOKUP($R173,Data!$A$5:$X$2001,Data!$I$2,FALSE))</f>
        <v>0</v>
      </c>
      <c r="G173">
        <f>IF(R173="","",VLOOKUP($R173,Data!$A$5:$X$2001,Data!$J$2,FALSE))</f>
        <v>0</v>
      </c>
      <c r="H173" t="str">
        <f>IF(R173="","",VLOOKUP($R173,Data!$A$5:$X$2001,Data!$K$2,FALSE))</f>
        <v>3485</v>
      </c>
      <c r="I173" t="str">
        <f>IF(R173="","",VLOOKUP($R173,Data!$A$5:$X$2001,Data!$L$2,FALSE))</f>
        <v>TOBACCO AWARENESS</v>
      </c>
      <c r="J173" s="9">
        <f>IF($R173="","",VLOOKUP($R173,Data!$A$5:$AJ$2001,Data!AC$2,FALSE))</f>
        <v>6374</v>
      </c>
      <c r="K173" s="9">
        <f>IF($R173="","",VLOOKUP($R173,Data!$A$5:$AJ$2001,Data!AD$2,FALSE))</f>
        <v>-8380</v>
      </c>
      <c r="L173" s="9">
        <f>IF($R173="","",VLOOKUP($R173,Data!$A$5:$AJ$2001,Data!AE$2,FALSE))</f>
        <v>-7705.9199999999983</v>
      </c>
      <c r="M173" s="9">
        <f>IF($R173="","",VLOOKUP($R173,Data!$A$5:$AJ$2001,Data!AF$2,FALSE))</f>
        <v>3246.9900000000016</v>
      </c>
      <c r="N173" s="9">
        <f>IF($R173="","",VLOOKUP($R173,Data!$A$5:$AJ$2001,Data!AG$2,FALSE))</f>
        <v>-3709.1500000000015</v>
      </c>
      <c r="O173" s="9">
        <f>IF($R173="","",VLOOKUP($R173,Data!$A$5:$AJ$2001,Data!AH$2,FALSE))</f>
        <v>14307.03</v>
      </c>
      <c r="P173" s="9">
        <f>IF($R173="","",VLOOKUP($R173,Data!$A$5:$AJ$2001,Data!AI$2,FALSE))</f>
        <v>12512.24</v>
      </c>
      <c r="Q173" s="9">
        <f t="shared" si="2"/>
        <v>16645.190000000002</v>
      </c>
      <c r="R173">
        <f>IF((MAX($R$4:R172)+1)&gt;Data!$A$1,"",MAX($R$4:R172)+1)</f>
        <v>169</v>
      </c>
    </row>
    <row r="174" spans="1:18" x14ac:dyDescent="0.2">
      <c r="A174" s="10">
        <f>IF(Q174="","",RANK(Q174,$Q$5:$Q$257)+COUNTIF($Q$3:Q173,Q174))</f>
        <v>77</v>
      </c>
      <c r="B174" t="str">
        <f>IF(R174="","",VLOOKUP($R174,Data!$A$5:$X$2001,Data!$E$2,FALSE))</f>
        <v>A</v>
      </c>
      <c r="C174">
        <f>IF(R174="","",VLOOKUP($R174,Data!$A$5:$X$2001,Data!$F$2,FALSE))</f>
        <v>0</v>
      </c>
      <c r="D174">
        <f>IF(R174="","",VLOOKUP($R174,Data!$A$5:$X$2001,Data!$G$2,FALSE))</f>
        <v>0</v>
      </c>
      <c r="E174">
        <f>IF(R174="","",VLOOKUP($R174,Data!$A$5:$X$2001,Data!$H$2,FALSE))</f>
        <v>0</v>
      </c>
      <c r="F174">
        <f>IF(R174="","",VLOOKUP($R174,Data!$A$5:$X$2001,Data!$I$2,FALSE))</f>
        <v>0</v>
      </c>
      <c r="G174">
        <f>IF(R174="","",VLOOKUP($R174,Data!$A$5:$X$2001,Data!$J$2,FALSE))</f>
        <v>0</v>
      </c>
      <c r="H174" t="str">
        <f>IF(R174="","",VLOOKUP($R174,Data!$A$5:$X$2001,Data!$K$2,FALSE))</f>
        <v>3486</v>
      </c>
      <c r="I174" t="str">
        <f>IF(R174="","",VLOOKUP($R174,Data!$A$5:$X$2001,Data!$L$2,FALSE))</f>
        <v>RADON GRANT</v>
      </c>
      <c r="J174" s="9">
        <f>IF($R174="","",VLOOKUP($R174,Data!$A$5:$AJ$2001,Data!AC$2,FALSE))</f>
        <v>0</v>
      </c>
      <c r="K174" s="9">
        <f>IF($R174="","",VLOOKUP($R174,Data!$A$5:$AJ$2001,Data!AD$2,FALSE))</f>
        <v>-475</v>
      </c>
      <c r="L174" s="9">
        <f>IF($R174="","",VLOOKUP($R174,Data!$A$5:$AJ$2001,Data!AE$2,FALSE))</f>
        <v>1150</v>
      </c>
      <c r="M174" s="9">
        <f>IF($R174="","",VLOOKUP($R174,Data!$A$5:$AJ$2001,Data!AF$2,FALSE))</f>
        <v>675</v>
      </c>
      <c r="N174" s="9">
        <f>IF($R174="","",VLOOKUP($R174,Data!$A$5:$AJ$2001,Data!AG$2,FALSE))</f>
        <v>0</v>
      </c>
      <c r="O174" s="9">
        <f>IF($R174="","",VLOOKUP($R174,Data!$A$5:$AJ$2001,Data!AH$2,FALSE))</f>
        <v>0</v>
      </c>
      <c r="P174" s="9">
        <f>IF($R174="","",VLOOKUP($R174,Data!$A$5:$AJ$2001,Data!AI$2,FALSE))</f>
        <v>0</v>
      </c>
      <c r="Q174" s="9">
        <f t="shared" si="2"/>
        <v>1350</v>
      </c>
      <c r="R174">
        <f>IF((MAX($R$4:R173)+1)&gt;Data!$A$1,"",MAX($R$4:R173)+1)</f>
        <v>170</v>
      </c>
    </row>
    <row r="175" spans="1:18" x14ac:dyDescent="0.2">
      <c r="A175" s="10">
        <f>IF(Q175="","",RANK(Q175,$Q$5:$Q$257)+COUNTIF($Q$3:Q174,Q175))</f>
        <v>55</v>
      </c>
      <c r="B175" t="str">
        <f>IF(R175="","",VLOOKUP($R175,Data!$A$5:$X$2001,Data!$E$2,FALSE))</f>
        <v>A</v>
      </c>
      <c r="C175">
        <f>IF(R175="","",VLOOKUP($R175,Data!$A$5:$X$2001,Data!$F$2,FALSE))</f>
        <v>0</v>
      </c>
      <c r="D175">
        <f>IF(R175="","",VLOOKUP($R175,Data!$A$5:$X$2001,Data!$G$2,FALSE))</f>
        <v>0</v>
      </c>
      <c r="E175">
        <f>IF(R175="","",VLOOKUP($R175,Data!$A$5:$X$2001,Data!$H$2,FALSE))</f>
        <v>0</v>
      </c>
      <c r="F175">
        <f>IF(R175="","",VLOOKUP($R175,Data!$A$5:$X$2001,Data!$I$2,FALSE))</f>
        <v>0</v>
      </c>
      <c r="G175">
        <f>IF(R175="","",VLOOKUP($R175,Data!$A$5:$X$2001,Data!$J$2,FALSE))</f>
        <v>0</v>
      </c>
      <c r="H175" t="str">
        <f>IF(R175="","",VLOOKUP($R175,Data!$A$5:$X$2001,Data!$K$2,FALSE))</f>
        <v>3488</v>
      </c>
      <c r="I175" t="str">
        <f>IF(R175="","",VLOOKUP($R175,Data!$A$5:$X$2001,Data!$L$2,FALSE))</f>
        <v>RABIES CONTROL</v>
      </c>
      <c r="J175" s="9">
        <f>IF($R175="","",VLOOKUP($R175,Data!$A$5:$AJ$2001,Data!AC$2,FALSE))</f>
        <v>2733.34</v>
      </c>
      <c r="K175" s="9">
        <f>IF($R175="","",VLOOKUP($R175,Data!$A$5:$AJ$2001,Data!AD$2,FALSE))</f>
        <v>5062.57</v>
      </c>
      <c r="L175" s="9">
        <f>IF($R175="","",VLOOKUP($R175,Data!$A$5:$AJ$2001,Data!AE$2,FALSE))</f>
        <v>3023.58</v>
      </c>
      <c r="M175" s="9">
        <f>IF($R175="","",VLOOKUP($R175,Data!$A$5:$AJ$2001,Data!AF$2,FALSE))</f>
        <v>1405.17</v>
      </c>
      <c r="N175" s="9">
        <f>IF($R175="","",VLOOKUP($R175,Data!$A$5:$AJ$2001,Data!AG$2,FALSE))</f>
        <v>-1980.9500000000007</v>
      </c>
      <c r="O175" s="9">
        <f>IF($R175="","",VLOOKUP($R175,Data!$A$5:$AJ$2001,Data!AH$2,FALSE))</f>
        <v>1370.4899999999998</v>
      </c>
      <c r="P175" s="9">
        <f>IF($R175="","",VLOOKUP($R175,Data!$A$5:$AJ$2001,Data!AI$2,FALSE))</f>
        <v>1806.75</v>
      </c>
      <c r="Q175" s="9">
        <f t="shared" si="2"/>
        <v>13420.949999999999</v>
      </c>
      <c r="R175">
        <f>IF((MAX($R$4:R174)+1)&gt;Data!$A$1,"",MAX($R$4:R174)+1)</f>
        <v>171</v>
      </c>
    </row>
    <row r="176" spans="1:18" x14ac:dyDescent="0.2">
      <c r="A176" s="10">
        <f>IF(Q176="","",RANK(Q176,$Q$5:$Q$257)+COUNTIF($Q$3:Q175,Q176))</f>
        <v>48</v>
      </c>
      <c r="B176" t="str">
        <f>IF(R176="","",VLOOKUP($R176,Data!$A$5:$X$2001,Data!$E$2,FALSE))</f>
        <v>A</v>
      </c>
      <c r="C176">
        <f>IF(R176="","",VLOOKUP($R176,Data!$A$5:$X$2001,Data!$F$2,FALSE))</f>
        <v>0</v>
      </c>
      <c r="D176">
        <f>IF(R176="","",VLOOKUP($R176,Data!$A$5:$X$2001,Data!$G$2,FALSE))</f>
        <v>0</v>
      </c>
      <c r="E176">
        <f>IF(R176="","",VLOOKUP($R176,Data!$A$5:$X$2001,Data!$H$2,FALSE))</f>
        <v>0</v>
      </c>
      <c r="F176">
        <f>IF(R176="","",VLOOKUP($R176,Data!$A$5:$X$2001,Data!$I$2,FALSE))</f>
        <v>0</v>
      </c>
      <c r="G176">
        <f>IF(R176="","",VLOOKUP($R176,Data!$A$5:$X$2001,Data!$J$2,FALSE))</f>
        <v>0</v>
      </c>
      <c r="H176" t="str">
        <f>IF(R176="","",VLOOKUP($R176,Data!$A$5:$X$2001,Data!$K$2,FALSE))</f>
        <v>3489</v>
      </c>
      <c r="I176" t="str">
        <f>IF(R176="","",VLOOKUP($R176,Data!$A$5:$X$2001,Data!$L$2,FALSE))</f>
        <v>CHILDHOOD LEAD POISON PREV.</v>
      </c>
      <c r="J176" s="9">
        <f>IF($R176="","",VLOOKUP($R176,Data!$A$5:$AJ$2001,Data!AC$2,FALSE))</f>
        <v>4828.1100000000006</v>
      </c>
      <c r="K176" s="9">
        <f>IF($R176="","",VLOOKUP($R176,Data!$A$5:$AJ$2001,Data!AD$2,FALSE))</f>
        <v>-4244</v>
      </c>
      <c r="L176" s="9">
        <f>IF($R176="","",VLOOKUP($R176,Data!$A$5:$AJ$2001,Data!AE$2,FALSE))</f>
        <v>-1008.2799999999988</v>
      </c>
      <c r="M176" s="9">
        <f>IF($R176="","",VLOOKUP($R176,Data!$A$5:$AJ$2001,Data!AF$2,FALSE))</f>
        <v>-5216.010000000002</v>
      </c>
      <c r="N176" s="9">
        <f>IF($R176="","",VLOOKUP($R176,Data!$A$5:$AJ$2001,Data!AG$2,FALSE))</f>
        <v>5511.73</v>
      </c>
      <c r="O176" s="9">
        <f>IF($R176="","",VLOOKUP($R176,Data!$A$5:$AJ$2001,Data!AH$2,FALSE))</f>
        <v>4900.5499999999993</v>
      </c>
      <c r="P176" s="9">
        <f>IF($R176="","",VLOOKUP($R176,Data!$A$5:$AJ$2001,Data!AI$2,FALSE))</f>
        <v>19822.27</v>
      </c>
      <c r="Q176" s="9">
        <f t="shared" si="2"/>
        <v>24594.37</v>
      </c>
      <c r="R176">
        <f>IF((MAX($R$4:R175)+1)&gt;Data!$A$1,"",MAX($R$4:R175)+1)</f>
        <v>172</v>
      </c>
    </row>
    <row r="177" spans="1:18" x14ac:dyDescent="0.2">
      <c r="A177" s="10">
        <f>IF(Q177="","",RANK(Q177,$Q$5:$Q$257)+COUNTIF($Q$3:Q176,Q177))</f>
        <v>86</v>
      </c>
      <c r="B177" t="str">
        <f>IF(R177="","",VLOOKUP($R177,Data!$A$5:$X$2001,Data!$E$2,FALSE))</f>
        <v>A</v>
      </c>
      <c r="C177">
        <f>IF(R177="","",VLOOKUP($R177,Data!$A$5:$X$2001,Data!$F$2,FALSE))</f>
        <v>0</v>
      </c>
      <c r="D177">
        <f>IF(R177="","",VLOOKUP($R177,Data!$A$5:$X$2001,Data!$G$2,FALSE))</f>
        <v>0</v>
      </c>
      <c r="E177">
        <f>IF(R177="","",VLOOKUP($R177,Data!$A$5:$X$2001,Data!$H$2,FALSE))</f>
        <v>0</v>
      </c>
      <c r="F177">
        <f>IF(R177="","",VLOOKUP($R177,Data!$A$5:$X$2001,Data!$I$2,FALSE))</f>
        <v>0</v>
      </c>
      <c r="G177">
        <f>IF(R177="","",VLOOKUP($R177,Data!$A$5:$X$2001,Data!$J$2,FALSE))</f>
        <v>0</v>
      </c>
      <c r="H177" t="str">
        <f>IF(R177="","",VLOOKUP($R177,Data!$A$5:$X$2001,Data!$K$2,FALSE))</f>
        <v>3491</v>
      </c>
      <c r="I177" t="str">
        <f>IF(R177="","",VLOOKUP($R177,Data!$A$5:$X$2001,Data!$L$2,FALSE))</f>
        <v>ADULT REHAB CENTER</v>
      </c>
      <c r="J177" s="9">
        <f>IF($R177="","",VLOOKUP($R177,Data!$A$5:$AJ$2001,Data!AC$2,FALSE))</f>
        <v>2370</v>
      </c>
      <c r="K177" s="9">
        <f>IF($R177="","",VLOOKUP($R177,Data!$A$5:$AJ$2001,Data!AD$2,FALSE))</f>
        <v>-2343</v>
      </c>
      <c r="L177" s="9">
        <f>IF($R177="","",VLOOKUP($R177,Data!$A$5:$AJ$2001,Data!AE$2,FALSE))</f>
        <v>-189</v>
      </c>
      <c r="M177" s="9">
        <f>IF($R177="","",VLOOKUP($R177,Data!$A$5:$AJ$2001,Data!AF$2,FALSE))</f>
        <v>445.35000000000582</v>
      </c>
      <c r="N177" s="9">
        <f>IF($R177="","",VLOOKUP($R177,Data!$A$5:$AJ$2001,Data!AG$2,FALSE))</f>
        <v>-4259</v>
      </c>
      <c r="O177" s="9">
        <f>IF($R177="","",VLOOKUP($R177,Data!$A$5:$AJ$2001,Data!AH$2,FALSE))</f>
        <v>4259</v>
      </c>
      <c r="P177" s="9">
        <f>IF($R177="","",VLOOKUP($R177,Data!$A$5:$AJ$2001,Data!AI$2,FALSE))</f>
        <v>-1</v>
      </c>
      <c r="Q177" s="9">
        <f t="shared" si="2"/>
        <v>282.35000000000582</v>
      </c>
      <c r="R177">
        <f>IF((MAX($R$4:R176)+1)&gt;Data!$A$1,"",MAX($R$4:R176)+1)</f>
        <v>173</v>
      </c>
    </row>
    <row r="178" spans="1:18" x14ac:dyDescent="0.2">
      <c r="A178" s="10">
        <f>IF(Q178="","",RANK(Q178,$Q$5:$Q$257)+COUNTIF($Q$3:Q177,Q178))</f>
        <v>20</v>
      </c>
      <c r="B178" t="str">
        <f>IF(R178="","",VLOOKUP($R178,Data!$A$5:$X$2001,Data!$E$2,FALSE))</f>
        <v>A</v>
      </c>
      <c r="C178">
        <f>IF(R178="","",VLOOKUP($R178,Data!$A$5:$X$2001,Data!$F$2,FALSE))</f>
        <v>0</v>
      </c>
      <c r="D178">
        <f>IF(R178="","",VLOOKUP($R178,Data!$A$5:$X$2001,Data!$G$2,FALSE))</f>
        <v>0</v>
      </c>
      <c r="E178">
        <f>IF(R178="","",VLOOKUP($R178,Data!$A$5:$X$2001,Data!$H$2,FALSE))</f>
        <v>0</v>
      </c>
      <c r="F178">
        <f>IF(R178="","",VLOOKUP($R178,Data!$A$5:$X$2001,Data!$I$2,FALSE))</f>
        <v>0</v>
      </c>
      <c r="G178">
        <f>IF(R178="","",VLOOKUP($R178,Data!$A$5:$X$2001,Data!$J$2,FALSE))</f>
        <v>0</v>
      </c>
      <c r="H178" t="str">
        <f>IF(R178="","",VLOOKUP($R178,Data!$A$5:$X$2001,Data!$K$2,FALSE))</f>
        <v>3590</v>
      </c>
      <c r="I178" t="str">
        <f>IF(R178="","",VLOOKUP($R178,Data!$A$5:$X$2001,Data!$L$2,FALSE))</f>
        <v>NYS GRANT, RURAL PUBLIC TRAN</v>
      </c>
      <c r="J178" s="9">
        <f>IF($R178="","",VLOOKUP($R178,Data!$A$5:$AJ$2001,Data!AC$2,FALSE))</f>
        <v>3149.8300000000017</v>
      </c>
      <c r="K178" s="9">
        <f>IF($R178="","",VLOOKUP($R178,Data!$A$5:$AJ$2001,Data!AD$2,FALSE))</f>
        <v>61470.19</v>
      </c>
      <c r="L178" s="9">
        <f>IF($R178="","",VLOOKUP($R178,Data!$A$5:$AJ$2001,Data!AE$2,FALSE))</f>
        <v>24012.95</v>
      </c>
      <c r="M178" s="9">
        <f>IF($R178="","",VLOOKUP($R178,Data!$A$5:$AJ$2001,Data!AF$2,FALSE))</f>
        <v>97524.04</v>
      </c>
      <c r="N178" s="9">
        <f>IF($R178="","",VLOOKUP($R178,Data!$A$5:$AJ$2001,Data!AG$2,FALSE))</f>
        <v>231959.98</v>
      </c>
      <c r="O178" s="9">
        <f>IF($R178="","",VLOOKUP($R178,Data!$A$5:$AJ$2001,Data!AH$2,FALSE))</f>
        <v>10002.070000000007</v>
      </c>
      <c r="P178" s="9">
        <f>IF($R178="","",VLOOKUP($R178,Data!$A$5:$AJ$2001,Data!AI$2,FALSE))</f>
        <v>-10695.7</v>
      </c>
      <c r="Q178" s="9">
        <f t="shared" si="2"/>
        <v>417423.35999999999</v>
      </c>
      <c r="R178">
        <f>IF((MAX($R$4:R177)+1)&gt;Data!$A$1,"",MAX($R$4:R177)+1)</f>
        <v>174</v>
      </c>
    </row>
    <row r="179" spans="1:18" x14ac:dyDescent="0.2">
      <c r="A179" s="10">
        <f>IF(Q179="","",RANK(Q179,$Q$5:$Q$257)+COUNTIF($Q$3:Q178,Q179))</f>
        <v>239</v>
      </c>
      <c r="B179" t="str">
        <f>IF(R179="","",VLOOKUP($R179,Data!$A$5:$X$2001,Data!$E$2,FALSE))</f>
        <v>A</v>
      </c>
      <c r="C179">
        <f>IF(R179="","",VLOOKUP($R179,Data!$A$5:$X$2001,Data!$F$2,FALSE))</f>
        <v>0</v>
      </c>
      <c r="D179">
        <f>IF(R179="","",VLOOKUP($R179,Data!$A$5:$X$2001,Data!$G$2,FALSE))</f>
        <v>0</v>
      </c>
      <c r="E179">
        <f>IF(R179="","",VLOOKUP($R179,Data!$A$5:$X$2001,Data!$H$2,FALSE))</f>
        <v>0</v>
      </c>
      <c r="F179">
        <f>IF(R179="","",VLOOKUP($R179,Data!$A$5:$X$2001,Data!$I$2,FALSE))</f>
        <v>0</v>
      </c>
      <c r="G179">
        <f>IF(R179="","",VLOOKUP($R179,Data!$A$5:$X$2001,Data!$J$2,FALSE))</f>
        <v>0</v>
      </c>
      <c r="H179" t="str">
        <f>IF(R179="","",VLOOKUP($R179,Data!$A$5:$X$2001,Data!$K$2,FALSE))</f>
        <v>3594</v>
      </c>
      <c r="I179" t="str">
        <f>IF(R179="","",VLOOKUP($R179,Data!$A$5:$X$2001,Data!$L$2,FALSE))</f>
        <v>STOA BUSLINE SUBSIDY</v>
      </c>
      <c r="J179" s="9">
        <f>IF($R179="","",VLOOKUP($R179,Data!$A$5:$AJ$2001,Data!AC$2,FALSE))</f>
        <v>-59303.099999999977</v>
      </c>
      <c r="K179" s="9">
        <f>IF($R179="","",VLOOKUP($R179,Data!$A$5:$AJ$2001,Data!AD$2,FALSE))</f>
        <v>-88342.43</v>
      </c>
      <c r="L179" s="9">
        <f>IF($R179="","",VLOOKUP($R179,Data!$A$5:$AJ$2001,Data!AE$2,FALSE))</f>
        <v>-69234.559999999998</v>
      </c>
      <c r="M179" s="9">
        <f>IF($R179="","",VLOOKUP($R179,Data!$A$5:$AJ$2001,Data!AF$2,FALSE))</f>
        <v>-53928.460000000021</v>
      </c>
      <c r="N179" s="9">
        <f>IF($R179="","",VLOOKUP($R179,Data!$A$5:$AJ$2001,Data!AG$2,FALSE))</f>
        <v>-106694.55000000005</v>
      </c>
      <c r="O179" s="9">
        <f>IF($R179="","",VLOOKUP($R179,Data!$A$5:$AJ$2001,Data!AH$2,FALSE))</f>
        <v>85374.669999999984</v>
      </c>
      <c r="P179" s="9">
        <f>IF($R179="","",VLOOKUP($R179,Data!$A$5:$AJ$2001,Data!AI$2,FALSE))</f>
        <v>-161502.64000000001</v>
      </c>
      <c r="Q179" s="9">
        <f t="shared" si="2"/>
        <v>-453631.07000000007</v>
      </c>
      <c r="R179">
        <f>IF((MAX($R$4:R178)+1)&gt;Data!$A$1,"",MAX($R$4:R178)+1)</f>
        <v>175</v>
      </c>
    </row>
    <row r="180" spans="1:18" x14ac:dyDescent="0.2">
      <c r="A180" s="10">
        <f>IF(Q180="","",RANK(Q180,$Q$5:$Q$257)+COUNTIF($Q$3:Q179,Q180))</f>
        <v>118</v>
      </c>
      <c r="B180" t="str">
        <f>IF(R180="","",VLOOKUP($R180,Data!$A$5:$X$2001,Data!$E$2,FALSE))</f>
        <v>A</v>
      </c>
      <c r="C180">
        <f>IF(R180="","",VLOOKUP($R180,Data!$A$5:$X$2001,Data!$F$2,FALSE))</f>
        <v>0</v>
      </c>
      <c r="D180">
        <f>IF(R180="","",VLOOKUP($R180,Data!$A$5:$X$2001,Data!$G$2,FALSE))</f>
        <v>0</v>
      </c>
      <c r="E180">
        <f>IF(R180="","",VLOOKUP($R180,Data!$A$5:$X$2001,Data!$H$2,FALSE))</f>
        <v>0</v>
      </c>
      <c r="F180">
        <f>IF(R180="","",VLOOKUP($R180,Data!$A$5:$X$2001,Data!$I$2,FALSE))</f>
        <v>0</v>
      </c>
      <c r="G180">
        <f>IF(R180="","",VLOOKUP($R180,Data!$A$5:$X$2001,Data!$J$2,FALSE))</f>
        <v>0</v>
      </c>
      <c r="H180" t="str">
        <f>IF(R180="","",VLOOKUP($R180,Data!$A$5:$X$2001,Data!$K$2,FALSE))</f>
        <v>3597</v>
      </c>
      <c r="I180" t="str">
        <f>IF(R180="","",VLOOKUP($R180,Data!$A$5:$X$2001,Data!$L$2,FALSE))</f>
        <v>C.M.A.Q. GRANT - STATE</v>
      </c>
      <c r="J180" s="9">
        <f>IF($R180="","",VLOOKUP($R180,Data!$A$5:$AJ$2001,Data!AC$2,FALSE))</f>
        <v>0</v>
      </c>
      <c r="K180" s="9">
        <f>IF($R180="","",VLOOKUP($R180,Data!$A$5:$AJ$2001,Data!AD$2,FALSE))</f>
        <v>0</v>
      </c>
      <c r="L180" s="9">
        <f>IF($R180="","",VLOOKUP($R180,Data!$A$5:$AJ$2001,Data!AE$2,FALSE))</f>
        <v>0</v>
      </c>
      <c r="M180" s="9">
        <f>IF($R180="","",VLOOKUP($R180,Data!$A$5:$AJ$2001,Data!AF$2,FALSE))</f>
        <v>0</v>
      </c>
      <c r="N180" s="9">
        <f>IF($R180="","",VLOOKUP($R180,Data!$A$5:$AJ$2001,Data!AG$2,FALSE))</f>
        <v>0</v>
      </c>
      <c r="O180" s="9">
        <f>IF($R180="","",VLOOKUP($R180,Data!$A$5:$AJ$2001,Data!AH$2,FALSE))</f>
        <v>0</v>
      </c>
      <c r="P180" s="9">
        <f>IF($R180="","",VLOOKUP($R180,Data!$A$5:$AJ$2001,Data!AI$2,FALSE))</f>
        <v>0</v>
      </c>
      <c r="Q180" s="9">
        <f t="shared" si="2"/>
        <v>0</v>
      </c>
      <c r="R180">
        <f>IF((MAX($R$4:R179)+1)&gt;Data!$A$1,"",MAX($R$4:R179)+1)</f>
        <v>176</v>
      </c>
    </row>
    <row r="181" spans="1:18" x14ac:dyDescent="0.2">
      <c r="A181" s="10">
        <f>IF(Q181="","",RANK(Q181,$Q$5:$Q$257)+COUNTIF($Q$3:Q180,Q181))</f>
        <v>119</v>
      </c>
      <c r="B181" t="str">
        <f>IF(R181="","",VLOOKUP($R181,Data!$A$5:$X$2001,Data!$E$2,FALSE))</f>
        <v>A</v>
      </c>
      <c r="C181">
        <f>IF(R181="","",VLOOKUP($R181,Data!$A$5:$X$2001,Data!$F$2,FALSE))</f>
        <v>0</v>
      </c>
      <c r="D181">
        <f>IF(R181="","",VLOOKUP($R181,Data!$A$5:$X$2001,Data!$G$2,FALSE))</f>
        <v>0</v>
      </c>
      <c r="E181">
        <f>IF(R181="","",VLOOKUP($R181,Data!$A$5:$X$2001,Data!$H$2,FALSE))</f>
        <v>0</v>
      </c>
      <c r="F181">
        <f>IF(R181="","",VLOOKUP($R181,Data!$A$5:$X$2001,Data!$I$2,FALSE))</f>
        <v>0</v>
      </c>
      <c r="G181">
        <f>IF(R181="","",VLOOKUP($R181,Data!$A$5:$X$2001,Data!$J$2,FALSE))</f>
        <v>0</v>
      </c>
      <c r="H181" t="str">
        <f>IF(R181="","",VLOOKUP($R181,Data!$A$5:$X$2001,Data!$K$2,FALSE))</f>
        <v>3601</v>
      </c>
      <c r="I181" t="str">
        <f>IF(R181="","",VLOOKUP($R181,Data!$A$5:$X$2001,Data!$L$2,FALSE))</f>
        <v>MEDICAL ASSISTANCE</v>
      </c>
      <c r="J181" s="9">
        <f>IF($R181="","",VLOOKUP($R181,Data!$A$5:$AJ$2001,Data!AC$2,FALSE))</f>
        <v>0</v>
      </c>
      <c r="K181" s="9">
        <f>IF($R181="","",VLOOKUP($R181,Data!$A$5:$AJ$2001,Data!AD$2,FALSE))</f>
        <v>0</v>
      </c>
      <c r="L181" s="9">
        <f>IF($R181="","",VLOOKUP($R181,Data!$A$5:$AJ$2001,Data!AE$2,FALSE))</f>
        <v>0</v>
      </c>
      <c r="M181" s="9">
        <f>IF($R181="","",VLOOKUP($R181,Data!$A$5:$AJ$2001,Data!AF$2,FALSE))</f>
        <v>0</v>
      </c>
      <c r="N181" s="9">
        <f>IF($R181="","",VLOOKUP($R181,Data!$A$5:$AJ$2001,Data!AG$2,FALSE))</f>
        <v>0</v>
      </c>
      <c r="O181" s="9">
        <f>IF($R181="","",VLOOKUP($R181,Data!$A$5:$AJ$2001,Data!AH$2,FALSE))</f>
        <v>0</v>
      </c>
      <c r="P181" s="9">
        <f>IF($R181="","",VLOOKUP($R181,Data!$A$5:$AJ$2001,Data!AI$2,FALSE))</f>
        <v>0</v>
      </c>
      <c r="Q181" s="9">
        <f t="shared" si="2"/>
        <v>0</v>
      </c>
      <c r="R181">
        <f>IF((MAX($R$4:R180)+1)&gt;Data!$A$1,"",MAX($R$4:R180)+1)</f>
        <v>177</v>
      </c>
    </row>
    <row r="182" spans="1:18" x14ac:dyDescent="0.2">
      <c r="A182" s="10">
        <f>IF(Q182="","",RANK(Q182,$Q$5:$Q$257)+COUNTIF($Q$3:Q181,Q182))</f>
        <v>224</v>
      </c>
      <c r="B182" t="str">
        <f>IF(R182="","",VLOOKUP($R182,Data!$A$5:$X$2001,Data!$E$2,FALSE))</f>
        <v>A</v>
      </c>
      <c r="C182">
        <f>IF(R182="","",VLOOKUP($R182,Data!$A$5:$X$2001,Data!$F$2,FALSE))</f>
        <v>0</v>
      </c>
      <c r="D182">
        <f>IF(R182="","",VLOOKUP($R182,Data!$A$5:$X$2001,Data!$G$2,FALSE))</f>
        <v>0</v>
      </c>
      <c r="E182">
        <f>IF(R182="","",VLOOKUP($R182,Data!$A$5:$X$2001,Data!$H$2,FALSE))</f>
        <v>0</v>
      </c>
      <c r="F182">
        <f>IF(R182="","",VLOOKUP($R182,Data!$A$5:$X$2001,Data!$I$2,FALSE))</f>
        <v>0</v>
      </c>
      <c r="G182">
        <f>IF(R182="","",VLOOKUP($R182,Data!$A$5:$X$2001,Data!$J$2,FALSE))</f>
        <v>0</v>
      </c>
      <c r="H182" t="str">
        <f>IF(R182="","",VLOOKUP($R182,Data!$A$5:$X$2001,Data!$K$2,FALSE))</f>
        <v>3609</v>
      </c>
      <c r="I182" t="str">
        <f>IF(R182="","",VLOOKUP($R182,Data!$A$5:$X$2001,Data!$L$2,FALSE))</f>
        <v>FAMILY ASSISTANCE</v>
      </c>
      <c r="J182" s="9">
        <f>IF($R182="","",VLOOKUP($R182,Data!$A$5:$AJ$2001,Data!AC$2,FALSE))</f>
        <v>-155071</v>
      </c>
      <c r="K182" s="9">
        <f>IF($R182="","",VLOOKUP($R182,Data!$A$5:$AJ$2001,Data!AD$2,FALSE))</f>
        <v>-1184</v>
      </c>
      <c r="L182" s="9">
        <f>IF($R182="","",VLOOKUP($R182,Data!$A$5:$AJ$2001,Data!AE$2,FALSE))</f>
        <v>-1177</v>
      </c>
      <c r="M182" s="9">
        <f>IF($R182="","",VLOOKUP($R182,Data!$A$5:$AJ$2001,Data!AF$2,FALSE))</f>
        <v>-404</v>
      </c>
      <c r="N182" s="9">
        <f>IF($R182="","",VLOOKUP($R182,Data!$A$5:$AJ$2001,Data!AG$2,FALSE))</f>
        <v>-304</v>
      </c>
      <c r="O182" s="9">
        <f>IF($R182="","",VLOOKUP($R182,Data!$A$5:$AJ$2001,Data!AH$2,FALSE))</f>
        <v>-26030</v>
      </c>
      <c r="P182" s="9">
        <f>IF($R182="","",VLOOKUP($R182,Data!$A$5:$AJ$2001,Data!AI$2,FALSE))</f>
        <v>400</v>
      </c>
      <c r="Q182" s="9">
        <f t="shared" si="2"/>
        <v>-183770</v>
      </c>
      <c r="R182">
        <f>IF((MAX($R$4:R181)+1)&gt;Data!$A$1,"",MAX($R$4:R181)+1)</f>
        <v>178</v>
      </c>
    </row>
    <row r="183" spans="1:18" x14ac:dyDescent="0.2">
      <c r="A183" s="10">
        <f>IF(Q183="","",RANK(Q183,$Q$5:$Q$257)+COUNTIF($Q$3:Q182,Q183))</f>
        <v>9</v>
      </c>
      <c r="B183" t="str">
        <f>IF(R183="","",VLOOKUP($R183,Data!$A$5:$X$2001,Data!$E$2,FALSE))</f>
        <v>A</v>
      </c>
      <c r="C183">
        <f>IF(R183="","",VLOOKUP($R183,Data!$A$5:$X$2001,Data!$F$2,FALSE))</f>
        <v>0</v>
      </c>
      <c r="D183">
        <f>IF(R183="","",VLOOKUP($R183,Data!$A$5:$X$2001,Data!$G$2,FALSE))</f>
        <v>0</v>
      </c>
      <c r="E183">
        <f>IF(R183="","",VLOOKUP($R183,Data!$A$5:$X$2001,Data!$H$2,FALSE))</f>
        <v>0</v>
      </c>
      <c r="F183">
        <f>IF(R183="","",VLOOKUP($R183,Data!$A$5:$X$2001,Data!$I$2,FALSE))</f>
        <v>0</v>
      </c>
      <c r="G183">
        <f>IF(R183="","",VLOOKUP($R183,Data!$A$5:$X$2001,Data!$J$2,FALSE))</f>
        <v>0</v>
      </c>
      <c r="H183" t="str">
        <f>IF(R183="","",VLOOKUP($R183,Data!$A$5:$X$2001,Data!$K$2,FALSE))</f>
        <v>3610</v>
      </c>
      <c r="I183" t="str">
        <f>IF(R183="","",VLOOKUP($R183,Data!$A$5:$X$2001,Data!$L$2,FALSE))</f>
        <v>SOCIAL SERVICES ADMINIS</v>
      </c>
      <c r="J183" s="9">
        <f>IF($R183="","",VLOOKUP($R183,Data!$A$5:$AJ$2001,Data!AC$2,FALSE))</f>
        <v>265004</v>
      </c>
      <c r="K183" s="9">
        <f>IF($R183="","",VLOOKUP($R183,Data!$A$5:$AJ$2001,Data!AD$2,FALSE))</f>
        <v>71598</v>
      </c>
      <c r="L183" s="9">
        <f>IF($R183="","",VLOOKUP($R183,Data!$A$5:$AJ$2001,Data!AE$2,FALSE))</f>
        <v>354516</v>
      </c>
      <c r="M183" s="9">
        <f>IF($R183="","",VLOOKUP($R183,Data!$A$5:$AJ$2001,Data!AF$2,FALSE))</f>
        <v>-300124</v>
      </c>
      <c r="N183" s="9">
        <f>IF($R183="","",VLOOKUP($R183,Data!$A$5:$AJ$2001,Data!AG$2,FALSE))</f>
        <v>-158490</v>
      </c>
      <c r="O183" s="9">
        <f>IF($R183="","",VLOOKUP($R183,Data!$A$5:$AJ$2001,Data!AH$2,FALSE))</f>
        <v>286138</v>
      </c>
      <c r="P183" s="9">
        <f>IF($R183="","",VLOOKUP($R183,Data!$A$5:$AJ$2001,Data!AI$2,FALSE))</f>
        <v>601909</v>
      </c>
      <c r="Q183" s="9">
        <f t="shared" si="2"/>
        <v>1120551</v>
      </c>
      <c r="R183">
        <f>IF((MAX($R$4:R182)+1)&gt;Data!$A$1,"",MAX($R$4:R182)+1)</f>
        <v>179</v>
      </c>
    </row>
    <row r="184" spans="1:18" x14ac:dyDescent="0.2">
      <c r="A184" s="10">
        <f>IF(Q184="","",RANK(Q184,$Q$5:$Q$257)+COUNTIF($Q$3:Q183,Q184))</f>
        <v>251</v>
      </c>
      <c r="B184" t="str">
        <f>IF(R184="","",VLOOKUP($R184,Data!$A$5:$X$2001,Data!$E$2,FALSE))</f>
        <v>A</v>
      </c>
      <c r="C184">
        <f>IF(R184="","",VLOOKUP($R184,Data!$A$5:$X$2001,Data!$F$2,FALSE))</f>
        <v>0</v>
      </c>
      <c r="D184">
        <f>IF(R184="","",VLOOKUP($R184,Data!$A$5:$X$2001,Data!$G$2,FALSE))</f>
        <v>0</v>
      </c>
      <c r="E184">
        <f>IF(R184="","",VLOOKUP($R184,Data!$A$5:$X$2001,Data!$H$2,FALSE))</f>
        <v>0</v>
      </c>
      <c r="F184">
        <f>IF(R184="","",VLOOKUP($R184,Data!$A$5:$X$2001,Data!$I$2,FALSE))</f>
        <v>0</v>
      </c>
      <c r="G184">
        <f>IF(R184="","",VLOOKUP($R184,Data!$A$5:$X$2001,Data!$J$2,FALSE))</f>
        <v>0</v>
      </c>
      <c r="H184" t="str">
        <f>IF(R184="","",VLOOKUP($R184,Data!$A$5:$X$2001,Data!$K$2,FALSE))</f>
        <v>3619</v>
      </c>
      <c r="I184" t="str">
        <f>IF(R184="","",VLOOKUP($R184,Data!$A$5:$X$2001,Data!$L$2,FALSE))</f>
        <v>CHILD CARE</v>
      </c>
      <c r="J184" s="9">
        <f>IF($R184="","",VLOOKUP($R184,Data!$A$5:$AJ$2001,Data!AC$2,FALSE))</f>
        <v>-254951</v>
      </c>
      <c r="K184" s="9">
        <f>IF($R184="","",VLOOKUP($R184,Data!$A$5:$AJ$2001,Data!AD$2,FALSE))</f>
        <v>-261210</v>
      </c>
      <c r="L184" s="9">
        <f>IF($R184="","",VLOOKUP($R184,Data!$A$5:$AJ$2001,Data!AE$2,FALSE))</f>
        <v>-29756</v>
      </c>
      <c r="M184" s="9">
        <f>IF($R184="","",VLOOKUP($R184,Data!$A$5:$AJ$2001,Data!AF$2,FALSE))</f>
        <v>-132317</v>
      </c>
      <c r="N184" s="9">
        <f>IF($R184="","",VLOOKUP($R184,Data!$A$5:$AJ$2001,Data!AG$2,FALSE))</f>
        <v>-165743</v>
      </c>
      <c r="O184" s="9">
        <f>IF($R184="","",VLOOKUP($R184,Data!$A$5:$AJ$2001,Data!AH$2,FALSE))</f>
        <v>91058</v>
      </c>
      <c r="P184" s="9">
        <f>IF($R184="","",VLOOKUP($R184,Data!$A$5:$AJ$2001,Data!AI$2,FALSE))</f>
        <v>-1207647</v>
      </c>
      <c r="Q184" s="9">
        <f t="shared" si="2"/>
        <v>-1960566</v>
      </c>
      <c r="R184">
        <f>IF((MAX($R$4:R183)+1)&gt;Data!$A$1,"",MAX($R$4:R183)+1)</f>
        <v>180</v>
      </c>
    </row>
    <row r="185" spans="1:18" x14ac:dyDescent="0.2">
      <c r="A185" s="10">
        <f>IF(Q185="","",RANK(Q185,$Q$5:$Q$257)+COUNTIF($Q$3:Q184,Q185))</f>
        <v>34</v>
      </c>
      <c r="B185" t="str">
        <f>IF(R185="","",VLOOKUP($R185,Data!$A$5:$X$2001,Data!$E$2,FALSE))</f>
        <v>A</v>
      </c>
      <c r="C185">
        <f>IF(R185="","",VLOOKUP($R185,Data!$A$5:$X$2001,Data!$F$2,FALSE))</f>
        <v>0</v>
      </c>
      <c r="D185">
        <f>IF(R185="","",VLOOKUP($R185,Data!$A$5:$X$2001,Data!$G$2,FALSE))</f>
        <v>0</v>
      </c>
      <c r="E185">
        <f>IF(R185="","",VLOOKUP($R185,Data!$A$5:$X$2001,Data!$H$2,FALSE))</f>
        <v>0</v>
      </c>
      <c r="F185">
        <f>IF(R185="","",VLOOKUP($R185,Data!$A$5:$X$2001,Data!$I$2,FALSE))</f>
        <v>0</v>
      </c>
      <c r="G185">
        <f>IF(R185="","",VLOOKUP($R185,Data!$A$5:$X$2001,Data!$J$2,FALSE))</f>
        <v>0</v>
      </c>
      <c r="H185" t="str">
        <f>IF(R185="","",VLOOKUP($R185,Data!$A$5:$X$2001,Data!$K$2,FALSE))</f>
        <v>3623</v>
      </c>
      <c r="I185" t="str">
        <f>IF(R185="","",VLOOKUP($R185,Data!$A$5:$X$2001,Data!$L$2,FALSE))</f>
        <v>JUVENILE DELINQUENT CARE</v>
      </c>
      <c r="J185" s="9">
        <f>IF($R185="","",VLOOKUP($R185,Data!$A$5:$AJ$2001,Data!AC$2,FALSE))</f>
        <v>472</v>
      </c>
      <c r="K185" s="9">
        <f>IF($R185="","",VLOOKUP($R185,Data!$A$5:$AJ$2001,Data!AD$2,FALSE))</f>
        <v>472</v>
      </c>
      <c r="L185" s="9">
        <f>IF($R185="","",VLOOKUP($R185,Data!$A$5:$AJ$2001,Data!AE$2,FALSE))</f>
        <v>-27</v>
      </c>
      <c r="M185" s="9">
        <f>IF($R185="","",VLOOKUP($R185,Data!$A$5:$AJ$2001,Data!AF$2,FALSE))</f>
        <v>8852</v>
      </c>
      <c r="N185" s="9">
        <f>IF($R185="","",VLOOKUP($R185,Data!$A$5:$AJ$2001,Data!AG$2,FALSE))</f>
        <v>48500</v>
      </c>
      <c r="O185" s="9">
        <f>IF($R185="","",VLOOKUP($R185,Data!$A$5:$AJ$2001,Data!AH$2,FALSE))</f>
        <v>15451</v>
      </c>
      <c r="P185" s="9">
        <f>IF($R185="","",VLOOKUP($R185,Data!$A$5:$AJ$2001,Data!AI$2,FALSE))</f>
        <v>42000</v>
      </c>
      <c r="Q185" s="9">
        <f t="shared" si="2"/>
        <v>115720</v>
      </c>
      <c r="R185">
        <f>IF((MAX($R$4:R184)+1)&gt;Data!$A$1,"",MAX($R$4:R184)+1)</f>
        <v>181</v>
      </c>
    </row>
    <row r="186" spans="1:18" x14ac:dyDescent="0.2">
      <c r="A186" s="10">
        <f>IF(Q186="","",RANK(Q186,$Q$5:$Q$257)+COUNTIF($Q$3:Q185,Q186))</f>
        <v>22</v>
      </c>
      <c r="B186" t="str">
        <f>IF(R186="","",VLOOKUP($R186,Data!$A$5:$X$2001,Data!$E$2,FALSE))</f>
        <v>A</v>
      </c>
      <c r="C186">
        <f>IF(R186="","",VLOOKUP($R186,Data!$A$5:$X$2001,Data!$F$2,FALSE))</f>
        <v>0</v>
      </c>
      <c r="D186">
        <f>IF(R186="","",VLOOKUP($R186,Data!$A$5:$X$2001,Data!$G$2,FALSE))</f>
        <v>0</v>
      </c>
      <c r="E186">
        <f>IF(R186="","",VLOOKUP($R186,Data!$A$5:$X$2001,Data!$H$2,FALSE))</f>
        <v>0</v>
      </c>
      <c r="F186">
        <f>IF(R186="","",VLOOKUP($R186,Data!$A$5:$X$2001,Data!$I$2,FALSE))</f>
        <v>0</v>
      </c>
      <c r="G186">
        <f>IF(R186="","",VLOOKUP($R186,Data!$A$5:$X$2001,Data!$J$2,FALSE))</f>
        <v>0</v>
      </c>
      <c r="H186" t="str">
        <f>IF(R186="","",VLOOKUP($R186,Data!$A$5:$X$2001,Data!$K$2,FALSE))</f>
        <v>3640</v>
      </c>
      <c r="I186" t="str">
        <f>IF(R186="","",VLOOKUP($R186,Data!$A$5:$X$2001,Data!$L$2,FALSE))</f>
        <v>SAFETY NET PROGRAM</v>
      </c>
      <c r="J186" s="9">
        <f>IF($R186="","",VLOOKUP($R186,Data!$A$5:$AJ$2001,Data!AC$2,FALSE))</f>
        <v>124814</v>
      </c>
      <c r="K186" s="9">
        <f>IF($R186="","",VLOOKUP($R186,Data!$A$5:$AJ$2001,Data!AD$2,FALSE))</f>
        <v>33493</v>
      </c>
      <c r="L186" s="9">
        <f>IF($R186="","",VLOOKUP($R186,Data!$A$5:$AJ$2001,Data!AE$2,FALSE))</f>
        <v>37026</v>
      </c>
      <c r="M186" s="9">
        <f>IF($R186="","",VLOOKUP($R186,Data!$A$5:$AJ$2001,Data!AF$2,FALSE))</f>
        <v>72511</v>
      </c>
      <c r="N186" s="9">
        <f>IF($R186="","",VLOOKUP($R186,Data!$A$5:$AJ$2001,Data!AG$2,FALSE))</f>
        <v>62177</v>
      </c>
      <c r="O186" s="9">
        <f>IF($R186="","",VLOOKUP($R186,Data!$A$5:$AJ$2001,Data!AH$2,FALSE))</f>
        <v>1225</v>
      </c>
      <c r="P186" s="9">
        <f>IF($R186="","",VLOOKUP($R186,Data!$A$5:$AJ$2001,Data!AI$2,FALSE))</f>
        <v>32991</v>
      </c>
      <c r="Q186" s="9">
        <f t="shared" si="2"/>
        <v>364237</v>
      </c>
      <c r="R186">
        <f>IF((MAX($R$4:R185)+1)&gt;Data!$A$1,"",MAX($R$4:R185)+1)</f>
        <v>182</v>
      </c>
    </row>
    <row r="187" spans="1:18" x14ac:dyDescent="0.2">
      <c r="A187" s="10">
        <f>IF(Q187="","",RANK(Q187,$Q$5:$Q$257)+COUNTIF($Q$3:Q186,Q187))</f>
        <v>26</v>
      </c>
      <c r="B187" t="str">
        <f>IF(R187="","",VLOOKUP($R187,Data!$A$5:$X$2001,Data!$E$2,FALSE))</f>
        <v>A</v>
      </c>
      <c r="C187">
        <f>IF(R187="","",VLOOKUP($R187,Data!$A$5:$X$2001,Data!$F$2,FALSE))</f>
        <v>0</v>
      </c>
      <c r="D187">
        <f>IF(R187="","",VLOOKUP($R187,Data!$A$5:$X$2001,Data!$G$2,FALSE))</f>
        <v>0</v>
      </c>
      <c r="E187">
        <f>IF(R187="","",VLOOKUP($R187,Data!$A$5:$X$2001,Data!$H$2,FALSE))</f>
        <v>0</v>
      </c>
      <c r="F187">
        <f>IF(R187="","",VLOOKUP($R187,Data!$A$5:$X$2001,Data!$I$2,FALSE))</f>
        <v>0</v>
      </c>
      <c r="G187">
        <f>IF(R187="","",VLOOKUP($R187,Data!$A$5:$X$2001,Data!$J$2,FALSE))</f>
        <v>0</v>
      </c>
      <c r="H187" t="str">
        <f>IF(R187="","",VLOOKUP($R187,Data!$A$5:$X$2001,Data!$K$2,FALSE))</f>
        <v>3642</v>
      </c>
      <c r="I187" t="str">
        <f>IF(R187="","",VLOOKUP($R187,Data!$A$5:$X$2001,Data!$L$2,FALSE))</f>
        <v>EMERGENCY AID FOR ADULTS</v>
      </c>
      <c r="J187" s="9">
        <f>IF($R187="","",VLOOKUP($R187,Data!$A$5:$AJ$2001,Data!AC$2,FALSE))</f>
        <v>22190</v>
      </c>
      <c r="K187" s="9">
        <f>IF($R187="","",VLOOKUP($R187,Data!$A$5:$AJ$2001,Data!AD$2,FALSE))</f>
        <v>23952</v>
      </c>
      <c r="L187" s="9">
        <f>IF($R187="","",VLOOKUP($R187,Data!$A$5:$AJ$2001,Data!AE$2,FALSE))</f>
        <v>18164</v>
      </c>
      <c r="M187" s="9">
        <f>IF($R187="","",VLOOKUP($R187,Data!$A$5:$AJ$2001,Data!AF$2,FALSE))</f>
        <v>25215</v>
      </c>
      <c r="N187" s="9">
        <f>IF($R187="","",VLOOKUP($R187,Data!$A$5:$AJ$2001,Data!AG$2,FALSE))</f>
        <v>98334</v>
      </c>
      <c r="O187" s="9">
        <f>IF($R187="","",VLOOKUP($R187,Data!$A$5:$AJ$2001,Data!AH$2,FALSE))</f>
        <v>5539</v>
      </c>
      <c r="P187" s="9">
        <f>IF($R187="","",VLOOKUP($R187,Data!$A$5:$AJ$2001,Data!AI$2,FALSE))</f>
        <v>6299</v>
      </c>
      <c r="Q187" s="9">
        <f t="shared" si="2"/>
        <v>199693</v>
      </c>
      <c r="R187">
        <f>IF((MAX($R$4:R186)+1)&gt;Data!$A$1,"",MAX($R$4:R186)+1)</f>
        <v>183</v>
      </c>
    </row>
    <row r="188" spans="1:18" x14ac:dyDescent="0.2">
      <c r="A188" s="10">
        <f>IF(Q188="","",RANK(Q188,$Q$5:$Q$257)+COUNTIF($Q$3:Q187,Q188))</f>
        <v>15</v>
      </c>
      <c r="B188" t="str">
        <f>IF(R188="","",VLOOKUP($R188,Data!$A$5:$X$2001,Data!$E$2,FALSE))</f>
        <v>A</v>
      </c>
      <c r="C188">
        <f>IF(R188="","",VLOOKUP($R188,Data!$A$5:$X$2001,Data!$F$2,FALSE))</f>
        <v>0</v>
      </c>
      <c r="D188">
        <f>IF(R188="","",VLOOKUP($R188,Data!$A$5:$X$2001,Data!$G$2,FALSE))</f>
        <v>0</v>
      </c>
      <c r="E188">
        <f>IF(R188="","",VLOOKUP($R188,Data!$A$5:$X$2001,Data!$H$2,FALSE))</f>
        <v>0</v>
      </c>
      <c r="F188">
        <f>IF(R188="","",VLOOKUP($R188,Data!$A$5:$X$2001,Data!$I$2,FALSE))</f>
        <v>0</v>
      </c>
      <c r="G188">
        <f>IF(R188="","",VLOOKUP($R188,Data!$A$5:$X$2001,Data!$J$2,FALSE))</f>
        <v>0</v>
      </c>
      <c r="H188" t="str">
        <f>IF(R188="","",VLOOKUP($R188,Data!$A$5:$X$2001,Data!$K$2,FALSE))</f>
        <v>3655</v>
      </c>
      <c r="I188" t="str">
        <f>IF(R188="","",VLOOKUP($R188,Data!$A$5:$X$2001,Data!$L$2,FALSE))</f>
        <v>DAY CARE</v>
      </c>
      <c r="J188" s="9">
        <f>IF($R188="","",VLOOKUP($R188,Data!$A$5:$AJ$2001,Data!AC$2,FALSE))</f>
        <v>-66905</v>
      </c>
      <c r="K188" s="9">
        <f>IF($R188="","",VLOOKUP($R188,Data!$A$5:$AJ$2001,Data!AD$2,FALSE))</f>
        <v>93443</v>
      </c>
      <c r="L188" s="9">
        <f>IF($R188="","",VLOOKUP($R188,Data!$A$5:$AJ$2001,Data!AE$2,FALSE))</f>
        <v>171272</v>
      </c>
      <c r="M188" s="9">
        <f>IF($R188="","",VLOOKUP($R188,Data!$A$5:$AJ$2001,Data!AF$2,FALSE))</f>
        <v>160849</v>
      </c>
      <c r="N188" s="9">
        <f>IF($R188="","",VLOOKUP($R188,Data!$A$5:$AJ$2001,Data!AG$2,FALSE))</f>
        <v>185021</v>
      </c>
      <c r="O188" s="9">
        <f>IF($R188="","",VLOOKUP($R188,Data!$A$5:$AJ$2001,Data!AH$2,FALSE))</f>
        <v>4409</v>
      </c>
      <c r="P188" s="9">
        <f>IF($R188="","",VLOOKUP($R188,Data!$A$5:$AJ$2001,Data!AI$2,FALSE))</f>
        <v>61972</v>
      </c>
      <c r="Q188" s="9">
        <f t="shared" si="2"/>
        <v>610061</v>
      </c>
      <c r="R188">
        <f>IF((MAX($R$4:R187)+1)&gt;Data!$A$1,"",MAX($R$4:R187)+1)</f>
        <v>184</v>
      </c>
    </row>
    <row r="189" spans="1:18" x14ac:dyDescent="0.2">
      <c r="A189" s="10">
        <f>IF(Q189="","",RANK(Q189,$Q$5:$Q$257)+COUNTIF($Q$3:Q188,Q189))</f>
        <v>247</v>
      </c>
      <c r="B189" t="str">
        <f>IF(R189="","",VLOOKUP($R189,Data!$A$5:$X$2001,Data!$E$2,FALSE))</f>
        <v>A</v>
      </c>
      <c r="C189">
        <f>IF(R189="","",VLOOKUP($R189,Data!$A$5:$X$2001,Data!$F$2,FALSE))</f>
        <v>0</v>
      </c>
      <c r="D189">
        <f>IF(R189="","",VLOOKUP($R189,Data!$A$5:$X$2001,Data!$G$2,FALSE))</f>
        <v>0</v>
      </c>
      <c r="E189">
        <f>IF(R189="","",VLOOKUP($R189,Data!$A$5:$X$2001,Data!$H$2,FALSE))</f>
        <v>0</v>
      </c>
      <c r="F189">
        <f>IF(R189="","",VLOOKUP($R189,Data!$A$5:$X$2001,Data!$I$2,FALSE))</f>
        <v>0</v>
      </c>
      <c r="G189">
        <f>IF(R189="","",VLOOKUP($R189,Data!$A$5:$X$2001,Data!$J$2,FALSE))</f>
        <v>0</v>
      </c>
      <c r="H189" t="str">
        <f>IF(R189="","",VLOOKUP($R189,Data!$A$5:$X$2001,Data!$K$2,FALSE))</f>
        <v>3670</v>
      </c>
      <c r="I189" t="str">
        <f>IF(R189="","",VLOOKUP($R189,Data!$A$5:$X$2001,Data!$L$2,FALSE))</f>
        <v>SERV FOR RECIP TITLE XX</v>
      </c>
      <c r="J189" s="9">
        <f>IF($R189="","",VLOOKUP($R189,Data!$A$5:$AJ$2001,Data!AC$2,FALSE))</f>
        <v>356800</v>
      </c>
      <c r="K189" s="9">
        <f>IF($R189="","",VLOOKUP($R189,Data!$A$5:$AJ$2001,Data!AD$2,FALSE))</f>
        <v>-1631656</v>
      </c>
      <c r="L189" s="9">
        <f>IF($R189="","",VLOOKUP($R189,Data!$A$5:$AJ$2001,Data!AE$2,FALSE))</f>
        <v>968813</v>
      </c>
      <c r="M189" s="9">
        <f>IF($R189="","",VLOOKUP($R189,Data!$A$5:$AJ$2001,Data!AF$2,FALSE))</f>
        <v>339563</v>
      </c>
      <c r="N189" s="9">
        <f>IF($R189="","",VLOOKUP($R189,Data!$A$5:$AJ$2001,Data!AG$2,FALSE))</f>
        <v>-993622</v>
      </c>
      <c r="O189" s="9">
        <f>IF($R189="","",VLOOKUP($R189,Data!$A$5:$AJ$2001,Data!AH$2,FALSE))</f>
        <v>131791</v>
      </c>
      <c r="P189" s="9">
        <f>IF($R189="","",VLOOKUP($R189,Data!$A$5:$AJ$2001,Data!AI$2,FALSE))</f>
        <v>-90902</v>
      </c>
      <c r="Q189" s="9">
        <f t="shared" si="2"/>
        <v>-919213</v>
      </c>
      <c r="R189">
        <f>IF((MAX($R$4:R188)+1)&gt;Data!$A$1,"",MAX($R$4:R188)+1)</f>
        <v>185</v>
      </c>
    </row>
    <row r="190" spans="1:18" x14ac:dyDescent="0.2">
      <c r="A190" s="10">
        <f>IF(Q190="","",RANK(Q190,$Q$5:$Q$257)+COUNTIF($Q$3:Q189,Q190))</f>
        <v>143</v>
      </c>
      <c r="B190" t="str">
        <f>IF(R190="","",VLOOKUP($R190,Data!$A$5:$X$2001,Data!$E$2,FALSE))</f>
        <v>A</v>
      </c>
      <c r="C190">
        <f>IF(R190="","",VLOOKUP($R190,Data!$A$5:$X$2001,Data!$F$2,FALSE))</f>
        <v>0</v>
      </c>
      <c r="D190">
        <f>IF(R190="","",VLOOKUP($R190,Data!$A$5:$X$2001,Data!$G$2,FALSE))</f>
        <v>0</v>
      </c>
      <c r="E190">
        <f>IF(R190="","",VLOOKUP($R190,Data!$A$5:$X$2001,Data!$H$2,FALSE))</f>
        <v>0</v>
      </c>
      <c r="F190">
        <f>IF(R190="","",VLOOKUP($R190,Data!$A$5:$X$2001,Data!$I$2,FALSE))</f>
        <v>0</v>
      </c>
      <c r="G190">
        <f>IF(R190="","",VLOOKUP($R190,Data!$A$5:$X$2001,Data!$J$2,FALSE))</f>
        <v>0</v>
      </c>
      <c r="H190" t="str">
        <f>IF(R190="","",VLOOKUP($R190,Data!$A$5:$X$2001,Data!$K$2,FALSE))</f>
        <v>3710</v>
      </c>
      <c r="I190" t="str">
        <f>IF(R190="","",VLOOKUP($R190,Data!$A$5:$X$2001,Data!$L$2,FALSE))</f>
        <v>VETERAN'S SERVICE AGENCY</v>
      </c>
      <c r="J190" s="9">
        <f>IF($R190="","",VLOOKUP($R190,Data!$A$5:$AJ$2001,Data!AC$2,FALSE))</f>
        <v>0</v>
      </c>
      <c r="K190" s="9">
        <f>IF($R190="","",VLOOKUP($R190,Data!$A$5:$AJ$2001,Data!AD$2,FALSE))</f>
        <v>0</v>
      </c>
      <c r="L190" s="9">
        <f>IF($R190="","",VLOOKUP($R190,Data!$A$5:$AJ$2001,Data!AE$2,FALSE))</f>
        <v>0</v>
      </c>
      <c r="M190" s="9">
        <f>IF($R190="","",VLOOKUP($R190,Data!$A$5:$AJ$2001,Data!AF$2,FALSE))</f>
        <v>0</v>
      </c>
      <c r="N190" s="9">
        <f>IF($R190="","",VLOOKUP($R190,Data!$A$5:$AJ$2001,Data!AG$2,FALSE))</f>
        <v>8529</v>
      </c>
      <c r="O190" s="9">
        <f>IF($R190="","",VLOOKUP($R190,Data!$A$5:$AJ$2001,Data!AH$2,FALSE))</f>
        <v>-10000</v>
      </c>
      <c r="P190" s="9">
        <f>IF($R190="","",VLOOKUP($R190,Data!$A$5:$AJ$2001,Data!AI$2,FALSE))</f>
        <v>0</v>
      </c>
      <c r="Q190" s="9">
        <f t="shared" si="2"/>
        <v>-1471</v>
      </c>
      <c r="R190">
        <f>IF((MAX($R$4:R189)+1)&gt;Data!$A$1,"",MAX($R$4:R189)+1)</f>
        <v>186</v>
      </c>
    </row>
    <row r="191" spans="1:18" x14ac:dyDescent="0.2">
      <c r="A191" s="10">
        <f>IF(Q191="","",RANK(Q191,$Q$5:$Q$257)+COUNTIF($Q$3:Q190,Q191))</f>
        <v>185</v>
      </c>
      <c r="B191" t="str">
        <f>IF(R191="","",VLOOKUP($R191,Data!$A$5:$X$2001,Data!$E$2,FALSE))</f>
        <v>A</v>
      </c>
      <c r="C191">
        <f>IF(R191="","",VLOOKUP($R191,Data!$A$5:$X$2001,Data!$F$2,FALSE))</f>
        <v>0</v>
      </c>
      <c r="D191">
        <f>IF(R191="","",VLOOKUP($R191,Data!$A$5:$X$2001,Data!$G$2,FALSE))</f>
        <v>0</v>
      </c>
      <c r="E191">
        <f>IF(R191="","",VLOOKUP($R191,Data!$A$5:$X$2001,Data!$H$2,FALSE))</f>
        <v>0</v>
      </c>
      <c r="F191">
        <f>IF(R191="","",VLOOKUP($R191,Data!$A$5:$X$2001,Data!$I$2,FALSE))</f>
        <v>0</v>
      </c>
      <c r="G191">
        <f>IF(R191="","",VLOOKUP($R191,Data!$A$5:$X$2001,Data!$J$2,FALSE))</f>
        <v>0</v>
      </c>
      <c r="H191" t="str">
        <f>IF(R191="","",VLOOKUP($R191,Data!$A$5:$X$2001,Data!$K$2,FALSE))</f>
        <v>3715</v>
      </c>
      <c r="I191" t="str">
        <f>IF(R191="","",VLOOKUP($R191,Data!$A$5:$X$2001,Data!$L$2,FALSE))</f>
        <v>TOURISM STATE MATCH</v>
      </c>
      <c r="J191" s="9">
        <f>IF($R191="","",VLOOKUP($R191,Data!$A$5:$AJ$2001,Data!AC$2,FALSE))</f>
        <v>0</v>
      </c>
      <c r="K191" s="9">
        <f>IF($R191="","",VLOOKUP($R191,Data!$A$5:$AJ$2001,Data!AD$2,FALSE))</f>
        <v>0</v>
      </c>
      <c r="L191" s="9">
        <f>IF($R191="","",VLOOKUP($R191,Data!$A$5:$AJ$2001,Data!AE$2,FALSE))</f>
        <v>0</v>
      </c>
      <c r="M191" s="9">
        <f>IF($R191="","",VLOOKUP($R191,Data!$A$5:$AJ$2001,Data!AF$2,FALSE))</f>
        <v>0</v>
      </c>
      <c r="N191" s="9">
        <f>IF($R191="","",VLOOKUP($R191,Data!$A$5:$AJ$2001,Data!AG$2,FALSE))</f>
        <v>0</v>
      </c>
      <c r="O191" s="9">
        <f>IF($R191="","",VLOOKUP($R191,Data!$A$5:$AJ$2001,Data!AH$2,FALSE))</f>
        <v>-23397.23</v>
      </c>
      <c r="P191" s="9">
        <f>IF($R191="","",VLOOKUP($R191,Data!$A$5:$AJ$2001,Data!AI$2,FALSE))</f>
        <v>0</v>
      </c>
      <c r="Q191" s="9">
        <f t="shared" si="2"/>
        <v>-23397.23</v>
      </c>
      <c r="R191">
        <f>IF((MAX($R$4:R190)+1)&gt;Data!$A$1,"",MAX($R$4:R190)+1)</f>
        <v>187</v>
      </c>
    </row>
    <row r="192" spans="1:18" x14ac:dyDescent="0.2">
      <c r="A192" s="10">
        <f>IF(Q192="","",RANK(Q192,$Q$5:$Q$257)+COUNTIF($Q$3:Q191,Q192))</f>
        <v>131</v>
      </c>
      <c r="B192" t="str">
        <f>IF(R192="","",VLOOKUP($R192,Data!$A$5:$X$2001,Data!$E$2,FALSE))</f>
        <v>A</v>
      </c>
      <c r="C192">
        <f>IF(R192="","",VLOOKUP($R192,Data!$A$5:$X$2001,Data!$F$2,FALSE))</f>
        <v>0</v>
      </c>
      <c r="D192">
        <f>IF(R192="","",VLOOKUP($R192,Data!$A$5:$X$2001,Data!$G$2,FALSE))</f>
        <v>0</v>
      </c>
      <c r="E192">
        <f>IF(R192="","",VLOOKUP($R192,Data!$A$5:$X$2001,Data!$H$2,FALSE))</f>
        <v>0</v>
      </c>
      <c r="F192">
        <f>IF(R192="","",VLOOKUP($R192,Data!$A$5:$X$2001,Data!$I$2,FALSE))</f>
        <v>0</v>
      </c>
      <c r="G192">
        <f>IF(R192="","",VLOOKUP($R192,Data!$A$5:$X$2001,Data!$J$2,FALSE))</f>
        <v>0</v>
      </c>
      <c r="H192" t="str">
        <f>IF(R192="","",VLOOKUP($R192,Data!$A$5:$X$2001,Data!$K$2,FALSE))</f>
        <v>3770</v>
      </c>
      <c r="I192" t="str">
        <f>IF(R192="","",VLOOKUP($R192,Data!$A$5:$X$2001,Data!$L$2,FALSE))</f>
        <v>UNCLASSIFIED STATE AID</v>
      </c>
      <c r="J192" s="9">
        <f>IF($R192="","",VLOOKUP($R192,Data!$A$5:$AJ$2001,Data!AC$2,FALSE))</f>
        <v>0</v>
      </c>
      <c r="K192" s="9">
        <f>IF($R192="","",VLOOKUP($R192,Data!$A$5:$AJ$2001,Data!AD$2,FALSE))</f>
        <v>-0.01</v>
      </c>
      <c r="L192" s="9">
        <f>IF($R192="","",VLOOKUP($R192,Data!$A$5:$AJ$2001,Data!AE$2,FALSE))</f>
        <v>0</v>
      </c>
      <c r="M192" s="9">
        <f>IF($R192="","",VLOOKUP($R192,Data!$A$5:$AJ$2001,Data!AF$2,FALSE))</f>
        <v>0</v>
      </c>
      <c r="N192" s="9">
        <f>IF($R192="","",VLOOKUP($R192,Data!$A$5:$AJ$2001,Data!AG$2,FALSE))</f>
        <v>0</v>
      </c>
      <c r="O192" s="9">
        <f>IF($R192="","",VLOOKUP($R192,Data!$A$5:$AJ$2001,Data!AH$2,FALSE))</f>
        <v>0</v>
      </c>
      <c r="P192" s="9">
        <f>IF($R192="","",VLOOKUP($R192,Data!$A$5:$AJ$2001,Data!AI$2,FALSE))</f>
        <v>0</v>
      </c>
      <c r="Q192" s="9">
        <f t="shared" si="2"/>
        <v>-0.01</v>
      </c>
      <c r="R192">
        <f>IF((MAX($R$4:R191)+1)&gt;Data!$A$1,"",MAX($R$4:R191)+1)</f>
        <v>188</v>
      </c>
    </row>
    <row r="193" spans="1:18" x14ac:dyDescent="0.2">
      <c r="A193" s="10">
        <f>IF(Q193="","",RANK(Q193,$Q$5:$Q$257)+COUNTIF($Q$3:Q192,Q193))</f>
        <v>244</v>
      </c>
      <c r="B193" t="str">
        <f>IF(R193="","",VLOOKUP($R193,Data!$A$5:$X$2001,Data!$E$2,FALSE))</f>
        <v>A</v>
      </c>
      <c r="C193">
        <f>IF(R193="","",VLOOKUP($R193,Data!$A$5:$X$2001,Data!$F$2,FALSE))</f>
        <v>0</v>
      </c>
      <c r="D193">
        <f>IF(R193="","",VLOOKUP($R193,Data!$A$5:$X$2001,Data!$G$2,FALSE))</f>
        <v>0</v>
      </c>
      <c r="E193">
        <f>IF(R193="","",VLOOKUP($R193,Data!$A$5:$X$2001,Data!$H$2,FALSE))</f>
        <v>0</v>
      </c>
      <c r="F193">
        <f>IF(R193="","",VLOOKUP($R193,Data!$A$5:$X$2001,Data!$I$2,FALSE))</f>
        <v>0</v>
      </c>
      <c r="G193">
        <f>IF(R193="","",VLOOKUP($R193,Data!$A$5:$X$2001,Data!$J$2,FALSE))</f>
        <v>0</v>
      </c>
      <c r="H193" t="str">
        <f>IF(R193="","",VLOOKUP($R193,Data!$A$5:$X$2001,Data!$K$2,FALSE))</f>
        <v>3772</v>
      </c>
      <c r="I193" t="str">
        <f>IF(R193="","",VLOOKUP($R193,Data!$A$5:$X$2001,Data!$L$2,FALSE))</f>
        <v>PROGRAMS FOR THE AGING</v>
      </c>
      <c r="J193" s="9">
        <f>IF($R193="","",VLOOKUP($R193,Data!$A$5:$AJ$2001,Data!AC$2,FALSE))</f>
        <v>-30990.400000000023</v>
      </c>
      <c r="K193" s="9">
        <f>IF($R193="","",VLOOKUP($R193,Data!$A$5:$AJ$2001,Data!AD$2,FALSE))</f>
        <v>-11601.729999999981</v>
      </c>
      <c r="L193" s="9">
        <f>IF($R193="","",VLOOKUP($R193,Data!$A$5:$AJ$2001,Data!AE$2,FALSE))</f>
        <v>98502</v>
      </c>
      <c r="M193" s="9">
        <f>IF($R193="","",VLOOKUP($R193,Data!$A$5:$AJ$2001,Data!AF$2,FALSE))</f>
        <v>-50012.400000000023</v>
      </c>
      <c r="N193" s="9">
        <f>IF($R193="","",VLOOKUP($R193,Data!$A$5:$AJ$2001,Data!AG$2,FALSE))</f>
        <v>-175886.31000000006</v>
      </c>
      <c r="O193" s="9">
        <f>IF($R193="","",VLOOKUP($R193,Data!$A$5:$AJ$2001,Data!AH$2,FALSE))</f>
        <v>-304423.65999999992</v>
      </c>
      <c r="P193" s="9">
        <f>IF($R193="","",VLOOKUP($R193,Data!$A$5:$AJ$2001,Data!AI$2,FALSE))</f>
        <v>-220803.72999999998</v>
      </c>
      <c r="Q193" s="9">
        <f t="shared" si="2"/>
        <v>-695216.23</v>
      </c>
      <c r="R193">
        <f>IF((MAX($R$4:R192)+1)&gt;Data!$A$1,"",MAX($R$4:R192)+1)</f>
        <v>189</v>
      </c>
    </row>
    <row r="194" spans="1:18" x14ac:dyDescent="0.2">
      <c r="A194" s="10">
        <f>IF(Q194="","",RANK(Q194,$Q$5:$Q$257)+COUNTIF($Q$3:Q193,Q194))</f>
        <v>42</v>
      </c>
      <c r="B194" t="str">
        <f>IF(R194="","",VLOOKUP($R194,Data!$A$5:$X$2001,Data!$E$2,FALSE))</f>
        <v>A</v>
      </c>
      <c r="C194">
        <f>IF(R194="","",VLOOKUP($R194,Data!$A$5:$X$2001,Data!$F$2,FALSE))</f>
        <v>0</v>
      </c>
      <c r="D194">
        <f>IF(R194="","",VLOOKUP($R194,Data!$A$5:$X$2001,Data!$G$2,FALSE))</f>
        <v>0</v>
      </c>
      <c r="E194">
        <f>IF(R194="","",VLOOKUP($R194,Data!$A$5:$X$2001,Data!$H$2,FALSE))</f>
        <v>0</v>
      </c>
      <c r="F194">
        <f>IF(R194="","",VLOOKUP($R194,Data!$A$5:$X$2001,Data!$I$2,FALSE))</f>
        <v>0</v>
      </c>
      <c r="G194">
        <f>IF(R194="","",VLOOKUP($R194,Data!$A$5:$X$2001,Data!$J$2,FALSE))</f>
        <v>0</v>
      </c>
      <c r="H194" t="str">
        <f>IF(R194="","",VLOOKUP($R194,Data!$A$5:$X$2001,Data!$K$2,FALSE))</f>
        <v>3784</v>
      </c>
      <c r="I194" t="str">
        <f>IF(R194="","",VLOOKUP($R194,Data!$A$5:$X$2001,Data!$L$2,FALSE))</f>
        <v>SEMO/JAIL ASSISTANCE</v>
      </c>
      <c r="J194" s="9">
        <f>IF($R194="","",VLOOKUP($R194,Data!$A$5:$AJ$2001,Data!AC$2,FALSE))</f>
        <v>5292</v>
      </c>
      <c r="K194" s="9">
        <f>IF($R194="","",VLOOKUP($R194,Data!$A$5:$AJ$2001,Data!AD$2,FALSE))</f>
        <v>-19852</v>
      </c>
      <c r="L194" s="9">
        <f>IF($R194="","",VLOOKUP($R194,Data!$A$5:$AJ$2001,Data!AE$2,FALSE))</f>
        <v>7306.2000000000116</v>
      </c>
      <c r="M194" s="9">
        <f>IF($R194="","",VLOOKUP($R194,Data!$A$5:$AJ$2001,Data!AF$2,FALSE))</f>
        <v>64996.28</v>
      </c>
      <c r="N194" s="9">
        <f>IF($R194="","",VLOOKUP($R194,Data!$A$5:$AJ$2001,Data!AG$2,FALSE))</f>
        <v>69272</v>
      </c>
      <c r="O194" s="9">
        <f>IF($R194="","",VLOOKUP($R194,Data!$A$5:$AJ$2001,Data!AH$2,FALSE))</f>
        <v>-25116</v>
      </c>
      <c r="P194" s="9">
        <f>IF($R194="","",VLOOKUP($R194,Data!$A$5:$AJ$2001,Data!AI$2,FALSE))</f>
        <v>-52472.45</v>
      </c>
      <c r="Q194" s="9">
        <f t="shared" si="2"/>
        <v>49426.030000000013</v>
      </c>
      <c r="R194">
        <f>IF((MAX($R$4:R193)+1)&gt;Data!$A$1,"",MAX($R$4:R193)+1)</f>
        <v>190</v>
      </c>
    </row>
    <row r="195" spans="1:18" x14ac:dyDescent="0.2">
      <c r="A195" s="10">
        <f>IF(Q195="","",RANK(Q195,$Q$5:$Q$257)+COUNTIF($Q$3:Q194,Q195))</f>
        <v>243</v>
      </c>
      <c r="B195" t="str">
        <f>IF(R195="","",VLOOKUP($R195,Data!$A$5:$X$2001,Data!$E$2,FALSE))</f>
        <v>A</v>
      </c>
      <c r="C195">
        <f>IF(R195="","",VLOOKUP($R195,Data!$A$5:$X$2001,Data!$F$2,FALSE))</f>
        <v>0</v>
      </c>
      <c r="D195">
        <f>IF(R195="","",VLOOKUP($R195,Data!$A$5:$X$2001,Data!$G$2,FALSE))</f>
        <v>0</v>
      </c>
      <c r="E195">
        <f>IF(R195="","",VLOOKUP($R195,Data!$A$5:$X$2001,Data!$H$2,FALSE))</f>
        <v>0</v>
      </c>
      <c r="F195">
        <f>IF(R195="","",VLOOKUP($R195,Data!$A$5:$X$2001,Data!$I$2,FALSE))</f>
        <v>0</v>
      </c>
      <c r="G195">
        <f>IF(R195="","",VLOOKUP($R195,Data!$A$5:$X$2001,Data!$J$2,FALSE))</f>
        <v>0</v>
      </c>
      <c r="H195" t="str">
        <f>IF(R195="","",VLOOKUP($R195,Data!$A$5:$X$2001,Data!$K$2,FALSE))</f>
        <v>3785</v>
      </c>
      <c r="I195" t="str">
        <f>IF(R195="","",VLOOKUP($R195,Data!$A$5:$X$2001,Data!$L$2,FALSE))</f>
        <v>DIASTER ASST STATE AID</v>
      </c>
      <c r="J195" s="9">
        <f>IF($R195="","",VLOOKUP($R195,Data!$A$5:$AJ$2001,Data!AC$2,FALSE))</f>
        <v>-535079.12</v>
      </c>
      <c r="K195" s="9">
        <f>IF($R195="","",VLOOKUP($R195,Data!$A$5:$AJ$2001,Data!AD$2,FALSE))</f>
        <v>-20797.300000000003</v>
      </c>
      <c r="L195" s="9">
        <f>IF($R195="","",VLOOKUP($R195,Data!$A$5:$AJ$2001,Data!AE$2,FALSE))</f>
        <v>120901.68</v>
      </c>
      <c r="M195" s="9">
        <f>IF($R195="","",VLOOKUP($R195,Data!$A$5:$AJ$2001,Data!AF$2,FALSE))</f>
        <v>-32301.649999999994</v>
      </c>
      <c r="N195" s="9">
        <f>IF($R195="","",VLOOKUP($R195,Data!$A$5:$AJ$2001,Data!AG$2,FALSE))</f>
        <v>-5260.7599999999948</v>
      </c>
      <c r="O195" s="9">
        <f>IF($R195="","",VLOOKUP($R195,Data!$A$5:$AJ$2001,Data!AH$2,FALSE))</f>
        <v>-135051.76999999999</v>
      </c>
      <c r="P195" s="9">
        <f>IF($R195="","",VLOOKUP($R195,Data!$A$5:$AJ$2001,Data!AI$2,FALSE))</f>
        <v>0.01</v>
      </c>
      <c r="Q195" s="9">
        <f t="shared" si="2"/>
        <v>-607588.91</v>
      </c>
      <c r="R195">
        <f>IF((MAX($R$4:R194)+1)&gt;Data!$A$1,"",MAX($R$4:R194)+1)</f>
        <v>191</v>
      </c>
    </row>
    <row r="196" spans="1:18" x14ac:dyDescent="0.2">
      <c r="A196" s="10">
        <f>IF(Q196="","",RANK(Q196,$Q$5:$Q$257)+COUNTIF($Q$3:Q195,Q196))</f>
        <v>212</v>
      </c>
      <c r="B196" t="str">
        <f>IF(R196="","",VLOOKUP($R196,Data!$A$5:$X$2001,Data!$E$2,FALSE))</f>
        <v>A</v>
      </c>
      <c r="C196">
        <f>IF(R196="","",VLOOKUP($R196,Data!$A$5:$X$2001,Data!$F$2,FALSE))</f>
        <v>0</v>
      </c>
      <c r="D196">
        <f>IF(R196="","",VLOOKUP($R196,Data!$A$5:$X$2001,Data!$G$2,FALSE))</f>
        <v>0</v>
      </c>
      <c r="E196">
        <f>IF(R196="","",VLOOKUP($R196,Data!$A$5:$X$2001,Data!$H$2,FALSE))</f>
        <v>0</v>
      </c>
      <c r="F196">
        <f>IF(R196="","",VLOOKUP($R196,Data!$A$5:$X$2001,Data!$I$2,FALSE))</f>
        <v>0</v>
      </c>
      <c r="G196">
        <f>IF(R196="","",VLOOKUP($R196,Data!$A$5:$X$2001,Data!$J$2,FALSE))</f>
        <v>0</v>
      </c>
      <c r="H196" t="str">
        <f>IF(R196="","",VLOOKUP($R196,Data!$A$5:$X$2001,Data!$K$2,FALSE))</f>
        <v>3788</v>
      </c>
      <c r="I196" t="str">
        <f>IF(R196="","",VLOOKUP($R196,Data!$A$5:$X$2001,Data!$L$2,FALSE))</f>
        <v>NYS AGRICULTURE &amp; MKTS GRANT</v>
      </c>
      <c r="J196" s="9">
        <f>IF($R196="","",VLOOKUP($R196,Data!$A$5:$AJ$2001,Data!AC$2,FALSE))</f>
        <v>6000</v>
      </c>
      <c r="K196" s="9">
        <f>IF($R196="","",VLOOKUP($R196,Data!$A$5:$AJ$2001,Data!AD$2,FALSE))</f>
        <v>-86413.14</v>
      </c>
      <c r="L196" s="9">
        <f>IF($R196="","",VLOOKUP($R196,Data!$A$5:$AJ$2001,Data!AE$2,FALSE))</f>
        <v>0</v>
      </c>
      <c r="M196" s="9">
        <f>IF($R196="","",VLOOKUP($R196,Data!$A$5:$AJ$2001,Data!AF$2,FALSE))</f>
        <v>-25000</v>
      </c>
      <c r="N196" s="9">
        <f>IF($R196="","",VLOOKUP($R196,Data!$A$5:$AJ$2001,Data!AG$2,FALSE))</f>
        <v>0</v>
      </c>
      <c r="O196" s="9">
        <f>IF($R196="","",VLOOKUP($R196,Data!$A$5:$AJ$2001,Data!AH$2,FALSE))</f>
        <v>0</v>
      </c>
      <c r="P196" s="9">
        <f>IF($R196="","",VLOOKUP($R196,Data!$A$5:$AJ$2001,Data!AI$2,FALSE))</f>
        <v>0</v>
      </c>
      <c r="Q196" s="9">
        <f t="shared" si="2"/>
        <v>-105413.14</v>
      </c>
      <c r="R196">
        <f>IF((MAX($R$4:R195)+1)&gt;Data!$A$1,"",MAX($R$4:R195)+1)</f>
        <v>192</v>
      </c>
    </row>
    <row r="197" spans="1:18" x14ac:dyDescent="0.2">
      <c r="A197" s="10">
        <f>IF(Q197="","",RANK(Q197,$Q$5:$Q$257)+COUNTIF($Q$3:Q196,Q197))</f>
        <v>63</v>
      </c>
      <c r="B197" t="str">
        <f>IF(R197="","",VLOOKUP($R197,Data!$A$5:$X$2001,Data!$E$2,FALSE))</f>
        <v>A</v>
      </c>
      <c r="C197">
        <f>IF(R197="","",VLOOKUP($R197,Data!$A$5:$X$2001,Data!$F$2,FALSE))</f>
        <v>0</v>
      </c>
      <c r="D197">
        <f>IF(R197="","",VLOOKUP($R197,Data!$A$5:$X$2001,Data!$G$2,FALSE))</f>
        <v>0</v>
      </c>
      <c r="E197">
        <f>IF(R197="","",VLOOKUP($R197,Data!$A$5:$X$2001,Data!$H$2,FALSE))</f>
        <v>0</v>
      </c>
      <c r="F197">
        <f>IF(R197="","",VLOOKUP($R197,Data!$A$5:$X$2001,Data!$I$2,FALSE))</f>
        <v>0</v>
      </c>
      <c r="G197">
        <f>IF(R197="","",VLOOKUP($R197,Data!$A$5:$X$2001,Data!$J$2,FALSE))</f>
        <v>0</v>
      </c>
      <c r="H197" t="str">
        <f>IF(R197="","",VLOOKUP($R197,Data!$A$5:$X$2001,Data!$K$2,FALSE))</f>
        <v>3789</v>
      </c>
      <c r="I197" t="str">
        <f>IF(R197="","",VLOOKUP($R197,Data!$A$5:$X$2001,Data!$L$2,FALSE))</f>
        <v>PETROLEUM QUALITY GRANT</v>
      </c>
      <c r="J197" s="9">
        <f>IF($R197="","",VLOOKUP($R197,Data!$A$5:$AJ$2001,Data!AC$2,FALSE))</f>
        <v>1717.3400000000001</v>
      </c>
      <c r="K197" s="9">
        <f>IF($R197="","",VLOOKUP($R197,Data!$A$5:$AJ$2001,Data!AD$2,FALSE))</f>
        <v>1392.86</v>
      </c>
      <c r="L197" s="9">
        <f>IF($R197="","",VLOOKUP($R197,Data!$A$5:$AJ$2001,Data!AE$2,FALSE))</f>
        <v>1009.52</v>
      </c>
      <c r="M197" s="9">
        <f>IF($R197="","",VLOOKUP($R197,Data!$A$5:$AJ$2001,Data!AF$2,FALSE))</f>
        <v>563.40999999999985</v>
      </c>
      <c r="N197" s="9">
        <f>IF($R197="","",VLOOKUP($R197,Data!$A$5:$AJ$2001,Data!AG$2,FALSE))</f>
        <v>2028.29</v>
      </c>
      <c r="O197" s="9">
        <f>IF($R197="","",VLOOKUP($R197,Data!$A$5:$AJ$2001,Data!AH$2,FALSE))</f>
        <v>1240.1199999999999</v>
      </c>
      <c r="P197" s="9">
        <f>IF($R197="","",VLOOKUP($R197,Data!$A$5:$AJ$2001,Data!AI$2,FALSE))</f>
        <v>1259.6199999999999</v>
      </c>
      <c r="Q197" s="9">
        <f t="shared" si="2"/>
        <v>9211.16</v>
      </c>
      <c r="R197">
        <f>IF((MAX($R$4:R196)+1)&gt;Data!$A$1,"",MAX($R$4:R196)+1)</f>
        <v>193</v>
      </c>
    </row>
    <row r="198" spans="1:18" x14ac:dyDescent="0.2">
      <c r="A198" s="10">
        <f>IF(Q198="","",RANK(Q198,$Q$5:$Q$257)+COUNTIF($Q$3:Q197,Q198))</f>
        <v>201</v>
      </c>
      <c r="B198" t="str">
        <f>IF(R198="","",VLOOKUP($R198,Data!$A$5:$X$2001,Data!$E$2,FALSE))</f>
        <v>A</v>
      </c>
      <c r="C198">
        <f>IF(R198="","",VLOOKUP($R198,Data!$A$5:$X$2001,Data!$F$2,FALSE))</f>
        <v>0</v>
      </c>
      <c r="D198">
        <f>IF(R198="","",VLOOKUP($R198,Data!$A$5:$X$2001,Data!$G$2,FALSE))</f>
        <v>0</v>
      </c>
      <c r="E198">
        <f>IF(R198="","",VLOOKUP($R198,Data!$A$5:$X$2001,Data!$H$2,FALSE))</f>
        <v>0</v>
      </c>
      <c r="F198">
        <f>IF(R198="","",VLOOKUP($R198,Data!$A$5:$X$2001,Data!$I$2,FALSE))</f>
        <v>0</v>
      </c>
      <c r="G198">
        <f>IF(R198="","",VLOOKUP($R198,Data!$A$5:$X$2001,Data!$J$2,FALSE))</f>
        <v>0</v>
      </c>
      <c r="H198" t="str">
        <f>IF(R198="","",VLOOKUP($R198,Data!$A$5:$X$2001,Data!$K$2,FALSE))</f>
        <v>3810</v>
      </c>
      <c r="I198" t="str">
        <f>IF(R198="","",VLOOKUP($R198,Data!$A$5:$X$2001,Data!$L$2,FALSE))</f>
        <v>YOUTH PROGRAMS</v>
      </c>
      <c r="J198" s="9">
        <f>IF($R198="","",VLOOKUP($R198,Data!$A$5:$AJ$2001,Data!AC$2,FALSE))</f>
        <v>0</v>
      </c>
      <c r="K198" s="9">
        <f>IF($R198="","",VLOOKUP($R198,Data!$A$5:$AJ$2001,Data!AD$2,FALSE))</f>
        <v>-808</v>
      </c>
      <c r="L198" s="9">
        <f>IF($R198="","",VLOOKUP($R198,Data!$A$5:$AJ$2001,Data!AE$2,FALSE))</f>
        <v>385</v>
      </c>
      <c r="M198" s="9">
        <f>IF($R198="","",VLOOKUP($R198,Data!$A$5:$AJ$2001,Data!AF$2,FALSE))</f>
        <v>-2</v>
      </c>
      <c r="N198" s="9">
        <f>IF($R198="","",VLOOKUP($R198,Data!$A$5:$AJ$2001,Data!AG$2,FALSE))</f>
        <v>-30002</v>
      </c>
      <c r="O198" s="9">
        <f>IF($R198="","",VLOOKUP($R198,Data!$A$5:$AJ$2001,Data!AH$2,FALSE))</f>
        <v>-11230.489999999998</v>
      </c>
      <c r="P198" s="9">
        <f>IF($R198="","",VLOOKUP($R198,Data!$A$5:$AJ$2001,Data!AI$2,FALSE))</f>
        <v>-18055.46</v>
      </c>
      <c r="Q198" s="9">
        <f t="shared" ref="Q198:Q257" si="3">SUM(J198:P198)</f>
        <v>-59712.95</v>
      </c>
      <c r="R198">
        <f>IF((MAX($R$4:R197)+1)&gt;Data!$A$1,"",MAX($R$4:R197)+1)</f>
        <v>194</v>
      </c>
    </row>
    <row r="199" spans="1:18" x14ac:dyDescent="0.2">
      <c r="A199" s="10">
        <f>IF(Q199="","",RANK(Q199,$Q$5:$Q$257)+COUNTIF($Q$3:Q198,Q199))</f>
        <v>41</v>
      </c>
      <c r="B199" t="str">
        <f>IF(R199="","",VLOOKUP($R199,Data!$A$5:$X$2001,Data!$E$2,FALSE))</f>
        <v>A</v>
      </c>
      <c r="C199">
        <f>IF(R199="","",VLOOKUP($R199,Data!$A$5:$X$2001,Data!$F$2,FALSE))</f>
        <v>0</v>
      </c>
      <c r="D199">
        <f>IF(R199="","",VLOOKUP($R199,Data!$A$5:$X$2001,Data!$G$2,FALSE))</f>
        <v>0</v>
      </c>
      <c r="E199">
        <f>IF(R199="","",VLOOKUP($R199,Data!$A$5:$X$2001,Data!$H$2,FALSE))</f>
        <v>0</v>
      </c>
      <c r="F199">
        <f>IF(R199="","",VLOOKUP($R199,Data!$A$5:$X$2001,Data!$I$2,FALSE))</f>
        <v>0</v>
      </c>
      <c r="G199">
        <f>IF(R199="","",VLOOKUP($R199,Data!$A$5:$X$2001,Data!$J$2,FALSE))</f>
        <v>0</v>
      </c>
      <c r="H199" t="str">
        <f>IF(R199="","",VLOOKUP($R199,Data!$A$5:$X$2001,Data!$K$2,FALSE))</f>
        <v>3902</v>
      </c>
      <c r="I199" t="str">
        <f>IF(R199="","",VLOOKUP($R199,Data!$A$5:$X$2001,Data!$L$2,FALSE))</f>
        <v>PLANNING STUDIES</v>
      </c>
      <c r="J199" s="9">
        <f>IF($R199="","",VLOOKUP($R199,Data!$A$5:$AJ$2001,Data!AC$2,FALSE))</f>
        <v>-25000</v>
      </c>
      <c r="K199" s="9">
        <f>IF($R199="","",VLOOKUP($R199,Data!$A$5:$AJ$2001,Data!AD$2,FALSE))</f>
        <v>25000</v>
      </c>
      <c r="L199" s="9">
        <f>IF($R199="","",VLOOKUP($R199,Data!$A$5:$AJ$2001,Data!AE$2,FALSE))</f>
        <v>50000</v>
      </c>
      <c r="M199" s="9">
        <f>IF($R199="","",VLOOKUP($R199,Data!$A$5:$AJ$2001,Data!AF$2,FALSE))</f>
        <v>0</v>
      </c>
      <c r="N199" s="9">
        <f>IF($R199="","",VLOOKUP($R199,Data!$A$5:$AJ$2001,Data!AG$2,FALSE))</f>
        <v>0</v>
      </c>
      <c r="O199" s="9">
        <f>IF($R199="","",VLOOKUP($R199,Data!$A$5:$AJ$2001,Data!AH$2,FALSE))</f>
        <v>0</v>
      </c>
      <c r="P199" s="9">
        <f>IF($R199="","",VLOOKUP($R199,Data!$A$5:$AJ$2001,Data!AI$2,FALSE))</f>
        <v>0</v>
      </c>
      <c r="Q199" s="9">
        <f t="shared" si="3"/>
        <v>50000</v>
      </c>
      <c r="R199">
        <f>IF((MAX($R$4:R198)+1)&gt;Data!$A$1,"",MAX($R$4:R198)+1)</f>
        <v>195</v>
      </c>
    </row>
    <row r="200" spans="1:18" x14ac:dyDescent="0.2">
      <c r="A200" s="10">
        <f>IF(Q200="","",RANK(Q200,$Q$5:$Q$257)+COUNTIF($Q$3:Q199,Q200))</f>
        <v>120</v>
      </c>
      <c r="B200" t="str">
        <f>IF(R200="","",VLOOKUP($R200,Data!$A$5:$X$2001,Data!$E$2,FALSE))</f>
        <v>A</v>
      </c>
      <c r="C200">
        <f>IF(R200="","",VLOOKUP($R200,Data!$A$5:$X$2001,Data!$F$2,FALSE))</f>
        <v>0</v>
      </c>
      <c r="D200">
        <f>IF(R200="","",VLOOKUP($R200,Data!$A$5:$X$2001,Data!$G$2,FALSE))</f>
        <v>0</v>
      </c>
      <c r="E200">
        <f>IF(R200="","",VLOOKUP($R200,Data!$A$5:$X$2001,Data!$H$2,FALSE))</f>
        <v>0</v>
      </c>
      <c r="F200">
        <f>IF(R200="","",VLOOKUP($R200,Data!$A$5:$X$2001,Data!$I$2,FALSE))</f>
        <v>0</v>
      </c>
      <c r="G200">
        <f>IF(R200="","",VLOOKUP($R200,Data!$A$5:$X$2001,Data!$J$2,FALSE))</f>
        <v>0</v>
      </c>
      <c r="H200" t="str">
        <f>IF(R200="","",VLOOKUP($R200,Data!$A$5:$X$2001,Data!$K$2,FALSE))</f>
        <v>3903</v>
      </c>
      <c r="I200" t="str">
        <f>IF(R200="","",VLOOKUP($R200,Data!$A$5:$X$2001,Data!$L$2,FALSE))</f>
        <v>ECON DEV ADMIN AID</v>
      </c>
      <c r="J200" s="9">
        <f>IF($R200="","",VLOOKUP($R200,Data!$A$5:$AJ$2001,Data!AC$2,FALSE))</f>
        <v>0</v>
      </c>
      <c r="K200" s="9">
        <f>IF($R200="","",VLOOKUP($R200,Data!$A$5:$AJ$2001,Data!AD$2,FALSE))</f>
        <v>0</v>
      </c>
      <c r="L200" s="9">
        <f>IF($R200="","",VLOOKUP($R200,Data!$A$5:$AJ$2001,Data!AE$2,FALSE))</f>
        <v>0</v>
      </c>
      <c r="M200" s="9">
        <f>IF($R200="","",VLOOKUP($R200,Data!$A$5:$AJ$2001,Data!AF$2,FALSE))</f>
        <v>0</v>
      </c>
      <c r="N200" s="9">
        <f>IF($R200="","",VLOOKUP($R200,Data!$A$5:$AJ$2001,Data!AG$2,FALSE))</f>
        <v>0</v>
      </c>
      <c r="O200" s="9">
        <f>IF($R200="","",VLOOKUP($R200,Data!$A$5:$AJ$2001,Data!AH$2,FALSE))</f>
        <v>0</v>
      </c>
      <c r="P200" s="9">
        <f>IF($R200="","",VLOOKUP($R200,Data!$A$5:$AJ$2001,Data!AI$2,FALSE))</f>
        <v>0</v>
      </c>
      <c r="Q200" s="9">
        <f t="shared" si="3"/>
        <v>0</v>
      </c>
      <c r="R200">
        <f>IF((MAX($R$4:R199)+1)&gt;Data!$A$1,"",MAX($R$4:R199)+1)</f>
        <v>196</v>
      </c>
    </row>
    <row r="201" spans="1:18" x14ac:dyDescent="0.2">
      <c r="A201" s="10">
        <f>IF(Q201="","",RANK(Q201,$Q$5:$Q$257)+COUNTIF($Q$3:Q200,Q201))</f>
        <v>189</v>
      </c>
      <c r="B201" t="str">
        <f>IF(R201="","",VLOOKUP($R201,Data!$A$5:$X$2001,Data!$E$2,FALSE))</f>
        <v>A</v>
      </c>
      <c r="C201">
        <f>IF(R201="","",VLOOKUP($R201,Data!$A$5:$X$2001,Data!$F$2,FALSE))</f>
        <v>0</v>
      </c>
      <c r="D201">
        <f>IF(R201="","",VLOOKUP($R201,Data!$A$5:$X$2001,Data!$G$2,FALSE))</f>
        <v>0</v>
      </c>
      <c r="E201">
        <f>IF(R201="","",VLOOKUP($R201,Data!$A$5:$X$2001,Data!$H$2,FALSE))</f>
        <v>0</v>
      </c>
      <c r="F201">
        <f>IF(R201="","",VLOOKUP($R201,Data!$A$5:$X$2001,Data!$I$2,FALSE))</f>
        <v>0</v>
      </c>
      <c r="G201">
        <f>IF(R201="","",VLOOKUP($R201,Data!$A$5:$X$2001,Data!$J$2,FALSE))</f>
        <v>0</v>
      </c>
      <c r="H201" t="str">
        <f>IF(R201="","",VLOOKUP($R201,Data!$A$5:$X$2001,Data!$K$2,FALSE))</f>
        <v>3982</v>
      </c>
      <c r="I201" t="str">
        <f>IF(R201="","",VLOOKUP($R201,Data!$A$5:$X$2001,Data!$L$2,FALSE))</f>
        <v>MISC. PLANNING GRANTS</v>
      </c>
      <c r="J201" s="9">
        <f>IF($R201="","",VLOOKUP($R201,Data!$A$5:$AJ$2001,Data!AC$2,FALSE))</f>
        <v>0</v>
      </c>
      <c r="K201" s="9">
        <f>IF($R201="","",VLOOKUP($R201,Data!$A$5:$AJ$2001,Data!AD$2,FALSE))</f>
        <v>0</v>
      </c>
      <c r="L201" s="9">
        <f>IF($R201="","",VLOOKUP($R201,Data!$A$5:$AJ$2001,Data!AE$2,FALSE))</f>
        <v>0</v>
      </c>
      <c r="M201" s="9">
        <f>IF($R201="","",VLOOKUP($R201,Data!$A$5:$AJ$2001,Data!AF$2,FALSE))</f>
        <v>0</v>
      </c>
      <c r="N201" s="9">
        <f>IF($R201="","",VLOOKUP($R201,Data!$A$5:$AJ$2001,Data!AG$2,FALSE))</f>
        <v>0</v>
      </c>
      <c r="O201" s="9">
        <f>IF($R201="","",VLOOKUP($R201,Data!$A$5:$AJ$2001,Data!AH$2,FALSE))</f>
        <v>-19402.75</v>
      </c>
      <c r="P201" s="9">
        <f>IF($R201="","",VLOOKUP($R201,Data!$A$5:$AJ$2001,Data!AI$2,FALSE))</f>
        <v>-8100</v>
      </c>
      <c r="Q201" s="9">
        <f t="shared" si="3"/>
        <v>-27502.75</v>
      </c>
      <c r="R201">
        <f>IF((MAX($R$4:R200)+1)&gt;Data!$A$1,"",MAX($R$4:R200)+1)</f>
        <v>197</v>
      </c>
    </row>
    <row r="202" spans="1:18" x14ac:dyDescent="0.2">
      <c r="A202" s="10">
        <f>IF(Q202="","",RANK(Q202,$Q$5:$Q$257)+COUNTIF($Q$3:Q201,Q202))</f>
        <v>172</v>
      </c>
      <c r="B202" t="str">
        <f>IF(R202="","",VLOOKUP($R202,Data!$A$5:$X$2001,Data!$E$2,FALSE))</f>
        <v>A</v>
      </c>
      <c r="C202">
        <f>IF(R202="","",VLOOKUP($R202,Data!$A$5:$X$2001,Data!$F$2,FALSE))</f>
        <v>0</v>
      </c>
      <c r="D202">
        <f>IF(R202="","",VLOOKUP($R202,Data!$A$5:$X$2001,Data!$G$2,FALSE))</f>
        <v>0</v>
      </c>
      <c r="E202">
        <f>IF(R202="","",VLOOKUP($R202,Data!$A$5:$X$2001,Data!$H$2,FALSE))</f>
        <v>0</v>
      </c>
      <c r="F202">
        <f>IF(R202="","",VLOOKUP($R202,Data!$A$5:$X$2001,Data!$I$2,FALSE))</f>
        <v>0</v>
      </c>
      <c r="G202">
        <f>IF(R202="","",VLOOKUP($R202,Data!$A$5:$X$2001,Data!$J$2,FALSE))</f>
        <v>0</v>
      </c>
      <c r="H202" t="str">
        <f>IF(R202="","",VLOOKUP($R202,Data!$A$5:$X$2001,Data!$K$2,FALSE))</f>
        <v>3983</v>
      </c>
      <c r="I202" t="str">
        <f>IF(R202="","",VLOOKUP($R202,Data!$A$5:$X$2001,Data!$L$2,FALSE))</f>
        <v>ECONOMIC DEV PLAN GRANT</v>
      </c>
      <c r="J202" s="9">
        <f>IF($R202="","",VLOOKUP($R202,Data!$A$5:$AJ$2001,Data!AC$2,FALSE))</f>
        <v>0</v>
      </c>
      <c r="K202" s="9">
        <f>IF($R202="","",VLOOKUP($R202,Data!$A$5:$AJ$2001,Data!AD$2,FALSE))</f>
        <v>0</v>
      </c>
      <c r="L202" s="9">
        <f>IF($R202="","",VLOOKUP($R202,Data!$A$5:$AJ$2001,Data!AE$2,FALSE))</f>
        <v>0</v>
      </c>
      <c r="M202" s="9">
        <f>IF($R202="","",VLOOKUP($R202,Data!$A$5:$AJ$2001,Data!AF$2,FALSE))</f>
        <v>37500</v>
      </c>
      <c r="N202" s="9">
        <f>IF($R202="","",VLOOKUP($R202,Data!$A$5:$AJ$2001,Data!AG$2,FALSE))</f>
        <v>0</v>
      </c>
      <c r="O202" s="9">
        <f>IF($R202="","",VLOOKUP($R202,Data!$A$5:$AJ$2001,Data!AH$2,FALSE))</f>
        <v>-48145</v>
      </c>
      <c r="P202" s="9">
        <f>IF($R202="","",VLOOKUP($R202,Data!$A$5:$AJ$2001,Data!AI$2,FALSE))</f>
        <v>0</v>
      </c>
      <c r="Q202" s="9">
        <f t="shared" si="3"/>
        <v>-10645</v>
      </c>
      <c r="R202">
        <f>IF((MAX($R$4:R201)+1)&gt;Data!$A$1,"",MAX($R$4:R201)+1)</f>
        <v>198</v>
      </c>
    </row>
    <row r="203" spans="1:18" x14ac:dyDescent="0.2">
      <c r="A203" s="10">
        <f>IF(Q203="","",RANK(Q203,$Q$5:$Q$257)+COUNTIF($Q$3:Q202,Q203))</f>
        <v>50</v>
      </c>
      <c r="B203" t="str">
        <f>IF(R203="","",VLOOKUP($R203,Data!$A$5:$X$2001,Data!$E$2,FALSE))</f>
        <v>A</v>
      </c>
      <c r="C203">
        <f>IF(R203="","",VLOOKUP($R203,Data!$A$5:$X$2001,Data!$F$2,FALSE))</f>
        <v>0</v>
      </c>
      <c r="D203">
        <f>IF(R203="","",VLOOKUP($R203,Data!$A$5:$X$2001,Data!$G$2,FALSE))</f>
        <v>0</v>
      </c>
      <c r="E203">
        <f>IF(R203="","",VLOOKUP($R203,Data!$A$5:$X$2001,Data!$H$2,FALSE))</f>
        <v>0</v>
      </c>
      <c r="F203">
        <f>IF(R203="","",VLOOKUP($R203,Data!$A$5:$X$2001,Data!$I$2,FALSE))</f>
        <v>0</v>
      </c>
      <c r="G203">
        <f>IF(R203="","",VLOOKUP($R203,Data!$A$5:$X$2001,Data!$J$2,FALSE))</f>
        <v>0</v>
      </c>
      <c r="H203" t="str">
        <f>IF(R203="","",VLOOKUP($R203,Data!$A$5:$X$2001,Data!$K$2,FALSE))</f>
        <v>3984</v>
      </c>
      <c r="I203" t="str">
        <f>IF(R203="","",VLOOKUP($R203,Data!$A$5:$X$2001,Data!$L$2,FALSE))</f>
        <v>HHW EXPENSES</v>
      </c>
      <c r="J203" s="9">
        <f>IF($R203="","",VLOOKUP($R203,Data!$A$5:$AJ$2001,Data!AC$2,FALSE))</f>
        <v>-3245.28</v>
      </c>
      <c r="K203" s="9">
        <f>IF($R203="","",VLOOKUP($R203,Data!$A$5:$AJ$2001,Data!AD$2,FALSE))</f>
        <v>455</v>
      </c>
      <c r="L203" s="9">
        <f>IF($R203="","",VLOOKUP($R203,Data!$A$5:$AJ$2001,Data!AE$2,FALSE))</f>
        <v>543.75</v>
      </c>
      <c r="M203" s="9">
        <f>IF($R203="","",VLOOKUP($R203,Data!$A$5:$AJ$2001,Data!AF$2,FALSE))</f>
        <v>5000</v>
      </c>
      <c r="N203" s="9">
        <f>IF($R203="","",VLOOKUP($R203,Data!$A$5:$AJ$2001,Data!AG$2,FALSE))</f>
        <v>-152</v>
      </c>
      <c r="O203" s="9">
        <f>IF($R203="","",VLOOKUP($R203,Data!$A$5:$AJ$2001,Data!AH$2,FALSE))</f>
        <v>6000</v>
      </c>
      <c r="P203" s="9">
        <f>IF($R203="","",VLOOKUP($R203,Data!$A$5:$AJ$2001,Data!AI$2,FALSE))</f>
        <v>10491.82</v>
      </c>
      <c r="Q203" s="9">
        <f t="shared" si="3"/>
        <v>19093.29</v>
      </c>
      <c r="R203">
        <f>IF((MAX($R$4:R202)+1)&gt;Data!$A$1,"",MAX($R$4:R202)+1)</f>
        <v>199</v>
      </c>
    </row>
    <row r="204" spans="1:18" x14ac:dyDescent="0.2">
      <c r="A204" s="10">
        <f>IF(Q204="","",RANK(Q204,$Q$5:$Q$257)+COUNTIF($Q$3:Q203,Q204))</f>
        <v>14</v>
      </c>
      <c r="B204" t="str">
        <f>IF(R204="","",VLOOKUP($R204,Data!$A$5:$X$2001,Data!$E$2,FALSE))</f>
        <v>A</v>
      </c>
      <c r="C204">
        <f>IF(R204="","",VLOOKUP($R204,Data!$A$5:$X$2001,Data!$F$2,FALSE))</f>
        <v>0</v>
      </c>
      <c r="D204">
        <f>IF(R204="","",VLOOKUP($R204,Data!$A$5:$X$2001,Data!$G$2,FALSE))</f>
        <v>0</v>
      </c>
      <c r="E204">
        <f>IF(R204="","",VLOOKUP($R204,Data!$A$5:$X$2001,Data!$H$2,FALSE))</f>
        <v>0</v>
      </c>
      <c r="F204">
        <f>IF(R204="","",VLOOKUP($R204,Data!$A$5:$X$2001,Data!$I$2,FALSE))</f>
        <v>0</v>
      </c>
      <c r="G204">
        <f>IF(R204="","",VLOOKUP($R204,Data!$A$5:$X$2001,Data!$J$2,FALSE))</f>
        <v>0</v>
      </c>
      <c r="H204" t="str">
        <f>IF(R204="","",VLOOKUP($R204,Data!$A$5:$X$2001,Data!$K$2,FALSE))</f>
        <v>3985</v>
      </c>
      <c r="I204" t="str">
        <f>IF(R204="","",VLOOKUP($R204,Data!$A$5:$X$2001,Data!$L$2,FALSE))</f>
        <v>WATERSHED REVITALIZATION</v>
      </c>
      <c r="J204" s="9">
        <f>IF($R204="","",VLOOKUP($R204,Data!$A$5:$AJ$2001,Data!AC$2,FALSE))</f>
        <v>403685.34</v>
      </c>
      <c r="K204" s="9">
        <f>IF($R204="","",VLOOKUP($R204,Data!$A$5:$AJ$2001,Data!AD$2,FALSE))</f>
        <v>269867.7</v>
      </c>
      <c r="L204" s="9">
        <f>IF($R204="","",VLOOKUP($R204,Data!$A$5:$AJ$2001,Data!AE$2,FALSE))</f>
        <v>-55065.53</v>
      </c>
      <c r="M204" s="9">
        <f>IF($R204="","",VLOOKUP($R204,Data!$A$5:$AJ$2001,Data!AF$2,FALSE))</f>
        <v>-4417.2799999999988</v>
      </c>
      <c r="N204" s="9">
        <f>IF($R204="","",VLOOKUP($R204,Data!$A$5:$AJ$2001,Data!AG$2,FALSE))</f>
        <v>0</v>
      </c>
      <c r="O204" s="9">
        <f>IF($R204="","",VLOOKUP($R204,Data!$A$5:$AJ$2001,Data!AH$2,FALSE))</f>
        <v>0</v>
      </c>
      <c r="P204" s="9">
        <f>IF($R204="","",VLOOKUP($R204,Data!$A$5:$AJ$2001,Data!AI$2,FALSE))</f>
        <v>0</v>
      </c>
      <c r="Q204" s="9">
        <f t="shared" si="3"/>
        <v>614070.23</v>
      </c>
      <c r="R204">
        <f>IF((MAX($R$4:R203)+1)&gt;Data!$A$1,"",MAX($R$4:R203)+1)</f>
        <v>200</v>
      </c>
    </row>
    <row r="205" spans="1:18" x14ac:dyDescent="0.2">
      <c r="A205" s="10">
        <f>IF(Q205="","",RANK(Q205,$Q$5:$Q$257)+COUNTIF($Q$3:Q204,Q205))</f>
        <v>121</v>
      </c>
      <c r="B205" t="str">
        <f>IF(R205="","",VLOOKUP($R205,Data!$A$5:$X$2001,Data!$E$2,FALSE))</f>
        <v>A</v>
      </c>
      <c r="C205">
        <f>IF(R205="","",VLOOKUP($R205,Data!$A$5:$X$2001,Data!$F$2,FALSE))</f>
        <v>0</v>
      </c>
      <c r="D205">
        <f>IF(R205="","",VLOOKUP($R205,Data!$A$5:$X$2001,Data!$G$2,FALSE))</f>
        <v>0</v>
      </c>
      <c r="E205">
        <f>IF(R205="","",VLOOKUP($R205,Data!$A$5:$X$2001,Data!$H$2,FALSE))</f>
        <v>0</v>
      </c>
      <c r="F205">
        <f>IF(R205="","",VLOOKUP($R205,Data!$A$5:$X$2001,Data!$I$2,FALSE))</f>
        <v>0</v>
      </c>
      <c r="G205">
        <f>IF(R205="","",VLOOKUP($R205,Data!$A$5:$X$2001,Data!$J$2,FALSE))</f>
        <v>0</v>
      </c>
      <c r="H205" t="str">
        <f>IF(R205="","",VLOOKUP($R205,Data!$A$5:$X$2001,Data!$K$2,FALSE))</f>
        <v>3986</v>
      </c>
      <c r="I205" t="str">
        <f>IF(R205="","",VLOOKUP($R205,Data!$A$5:$X$2001,Data!$L$2,FALSE))</f>
        <v>MOHAWK RIVER BASIN GRANT</v>
      </c>
      <c r="J205" s="9">
        <f>IF($R205="","",VLOOKUP($R205,Data!$A$5:$AJ$2001,Data!AC$2,FALSE))</f>
        <v>0</v>
      </c>
      <c r="K205" s="9">
        <f>IF($R205="","",VLOOKUP($R205,Data!$A$5:$AJ$2001,Data!AD$2,FALSE))</f>
        <v>0</v>
      </c>
      <c r="L205" s="9">
        <f>IF($R205="","",VLOOKUP($R205,Data!$A$5:$AJ$2001,Data!AE$2,FALSE))</f>
        <v>0</v>
      </c>
      <c r="M205" s="9">
        <f>IF($R205="","",VLOOKUP($R205,Data!$A$5:$AJ$2001,Data!AF$2,FALSE))</f>
        <v>0</v>
      </c>
      <c r="N205" s="9">
        <f>IF($R205="","",VLOOKUP($R205,Data!$A$5:$AJ$2001,Data!AG$2,FALSE))</f>
        <v>0</v>
      </c>
      <c r="O205" s="9">
        <f>IF($R205="","",VLOOKUP($R205,Data!$A$5:$AJ$2001,Data!AH$2,FALSE))</f>
        <v>0</v>
      </c>
      <c r="P205" s="9">
        <f>IF($R205="","",VLOOKUP($R205,Data!$A$5:$AJ$2001,Data!AI$2,FALSE))</f>
        <v>0</v>
      </c>
      <c r="Q205" s="9">
        <f t="shared" si="3"/>
        <v>0</v>
      </c>
      <c r="R205">
        <f>IF((MAX($R$4:R204)+1)&gt;Data!$A$1,"",MAX($R$4:R204)+1)</f>
        <v>201</v>
      </c>
    </row>
    <row r="206" spans="1:18" x14ac:dyDescent="0.2">
      <c r="A206" s="10">
        <f>IF(Q206="","",RANK(Q206,$Q$5:$Q$257)+COUNTIF($Q$3:Q205,Q206))</f>
        <v>25</v>
      </c>
      <c r="B206" t="str">
        <f>IF(R206="","",VLOOKUP($R206,Data!$A$5:$X$2001,Data!$E$2,FALSE))</f>
        <v>A</v>
      </c>
      <c r="C206">
        <f>IF(R206="","",VLOOKUP($R206,Data!$A$5:$X$2001,Data!$F$2,FALSE))</f>
        <v>0</v>
      </c>
      <c r="D206">
        <f>IF(R206="","",VLOOKUP($R206,Data!$A$5:$X$2001,Data!$G$2,FALSE))</f>
        <v>0</v>
      </c>
      <c r="E206">
        <f>IF(R206="","",VLOOKUP($R206,Data!$A$5:$X$2001,Data!$H$2,FALSE))</f>
        <v>0</v>
      </c>
      <c r="F206">
        <f>IF(R206="","",VLOOKUP($R206,Data!$A$5:$X$2001,Data!$I$2,FALSE))</f>
        <v>0</v>
      </c>
      <c r="G206">
        <f>IF(R206="","",VLOOKUP($R206,Data!$A$5:$X$2001,Data!$J$2,FALSE))</f>
        <v>0</v>
      </c>
      <c r="H206" t="str">
        <f>IF(R206="","",VLOOKUP($R206,Data!$A$5:$X$2001,Data!$K$2,FALSE))</f>
        <v>3987</v>
      </c>
      <c r="I206" t="str">
        <f>IF(R206="","",VLOOKUP($R206,Data!$A$5:$X$2001,Data!$L$2,FALSE))</f>
        <v>E.S.D./STREAMBANKS</v>
      </c>
      <c r="J206" s="9">
        <f>IF($R206="","",VLOOKUP($R206,Data!$A$5:$AJ$2001,Data!AC$2,FALSE))</f>
        <v>210306.43999999994</v>
      </c>
      <c r="K206" s="9">
        <f>IF($R206="","",VLOOKUP($R206,Data!$A$5:$AJ$2001,Data!AD$2,FALSE))</f>
        <v>0</v>
      </c>
      <c r="L206" s="9">
        <f>IF($R206="","",VLOOKUP($R206,Data!$A$5:$AJ$2001,Data!AE$2,FALSE))</f>
        <v>0</v>
      </c>
      <c r="M206" s="9">
        <f>IF($R206="","",VLOOKUP($R206,Data!$A$5:$AJ$2001,Data!AF$2,FALSE))</f>
        <v>0</v>
      </c>
      <c r="N206" s="9">
        <f>IF($R206="","",VLOOKUP($R206,Data!$A$5:$AJ$2001,Data!AG$2,FALSE))</f>
        <v>0</v>
      </c>
      <c r="O206" s="9">
        <f>IF($R206="","",VLOOKUP($R206,Data!$A$5:$AJ$2001,Data!AH$2,FALSE))</f>
        <v>0</v>
      </c>
      <c r="P206" s="9">
        <f>IF($R206="","",VLOOKUP($R206,Data!$A$5:$AJ$2001,Data!AI$2,FALSE))</f>
        <v>0</v>
      </c>
      <c r="Q206" s="9">
        <f t="shared" si="3"/>
        <v>210306.43999999994</v>
      </c>
      <c r="R206">
        <f>IF((MAX($R$4:R205)+1)&gt;Data!$A$1,"",MAX($R$4:R205)+1)</f>
        <v>202</v>
      </c>
    </row>
    <row r="207" spans="1:18" x14ac:dyDescent="0.2">
      <c r="A207" s="10">
        <f>IF(Q207="","",RANK(Q207,$Q$5:$Q$257)+COUNTIF($Q$3:Q206,Q207))</f>
        <v>21</v>
      </c>
      <c r="B207" t="str">
        <f>IF(R207="","",VLOOKUP($R207,Data!$A$5:$X$2001,Data!$E$2,FALSE))</f>
        <v>A</v>
      </c>
      <c r="C207">
        <f>IF(R207="","",VLOOKUP($R207,Data!$A$5:$X$2001,Data!$F$2,FALSE))</f>
        <v>0</v>
      </c>
      <c r="D207">
        <f>IF(R207="","",VLOOKUP($R207,Data!$A$5:$X$2001,Data!$G$2,FALSE))</f>
        <v>0</v>
      </c>
      <c r="E207">
        <f>IF(R207="","",VLOOKUP($R207,Data!$A$5:$X$2001,Data!$H$2,FALSE))</f>
        <v>0</v>
      </c>
      <c r="F207">
        <f>IF(R207="","",VLOOKUP($R207,Data!$A$5:$X$2001,Data!$I$2,FALSE))</f>
        <v>0</v>
      </c>
      <c r="G207">
        <f>IF(R207="","",VLOOKUP($R207,Data!$A$5:$X$2001,Data!$J$2,FALSE))</f>
        <v>0</v>
      </c>
      <c r="H207" t="str">
        <f>IF(R207="","",VLOOKUP($R207,Data!$A$5:$X$2001,Data!$K$2,FALSE))</f>
        <v>3988</v>
      </c>
      <c r="I207" t="str">
        <f>IF(R207="","",VLOOKUP($R207,Data!$A$5:$X$2001,Data!$L$2,FALSE))</f>
        <v>FLOOD REMEDIATION GRANT</v>
      </c>
      <c r="J207" s="9">
        <f>IF($R207="","",VLOOKUP($R207,Data!$A$5:$AJ$2001,Data!AC$2,FALSE))</f>
        <v>0</v>
      </c>
      <c r="K207" s="9">
        <f>IF($R207="","",VLOOKUP($R207,Data!$A$5:$AJ$2001,Data!AD$2,FALSE))</f>
        <v>0</v>
      </c>
      <c r="L207" s="9">
        <f>IF($R207="","",VLOOKUP($R207,Data!$A$5:$AJ$2001,Data!AE$2,FALSE))</f>
        <v>4966.4599999999991</v>
      </c>
      <c r="M207" s="9">
        <f>IF($R207="","",VLOOKUP($R207,Data!$A$5:$AJ$2001,Data!AF$2,FALSE))</f>
        <v>10267.15</v>
      </c>
      <c r="N207" s="9">
        <f>IF($R207="","",VLOOKUP($R207,Data!$A$5:$AJ$2001,Data!AG$2,FALSE))</f>
        <v>400000</v>
      </c>
      <c r="O207" s="9">
        <f>IF($R207="","",VLOOKUP($R207,Data!$A$5:$AJ$2001,Data!AH$2,FALSE))</f>
        <v>0</v>
      </c>
      <c r="P207" s="9">
        <f>IF($R207="","",VLOOKUP($R207,Data!$A$5:$AJ$2001,Data!AI$2,FALSE))</f>
        <v>0</v>
      </c>
      <c r="Q207" s="9">
        <f t="shared" si="3"/>
        <v>415233.61</v>
      </c>
      <c r="R207">
        <f>IF((MAX($R$4:R206)+1)&gt;Data!$A$1,"",MAX($R$4:R206)+1)</f>
        <v>203</v>
      </c>
    </row>
    <row r="208" spans="1:18" x14ac:dyDescent="0.2">
      <c r="A208" s="10">
        <f>IF(Q208="","",RANK(Q208,$Q$5:$Q$257)+COUNTIF($Q$3:Q207,Q208))</f>
        <v>23</v>
      </c>
      <c r="B208" t="str">
        <f>IF(R208="","",VLOOKUP($R208,Data!$A$5:$X$2001,Data!$E$2,FALSE))</f>
        <v>A</v>
      </c>
      <c r="C208">
        <f>IF(R208="","",VLOOKUP($R208,Data!$A$5:$X$2001,Data!$F$2,FALSE))</f>
        <v>0</v>
      </c>
      <c r="D208">
        <f>IF(R208="","",VLOOKUP($R208,Data!$A$5:$X$2001,Data!$G$2,FALSE))</f>
        <v>0</v>
      </c>
      <c r="E208">
        <f>IF(R208="","",VLOOKUP($R208,Data!$A$5:$X$2001,Data!$H$2,FALSE))</f>
        <v>0</v>
      </c>
      <c r="F208">
        <f>IF(R208="","",VLOOKUP($R208,Data!$A$5:$X$2001,Data!$I$2,FALSE))</f>
        <v>0</v>
      </c>
      <c r="G208">
        <f>IF(R208="","",VLOOKUP($R208,Data!$A$5:$X$2001,Data!$J$2,FALSE))</f>
        <v>0</v>
      </c>
      <c r="H208" t="str">
        <f>IF(R208="","",VLOOKUP($R208,Data!$A$5:$X$2001,Data!$K$2,FALSE))</f>
        <v>3989</v>
      </c>
      <c r="I208" t="str">
        <f>IF(R208="","",VLOOKUP($R208,Data!$A$5:$X$2001,Data!$L$2,FALSE))</f>
        <v>MULTI-USE TRAIL</v>
      </c>
      <c r="J208" s="9">
        <f>IF($R208="","",VLOOKUP($R208,Data!$A$5:$AJ$2001,Data!AC$2,FALSE))</f>
        <v>0</v>
      </c>
      <c r="K208" s="9">
        <f>IF($R208="","",VLOOKUP($R208,Data!$A$5:$AJ$2001,Data!AD$2,FALSE))</f>
        <v>149876</v>
      </c>
      <c r="L208" s="9">
        <f>IF($R208="","",VLOOKUP($R208,Data!$A$5:$AJ$2001,Data!AE$2,FALSE))</f>
        <v>97187.26999999999</v>
      </c>
      <c r="M208" s="9">
        <f>IF($R208="","",VLOOKUP($R208,Data!$A$5:$AJ$2001,Data!AF$2,FALSE))</f>
        <v>82868.47</v>
      </c>
      <c r="N208" s="9">
        <f>IF($R208="","",VLOOKUP($R208,Data!$A$5:$AJ$2001,Data!AG$2,FALSE))</f>
        <v>-21011.67</v>
      </c>
      <c r="O208" s="9">
        <f>IF($R208="","",VLOOKUP($R208,Data!$A$5:$AJ$2001,Data!AH$2,FALSE))</f>
        <v>0</v>
      </c>
      <c r="P208" s="9">
        <f>IF($R208="","",VLOOKUP($R208,Data!$A$5:$AJ$2001,Data!AI$2,FALSE))</f>
        <v>0</v>
      </c>
      <c r="Q208" s="9">
        <f t="shared" si="3"/>
        <v>308920.07</v>
      </c>
      <c r="R208">
        <f>IF((MAX($R$4:R207)+1)&gt;Data!$A$1,"",MAX($R$4:R207)+1)</f>
        <v>204</v>
      </c>
    </row>
    <row r="209" spans="1:18" x14ac:dyDescent="0.2">
      <c r="A209" s="10">
        <f>IF(Q209="","",RANK(Q209,$Q$5:$Q$257)+COUNTIF($Q$3:Q208,Q209))</f>
        <v>179</v>
      </c>
      <c r="B209" t="str">
        <f>IF(R209="","",VLOOKUP($R209,Data!$A$5:$X$2001,Data!$E$2,FALSE))</f>
        <v>A</v>
      </c>
      <c r="C209">
        <f>IF(R209="","",VLOOKUP($R209,Data!$A$5:$X$2001,Data!$F$2,FALSE))</f>
        <v>0</v>
      </c>
      <c r="D209">
        <f>IF(R209="","",VLOOKUP($R209,Data!$A$5:$X$2001,Data!$G$2,FALSE))</f>
        <v>0</v>
      </c>
      <c r="E209">
        <f>IF(R209="","",VLOOKUP($R209,Data!$A$5:$X$2001,Data!$H$2,FALSE))</f>
        <v>0</v>
      </c>
      <c r="F209">
        <f>IF(R209="","",VLOOKUP($R209,Data!$A$5:$X$2001,Data!$I$2,FALSE))</f>
        <v>0</v>
      </c>
      <c r="G209">
        <f>IF(R209="","",VLOOKUP($R209,Data!$A$5:$X$2001,Data!$J$2,FALSE))</f>
        <v>0</v>
      </c>
      <c r="H209" t="str">
        <f>IF(R209="","",VLOOKUP($R209,Data!$A$5:$X$2001,Data!$K$2,FALSE))</f>
        <v>4089</v>
      </c>
      <c r="I209" t="str">
        <f>IF(R209="","",VLOOKUP($R209,Data!$A$5:$X$2001,Data!$L$2,FALSE))</f>
        <v>UNCLASSIFIED FEDERAL AID</v>
      </c>
      <c r="J209" s="9">
        <f>IF($R209="","",VLOOKUP($R209,Data!$A$5:$AJ$2001,Data!AC$2,FALSE))</f>
        <v>-1129</v>
      </c>
      <c r="K209" s="9">
        <f>IF($R209="","",VLOOKUP($R209,Data!$A$5:$AJ$2001,Data!AD$2,FALSE))</f>
        <v>1454.31</v>
      </c>
      <c r="L209" s="9">
        <f>IF($R209="","",VLOOKUP($R209,Data!$A$5:$AJ$2001,Data!AE$2,FALSE))</f>
        <v>3230</v>
      </c>
      <c r="M209" s="9">
        <f>IF($R209="","",VLOOKUP($R209,Data!$A$5:$AJ$2001,Data!AF$2,FALSE))</f>
        <v>0</v>
      </c>
      <c r="N209" s="9">
        <f>IF($R209="","",VLOOKUP($R209,Data!$A$5:$AJ$2001,Data!AG$2,FALSE))</f>
        <v>0</v>
      </c>
      <c r="O209" s="9">
        <f>IF($R209="","",VLOOKUP($R209,Data!$A$5:$AJ$2001,Data!AH$2,FALSE))</f>
        <v>0</v>
      </c>
      <c r="P209" s="9">
        <f>IF($R209="","",VLOOKUP($R209,Data!$A$5:$AJ$2001,Data!AI$2,FALSE))</f>
        <v>-18022.45</v>
      </c>
      <c r="Q209" s="9">
        <f t="shared" si="3"/>
        <v>-14467.140000000001</v>
      </c>
      <c r="R209">
        <f>IF((MAX($R$4:R208)+1)&gt;Data!$A$1,"",MAX($R$4:R208)+1)</f>
        <v>205</v>
      </c>
    </row>
    <row r="210" spans="1:18" x14ac:dyDescent="0.2">
      <c r="A210" s="10">
        <f>IF(Q210="","",RANK(Q210,$Q$5:$Q$257)+COUNTIF($Q$3:Q209,Q210))</f>
        <v>198</v>
      </c>
      <c r="B210" t="str">
        <f>IF(R210="","",VLOOKUP($R210,Data!$A$5:$X$2001,Data!$E$2,FALSE))</f>
        <v>A</v>
      </c>
      <c r="C210">
        <f>IF(R210="","",VLOOKUP($R210,Data!$A$5:$X$2001,Data!$F$2,FALSE))</f>
        <v>0</v>
      </c>
      <c r="D210">
        <f>IF(R210="","",VLOOKUP($R210,Data!$A$5:$X$2001,Data!$G$2,FALSE))</f>
        <v>0</v>
      </c>
      <c r="E210">
        <f>IF(R210="","",VLOOKUP($R210,Data!$A$5:$X$2001,Data!$H$2,FALSE))</f>
        <v>0</v>
      </c>
      <c r="F210">
        <f>IF(R210="","",VLOOKUP($R210,Data!$A$5:$X$2001,Data!$I$2,FALSE))</f>
        <v>0</v>
      </c>
      <c r="G210">
        <f>IF(R210="","",VLOOKUP($R210,Data!$A$5:$X$2001,Data!$J$2,FALSE))</f>
        <v>0</v>
      </c>
      <c r="H210" t="str">
        <f>IF(R210="","",VLOOKUP($R210,Data!$A$5:$X$2001,Data!$K$2,FALSE))</f>
        <v>4090</v>
      </c>
      <c r="I210" t="str">
        <f>IF(R210="","",VLOOKUP($R210,Data!$A$5:$X$2001,Data!$L$2,FALSE))</f>
        <v>DHSES I.T. CYBER GRANT</v>
      </c>
      <c r="J210" s="9">
        <f>IF($R210="","",VLOOKUP($R210,Data!$A$5:$AJ$2001,Data!AC$2,FALSE))</f>
        <v>0</v>
      </c>
      <c r="K210" s="9">
        <f>IF($R210="","",VLOOKUP($R210,Data!$A$5:$AJ$2001,Data!AD$2,FALSE))</f>
        <v>0</v>
      </c>
      <c r="L210" s="9">
        <f>IF($R210="","",VLOOKUP($R210,Data!$A$5:$AJ$2001,Data!AE$2,FALSE))</f>
        <v>0</v>
      </c>
      <c r="M210" s="9">
        <f>IF($R210="","",VLOOKUP($R210,Data!$A$5:$AJ$2001,Data!AF$2,FALSE))</f>
        <v>0</v>
      </c>
      <c r="N210" s="9">
        <f>IF($R210="","",VLOOKUP($R210,Data!$A$5:$AJ$2001,Data!AG$2,FALSE))</f>
        <v>0</v>
      </c>
      <c r="O210" s="9">
        <f>IF($R210="","",VLOOKUP($R210,Data!$A$5:$AJ$2001,Data!AH$2,FALSE))</f>
        <v>-7125.54</v>
      </c>
      <c r="P210" s="9">
        <f>IF($R210="","",VLOOKUP($R210,Data!$A$5:$AJ$2001,Data!AI$2,FALSE))</f>
        <v>-42374.45</v>
      </c>
      <c r="Q210" s="9">
        <f t="shared" si="3"/>
        <v>-49499.99</v>
      </c>
      <c r="R210">
        <f>IF((MAX($R$4:R209)+1)&gt;Data!$A$1,"",MAX($R$4:R209)+1)</f>
        <v>206</v>
      </c>
    </row>
    <row r="211" spans="1:18" x14ac:dyDescent="0.2">
      <c r="A211" s="10">
        <f>IF(Q211="","",RANK(Q211,$Q$5:$Q$257)+COUNTIF($Q$3:Q210,Q211))</f>
        <v>241</v>
      </c>
      <c r="B211" t="str">
        <f>IF(R211="","",VLOOKUP($R211,Data!$A$5:$X$2001,Data!$E$2,FALSE))</f>
        <v>A</v>
      </c>
      <c r="C211">
        <f>IF(R211="","",VLOOKUP($R211,Data!$A$5:$X$2001,Data!$F$2,FALSE))</f>
        <v>0</v>
      </c>
      <c r="D211">
        <f>IF(R211="","",VLOOKUP($R211,Data!$A$5:$X$2001,Data!$G$2,FALSE))</f>
        <v>0</v>
      </c>
      <c r="E211">
        <f>IF(R211="","",VLOOKUP($R211,Data!$A$5:$X$2001,Data!$H$2,FALSE))</f>
        <v>0</v>
      </c>
      <c r="F211">
        <f>IF(R211="","",VLOOKUP($R211,Data!$A$5:$X$2001,Data!$I$2,FALSE))</f>
        <v>0</v>
      </c>
      <c r="G211">
        <f>IF(R211="","",VLOOKUP($R211,Data!$A$5:$X$2001,Data!$J$2,FALSE))</f>
        <v>0</v>
      </c>
      <c r="H211" t="str">
        <f>IF(R211="","",VLOOKUP($R211,Data!$A$5:$X$2001,Data!$K$2,FALSE))</f>
        <v>4091</v>
      </c>
      <c r="I211" t="str">
        <f>IF(R211="","",VLOOKUP($R211,Data!$A$5:$X$2001,Data!$L$2,FALSE))</f>
        <v>A.R.P.A.</v>
      </c>
      <c r="J211" s="9">
        <f>IF($R211="","",VLOOKUP($R211,Data!$A$5:$AJ$2001,Data!AC$2,FALSE))</f>
        <v>0</v>
      </c>
      <c r="K211" s="9">
        <f>IF($R211="","",VLOOKUP($R211,Data!$A$5:$AJ$2001,Data!AD$2,FALSE))</f>
        <v>0</v>
      </c>
      <c r="L211" s="9">
        <f>IF($R211="","",VLOOKUP($R211,Data!$A$5:$AJ$2001,Data!AE$2,FALSE))</f>
        <v>0</v>
      </c>
      <c r="M211" s="9">
        <f>IF($R211="","",VLOOKUP($R211,Data!$A$5:$AJ$2001,Data!AF$2,FALSE))</f>
        <v>0</v>
      </c>
      <c r="N211" s="9">
        <f>IF($R211="","",VLOOKUP($R211,Data!$A$5:$AJ$2001,Data!AG$2,FALSE))</f>
        <v>0</v>
      </c>
      <c r="O211" s="9">
        <f>IF($R211="","",VLOOKUP($R211,Data!$A$5:$AJ$2001,Data!AH$2,FALSE))</f>
        <v>0</v>
      </c>
      <c r="P211" s="9">
        <f>IF($R211="","",VLOOKUP($R211,Data!$A$5:$AJ$2001,Data!AI$2,FALSE))</f>
        <v>-526072.80000000005</v>
      </c>
      <c r="Q211" s="9">
        <f t="shared" si="3"/>
        <v>-526072.80000000005</v>
      </c>
      <c r="R211">
        <f>IF((MAX($R$4:R210)+1)&gt;Data!$A$1,"",MAX($R$4:R210)+1)</f>
        <v>207</v>
      </c>
    </row>
    <row r="212" spans="1:18" x14ac:dyDescent="0.2">
      <c r="A212" s="10">
        <f>IF(Q212="","",RANK(Q212,$Q$5:$Q$257)+COUNTIF($Q$3:Q211,Q212))</f>
        <v>194</v>
      </c>
      <c r="B212" t="str">
        <f>IF(R212="","",VLOOKUP($R212,Data!$A$5:$X$2001,Data!$E$2,FALSE))</f>
        <v>A</v>
      </c>
      <c r="C212">
        <f>IF(R212="","",VLOOKUP($R212,Data!$A$5:$X$2001,Data!$F$2,FALSE))</f>
        <v>0</v>
      </c>
      <c r="D212">
        <f>IF(R212="","",VLOOKUP($R212,Data!$A$5:$X$2001,Data!$G$2,FALSE))</f>
        <v>0</v>
      </c>
      <c r="E212">
        <f>IF(R212="","",VLOOKUP($R212,Data!$A$5:$X$2001,Data!$H$2,FALSE))</f>
        <v>0</v>
      </c>
      <c r="F212">
        <f>IF(R212="","",VLOOKUP($R212,Data!$A$5:$X$2001,Data!$I$2,FALSE))</f>
        <v>0</v>
      </c>
      <c r="G212">
        <f>IF(R212="","",VLOOKUP($R212,Data!$A$5:$X$2001,Data!$J$2,FALSE))</f>
        <v>0</v>
      </c>
      <c r="H212" t="str">
        <f>IF(R212="","",VLOOKUP($R212,Data!$A$5:$X$2001,Data!$K$2,FALSE))</f>
        <v>4305</v>
      </c>
      <c r="I212" t="str">
        <f>IF(R212="","",VLOOKUP($R212,Data!$A$5:$X$2001,Data!$L$2,FALSE))</f>
        <v>EMERGENCY MANAGEMENT AID</v>
      </c>
      <c r="J212" s="9">
        <f>IF($R212="","",VLOOKUP($R212,Data!$A$5:$AJ$2001,Data!AC$2,FALSE))</f>
        <v>-34681</v>
      </c>
      <c r="K212" s="9">
        <f>IF($R212="","",VLOOKUP($R212,Data!$A$5:$AJ$2001,Data!AD$2,FALSE))</f>
        <v>55</v>
      </c>
      <c r="L212" s="9">
        <f>IF($R212="","",VLOOKUP($R212,Data!$A$5:$AJ$2001,Data!AE$2,FALSE))</f>
        <v>17322</v>
      </c>
      <c r="M212" s="9">
        <f>IF($R212="","",VLOOKUP($R212,Data!$A$5:$AJ$2001,Data!AF$2,FALSE))</f>
        <v>-17027</v>
      </c>
      <c r="N212" s="9">
        <f>IF($R212="","",VLOOKUP($R212,Data!$A$5:$AJ$2001,Data!AG$2,FALSE))</f>
        <v>17322</v>
      </c>
      <c r="O212" s="9">
        <f>IF($R212="","",VLOOKUP($R212,Data!$A$5:$AJ$2001,Data!AH$2,FALSE))</f>
        <v>-26693</v>
      </c>
      <c r="P212" s="9">
        <f>IF($R212="","",VLOOKUP($R212,Data!$A$5:$AJ$2001,Data!AI$2,FALSE))</f>
        <v>100</v>
      </c>
      <c r="Q212" s="9">
        <f t="shared" si="3"/>
        <v>-43602</v>
      </c>
      <c r="R212">
        <f>IF((MAX($R$4:R211)+1)&gt;Data!$A$1,"",MAX($R$4:R211)+1)</f>
        <v>208</v>
      </c>
    </row>
    <row r="213" spans="1:18" x14ac:dyDescent="0.2">
      <c r="A213" s="10">
        <f>IF(Q213="","",RANK(Q213,$Q$5:$Q$257)+COUNTIF($Q$3:Q212,Q213))</f>
        <v>45</v>
      </c>
      <c r="B213" t="str">
        <f>IF(R213="","",VLOOKUP($R213,Data!$A$5:$X$2001,Data!$E$2,FALSE))</f>
        <v>A</v>
      </c>
      <c r="C213">
        <f>IF(R213="","",VLOOKUP($R213,Data!$A$5:$X$2001,Data!$F$2,FALSE))</f>
        <v>0</v>
      </c>
      <c r="D213">
        <f>IF(R213="","",VLOOKUP($R213,Data!$A$5:$X$2001,Data!$G$2,FALSE))</f>
        <v>0</v>
      </c>
      <c r="E213">
        <f>IF(R213="","",VLOOKUP($R213,Data!$A$5:$X$2001,Data!$H$2,FALSE))</f>
        <v>0</v>
      </c>
      <c r="F213">
        <f>IF(R213="","",VLOOKUP($R213,Data!$A$5:$X$2001,Data!$I$2,FALSE))</f>
        <v>0</v>
      </c>
      <c r="G213">
        <f>IF(R213="","",VLOOKUP($R213,Data!$A$5:$X$2001,Data!$J$2,FALSE))</f>
        <v>0</v>
      </c>
      <c r="H213" t="str">
        <f>IF(R213="","",VLOOKUP($R213,Data!$A$5:$X$2001,Data!$K$2,FALSE))</f>
        <v>4306</v>
      </c>
      <c r="I213" t="str">
        <f>IF(R213="","",VLOOKUP($R213,Data!$A$5:$X$2001,Data!$L$2,FALSE))</f>
        <v>HMEP PLANNING GRANT</v>
      </c>
      <c r="J213" s="9">
        <f>IF($R213="","",VLOOKUP($R213,Data!$A$5:$AJ$2001,Data!AC$2,FALSE))</f>
        <v>0</v>
      </c>
      <c r="K213" s="9">
        <f>IF($R213="","",VLOOKUP($R213,Data!$A$5:$AJ$2001,Data!AD$2,FALSE))</f>
        <v>3917</v>
      </c>
      <c r="L213" s="9">
        <f>IF($R213="","",VLOOKUP($R213,Data!$A$5:$AJ$2001,Data!AE$2,FALSE))</f>
        <v>15516</v>
      </c>
      <c r="M213" s="9">
        <f>IF($R213="","",VLOOKUP($R213,Data!$A$5:$AJ$2001,Data!AF$2,FALSE))</f>
        <v>15516</v>
      </c>
      <c r="N213" s="9">
        <f>IF($R213="","",VLOOKUP($R213,Data!$A$5:$AJ$2001,Data!AG$2,FALSE))</f>
        <v>0</v>
      </c>
      <c r="O213" s="9">
        <f>IF($R213="","",VLOOKUP($R213,Data!$A$5:$AJ$2001,Data!AH$2,FALSE))</f>
        <v>0</v>
      </c>
      <c r="P213" s="9">
        <f>IF($R213="","",VLOOKUP($R213,Data!$A$5:$AJ$2001,Data!AI$2,FALSE))</f>
        <v>0</v>
      </c>
      <c r="Q213" s="9">
        <f t="shared" si="3"/>
        <v>34949</v>
      </c>
      <c r="R213">
        <f>IF((MAX($R$4:R212)+1)&gt;Data!$A$1,"",MAX($R$4:R212)+1)</f>
        <v>209</v>
      </c>
    </row>
    <row r="214" spans="1:18" x14ac:dyDescent="0.2">
      <c r="A214" s="10">
        <f>IF(Q214="","",RANK(Q214,$Q$5:$Q$257)+COUNTIF($Q$3:Q213,Q214))</f>
        <v>29</v>
      </c>
      <c r="B214" t="str">
        <f>IF(R214="","",VLOOKUP($R214,Data!$A$5:$X$2001,Data!$E$2,FALSE))</f>
        <v>A</v>
      </c>
      <c r="C214">
        <f>IF(R214="","",VLOOKUP($R214,Data!$A$5:$X$2001,Data!$F$2,FALSE))</f>
        <v>0</v>
      </c>
      <c r="D214">
        <f>IF(R214="","",VLOOKUP($R214,Data!$A$5:$X$2001,Data!$G$2,FALSE))</f>
        <v>0</v>
      </c>
      <c r="E214">
        <f>IF(R214="","",VLOOKUP($R214,Data!$A$5:$X$2001,Data!$H$2,FALSE))</f>
        <v>0</v>
      </c>
      <c r="F214">
        <f>IF(R214="","",VLOOKUP($R214,Data!$A$5:$X$2001,Data!$I$2,FALSE))</f>
        <v>0</v>
      </c>
      <c r="G214">
        <f>IF(R214="","",VLOOKUP($R214,Data!$A$5:$X$2001,Data!$J$2,FALSE))</f>
        <v>0</v>
      </c>
      <c r="H214" t="str">
        <f>IF(R214="","",VLOOKUP($R214,Data!$A$5:$X$2001,Data!$K$2,FALSE))</f>
        <v>4325</v>
      </c>
      <c r="I214" t="str">
        <f>IF(R214="","",VLOOKUP($R214,Data!$A$5:$X$2001,Data!$L$2,FALSE))</f>
        <v>LETPP GRANT</v>
      </c>
      <c r="J214" s="9">
        <f>IF($R214="","",VLOOKUP($R214,Data!$A$5:$AJ$2001,Data!AC$2,FALSE))</f>
        <v>-44267.100000000006</v>
      </c>
      <c r="K214" s="9">
        <f>IF($R214="","",VLOOKUP($R214,Data!$A$5:$AJ$2001,Data!AD$2,FALSE))</f>
        <v>19408.48</v>
      </c>
      <c r="L214" s="9">
        <f>IF($R214="","",VLOOKUP($R214,Data!$A$5:$AJ$2001,Data!AE$2,FALSE))</f>
        <v>23750</v>
      </c>
      <c r="M214" s="9">
        <f>IF($R214="","",VLOOKUP($R214,Data!$A$5:$AJ$2001,Data!AF$2,FALSE))</f>
        <v>48321.25</v>
      </c>
      <c r="N214" s="9">
        <f>IF($R214="","",VLOOKUP($R214,Data!$A$5:$AJ$2001,Data!AG$2,FALSE))</f>
        <v>13489.019999999997</v>
      </c>
      <c r="O214" s="9">
        <f>IF($R214="","",VLOOKUP($R214,Data!$A$5:$AJ$2001,Data!AH$2,FALSE))</f>
        <v>27403.47</v>
      </c>
      <c r="P214" s="9">
        <f>IF($R214="","",VLOOKUP($R214,Data!$A$5:$AJ$2001,Data!AI$2,FALSE))</f>
        <v>67498.95</v>
      </c>
      <c r="Q214" s="9">
        <f t="shared" si="3"/>
        <v>155604.07</v>
      </c>
      <c r="R214">
        <f>IF((MAX($R$4:R213)+1)&gt;Data!$A$1,"",MAX($R$4:R213)+1)</f>
        <v>210</v>
      </c>
    </row>
    <row r="215" spans="1:18" x14ac:dyDescent="0.2">
      <c r="A215" s="10">
        <f>IF(Q215="","",RANK(Q215,$Q$5:$Q$257)+COUNTIF($Q$3:Q214,Q215))</f>
        <v>17</v>
      </c>
      <c r="B215" t="str">
        <f>IF(R215="","",VLOOKUP($R215,Data!$A$5:$X$2001,Data!$E$2,FALSE))</f>
        <v>A</v>
      </c>
      <c r="C215">
        <f>IF(R215="","",VLOOKUP($R215,Data!$A$5:$X$2001,Data!$F$2,FALSE))</f>
        <v>0</v>
      </c>
      <c r="D215">
        <f>IF(R215="","",VLOOKUP($R215,Data!$A$5:$X$2001,Data!$G$2,FALSE))</f>
        <v>0</v>
      </c>
      <c r="E215">
        <f>IF(R215="","",VLOOKUP($R215,Data!$A$5:$X$2001,Data!$H$2,FALSE))</f>
        <v>0</v>
      </c>
      <c r="F215">
        <f>IF(R215="","",VLOOKUP($R215,Data!$A$5:$X$2001,Data!$I$2,FALSE))</f>
        <v>0</v>
      </c>
      <c r="G215">
        <f>IF(R215="","",VLOOKUP($R215,Data!$A$5:$X$2001,Data!$J$2,FALSE))</f>
        <v>0</v>
      </c>
      <c r="H215" t="str">
        <f>IF(R215="","",VLOOKUP($R215,Data!$A$5:$X$2001,Data!$K$2,FALSE))</f>
        <v>4389</v>
      </c>
      <c r="I215" t="str">
        <f>IF(R215="","",VLOOKUP($R215,Data!$A$5:$X$2001,Data!$L$2,FALSE))</f>
        <v>HOMELAND SECURITY GRANTS</v>
      </c>
      <c r="J215" s="9">
        <f>IF($R215="","",VLOOKUP($R215,Data!$A$5:$AJ$2001,Data!AC$2,FALSE))</f>
        <v>97156.52</v>
      </c>
      <c r="K215" s="9">
        <f>IF($R215="","",VLOOKUP($R215,Data!$A$5:$AJ$2001,Data!AD$2,FALSE))</f>
        <v>88449.03</v>
      </c>
      <c r="L215" s="9">
        <f>IF($R215="","",VLOOKUP($R215,Data!$A$5:$AJ$2001,Data!AE$2,FALSE))</f>
        <v>94347.03</v>
      </c>
      <c r="M215" s="9">
        <f>IF($R215="","",VLOOKUP($R215,Data!$A$5:$AJ$2001,Data!AF$2,FALSE))</f>
        <v>-12253.920000000013</v>
      </c>
      <c r="N215" s="9">
        <f>IF($R215="","",VLOOKUP($R215,Data!$A$5:$AJ$2001,Data!AG$2,FALSE))</f>
        <v>46245.989999999991</v>
      </c>
      <c r="O215" s="9">
        <f>IF($R215="","",VLOOKUP($R215,Data!$A$5:$AJ$2001,Data!AH$2,FALSE))</f>
        <v>148780.31</v>
      </c>
      <c r="P215" s="9">
        <f>IF($R215="","",VLOOKUP($R215,Data!$A$5:$AJ$2001,Data!AI$2,FALSE))</f>
        <v>101472.51000000001</v>
      </c>
      <c r="Q215" s="9">
        <f t="shared" si="3"/>
        <v>564197.47</v>
      </c>
      <c r="R215">
        <f>IF((MAX($R$4:R214)+1)&gt;Data!$A$1,"",MAX($R$4:R214)+1)</f>
        <v>211</v>
      </c>
    </row>
    <row r="216" spans="1:18" x14ac:dyDescent="0.2">
      <c r="A216" s="10">
        <f>IF(Q216="","",RANK(Q216,$Q$5:$Q$257)+COUNTIF($Q$3:Q215,Q216))</f>
        <v>53</v>
      </c>
      <c r="B216" t="str">
        <f>IF(R216="","",VLOOKUP($R216,Data!$A$5:$X$2001,Data!$E$2,FALSE))</f>
        <v>A</v>
      </c>
      <c r="C216">
        <f>IF(R216="","",VLOOKUP($R216,Data!$A$5:$X$2001,Data!$F$2,FALSE))</f>
        <v>0</v>
      </c>
      <c r="D216">
        <f>IF(R216="","",VLOOKUP($R216,Data!$A$5:$X$2001,Data!$G$2,FALSE))</f>
        <v>0</v>
      </c>
      <c r="E216">
        <f>IF(R216="","",VLOOKUP($R216,Data!$A$5:$X$2001,Data!$H$2,FALSE))</f>
        <v>0</v>
      </c>
      <c r="F216">
        <f>IF(R216="","",VLOOKUP($R216,Data!$A$5:$X$2001,Data!$I$2,FALSE))</f>
        <v>0</v>
      </c>
      <c r="G216">
        <f>IF(R216="","",VLOOKUP($R216,Data!$A$5:$X$2001,Data!$J$2,FALSE))</f>
        <v>0</v>
      </c>
      <c r="H216" t="str">
        <f>IF(R216="","",VLOOKUP($R216,Data!$A$5:$X$2001,Data!$K$2,FALSE))</f>
        <v>4391</v>
      </c>
      <c r="I216" t="str">
        <f>IF(R216="","",VLOOKUP($R216,Data!$A$5:$X$2001,Data!$L$2,FALSE))</f>
        <v>BODY ARMOR - FED AID</v>
      </c>
      <c r="J216" s="9">
        <f>IF($R216="","",VLOOKUP($R216,Data!$A$5:$AJ$2001,Data!AC$2,FALSE))</f>
        <v>816.76000000000022</v>
      </c>
      <c r="K216" s="9">
        <f>IF($R216="","",VLOOKUP($R216,Data!$A$5:$AJ$2001,Data!AD$2,FALSE))</f>
        <v>2615.81</v>
      </c>
      <c r="L216" s="9">
        <f>IF($R216="","",VLOOKUP($R216,Data!$A$5:$AJ$2001,Data!AE$2,FALSE))</f>
        <v>751.71</v>
      </c>
      <c r="M216" s="9">
        <f>IF($R216="","",VLOOKUP($R216,Data!$A$5:$AJ$2001,Data!AF$2,FALSE))</f>
        <v>315</v>
      </c>
      <c r="N216" s="9">
        <f>IF($R216="","",VLOOKUP($R216,Data!$A$5:$AJ$2001,Data!AG$2,FALSE))</f>
        <v>10018.970000000001</v>
      </c>
      <c r="O216" s="9">
        <f>IF($R216="","",VLOOKUP($R216,Data!$A$5:$AJ$2001,Data!AH$2,FALSE))</f>
        <v>-180.76000000000022</v>
      </c>
      <c r="P216" s="9">
        <f>IF($R216="","",VLOOKUP($R216,Data!$A$5:$AJ$2001,Data!AI$2,FALSE))</f>
        <v>2181.19</v>
      </c>
      <c r="Q216" s="9">
        <f t="shared" si="3"/>
        <v>16518.68</v>
      </c>
      <c r="R216">
        <f>IF((MAX($R$4:R215)+1)&gt;Data!$A$1,"",MAX($R$4:R215)+1)</f>
        <v>212</v>
      </c>
    </row>
    <row r="217" spans="1:18" x14ac:dyDescent="0.2">
      <c r="A217" s="10">
        <f>IF(Q217="","",RANK(Q217,$Q$5:$Q$257)+COUNTIF($Q$3:Q216,Q217))</f>
        <v>122</v>
      </c>
      <c r="B217" t="str">
        <f>IF(R217="","",VLOOKUP($R217,Data!$A$5:$X$2001,Data!$E$2,FALSE))</f>
        <v>A</v>
      </c>
      <c r="C217">
        <f>IF(R217="","",VLOOKUP($R217,Data!$A$5:$X$2001,Data!$F$2,FALSE))</f>
        <v>0</v>
      </c>
      <c r="D217">
        <f>IF(R217="","",VLOOKUP($R217,Data!$A$5:$X$2001,Data!$G$2,FALSE))</f>
        <v>0</v>
      </c>
      <c r="E217">
        <f>IF(R217="","",VLOOKUP($R217,Data!$A$5:$X$2001,Data!$H$2,FALSE))</f>
        <v>0</v>
      </c>
      <c r="F217">
        <f>IF(R217="","",VLOOKUP($R217,Data!$A$5:$X$2001,Data!$I$2,FALSE))</f>
        <v>0</v>
      </c>
      <c r="G217">
        <f>IF(R217="","",VLOOKUP($R217,Data!$A$5:$X$2001,Data!$J$2,FALSE))</f>
        <v>0</v>
      </c>
      <c r="H217" t="str">
        <f>IF(R217="","",VLOOKUP($R217,Data!$A$5:$X$2001,Data!$K$2,FALSE))</f>
        <v>4397</v>
      </c>
      <c r="I217" t="str">
        <f>IF(R217="","",VLOOKUP($R217,Data!$A$5:$X$2001,Data!$L$2,FALSE))</f>
        <v>COMPANION ANIMAL SHELTER GRT</v>
      </c>
      <c r="J217" s="9">
        <f>IF($R217="","",VLOOKUP($R217,Data!$A$5:$AJ$2001,Data!AC$2,FALSE))</f>
        <v>0</v>
      </c>
      <c r="K217" s="9">
        <f>IF($R217="","",VLOOKUP($R217,Data!$A$5:$AJ$2001,Data!AD$2,FALSE))</f>
        <v>0</v>
      </c>
      <c r="L217" s="9">
        <f>IF($R217="","",VLOOKUP($R217,Data!$A$5:$AJ$2001,Data!AE$2,FALSE))</f>
        <v>0</v>
      </c>
      <c r="M217" s="9">
        <f>IF($R217="","",VLOOKUP($R217,Data!$A$5:$AJ$2001,Data!AF$2,FALSE))</f>
        <v>0</v>
      </c>
      <c r="N217" s="9">
        <f>IF($R217="","",VLOOKUP($R217,Data!$A$5:$AJ$2001,Data!AG$2,FALSE))</f>
        <v>0</v>
      </c>
      <c r="O217" s="9">
        <f>IF($R217="","",VLOOKUP($R217,Data!$A$5:$AJ$2001,Data!AH$2,FALSE))</f>
        <v>0</v>
      </c>
      <c r="P217" s="9">
        <f>IF($R217="","",VLOOKUP($R217,Data!$A$5:$AJ$2001,Data!AI$2,FALSE))</f>
        <v>0</v>
      </c>
      <c r="Q217" s="9">
        <f t="shared" si="3"/>
        <v>0</v>
      </c>
      <c r="R217">
        <f>IF((MAX($R$4:R216)+1)&gt;Data!$A$1,"",MAX($R$4:R216)+1)</f>
        <v>213</v>
      </c>
    </row>
    <row r="218" spans="1:18" x14ac:dyDescent="0.2">
      <c r="A218" s="10">
        <f>IF(Q218="","",RANK(Q218,$Q$5:$Q$257)+COUNTIF($Q$3:Q217,Q218))</f>
        <v>191</v>
      </c>
      <c r="B218" t="str">
        <f>IF(R218="","",VLOOKUP($R218,Data!$A$5:$X$2001,Data!$E$2,FALSE))</f>
        <v>A</v>
      </c>
      <c r="C218">
        <f>IF(R218="","",VLOOKUP($R218,Data!$A$5:$X$2001,Data!$F$2,FALSE))</f>
        <v>0</v>
      </c>
      <c r="D218">
        <f>IF(R218="","",VLOOKUP($R218,Data!$A$5:$X$2001,Data!$G$2,FALSE))</f>
        <v>0</v>
      </c>
      <c r="E218">
        <f>IF(R218="","",VLOOKUP($R218,Data!$A$5:$X$2001,Data!$H$2,FALSE))</f>
        <v>0</v>
      </c>
      <c r="F218">
        <f>IF(R218="","",VLOOKUP($R218,Data!$A$5:$X$2001,Data!$I$2,FALSE))</f>
        <v>0</v>
      </c>
      <c r="G218">
        <f>IF(R218="","",VLOOKUP($R218,Data!$A$5:$X$2001,Data!$J$2,FALSE))</f>
        <v>0</v>
      </c>
      <c r="H218" t="str">
        <f>IF(R218="","",VLOOKUP($R218,Data!$A$5:$X$2001,Data!$K$2,FALSE))</f>
        <v>4451</v>
      </c>
      <c r="I218" t="str">
        <f>IF(R218="","",VLOOKUP($R218,Data!$A$5:$X$2001,Data!$L$2,FALSE))</f>
        <v>EARLY INTERVENTION FEDERAL</v>
      </c>
      <c r="J218" s="9">
        <f>IF($R218="","",VLOOKUP($R218,Data!$A$5:$AJ$2001,Data!AC$2,FALSE))</f>
        <v>-3762</v>
      </c>
      <c r="K218" s="9">
        <f>IF($R218="","",VLOOKUP($R218,Data!$A$5:$AJ$2001,Data!AD$2,FALSE))</f>
        <v>-11297.75</v>
      </c>
      <c r="L218" s="9">
        <f>IF($R218="","",VLOOKUP($R218,Data!$A$5:$AJ$2001,Data!AE$2,FALSE))</f>
        <v>-9558</v>
      </c>
      <c r="M218" s="9">
        <f>IF($R218="","",VLOOKUP($R218,Data!$A$5:$AJ$2001,Data!AF$2,FALSE))</f>
        <v>574</v>
      </c>
      <c r="N218" s="9">
        <f>IF($R218="","",VLOOKUP($R218,Data!$A$5:$AJ$2001,Data!AG$2,FALSE))</f>
        <v>2665</v>
      </c>
      <c r="O218" s="9">
        <f>IF($R218="","",VLOOKUP($R218,Data!$A$5:$AJ$2001,Data!AH$2,FALSE))</f>
        <v>-1096</v>
      </c>
      <c r="P218" s="9">
        <f>IF($R218="","",VLOOKUP($R218,Data!$A$5:$AJ$2001,Data!AI$2,FALSE))</f>
        <v>-10051</v>
      </c>
      <c r="Q218" s="9">
        <f t="shared" si="3"/>
        <v>-32525.75</v>
      </c>
      <c r="R218">
        <f>IF((MAX($R$4:R217)+1)&gt;Data!$A$1,"",MAX($R$4:R217)+1)</f>
        <v>214</v>
      </c>
    </row>
    <row r="219" spans="1:18" x14ac:dyDescent="0.2">
      <c r="A219" s="10">
        <f>IF(Q219="","",RANK(Q219,$Q$5:$Q$257)+COUNTIF($Q$3:Q218,Q219))</f>
        <v>31</v>
      </c>
      <c r="B219" t="str">
        <f>IF(R219="","",VLOOKUP($R219,Data!$A$5:$X$2001,Data!$E$2,FALSE))</f>
        <v>A</v>
      </c>
      <c r="C219">
        <f>IF(R219="","",VLOOKUP($R219,Data!$A$5:$X$2001,Data!$F$2,FALSE))</f>
        <v>0</v>
      </c>
      <c r="D219">
        <f>IF(R219="","",VLOOKUP($R219,Data!$A$5:$X$2001,Data!$G$2,FALSE))</f>
        <v>0</v>
      </c>
      <c r="E219">
        <f>IF(R219="","",VLOOKUP($R219,Data!$A$5:$X$2001,Data!$H$2,FALSE))</f>
        <v>0</v>
      </c>
      <c r="F219">
        <f>IF(R219="","",VLOOKUP($R219,Data!$A$5:$X$2001,Data!$I$2,FALSE))</f>
        <v>0</v>
      </c>
      <c r="G219">
        <f>IF(R219="","",VLOOKUP($R219,Data!$A$5:$X$2001,Data!$J$2,FALSE))</f>
        <v>0</v>
      </c>
      <c r="H219" t="str">
        <f>IF(R219="","",VLOOKUP($R219,Data!$A$5:$X$2001,Data!$K$2,FALSE))</f>
        <v>4456</v>
      </c>
      <c r="I219" t="str">
        <f>IF(R219="","",VLOOKUP($R219,Data!$A$5:$X$2001,Data!$L$2,FALSE))</f>
        <v>CHILD W/SPEC HEALTH NEEDS</v>
      </c>
      <c r="J219" s="9">
        <f>IF($R219="","",VLOOKUP($R219,Data!$A$5:$AJ$2001,Data!AC$2,FALSE))</f>
        <v>16919</v>
      </c>
      <c r="K219" s="9">
        <f>IF($R219="","",VLOOKUP($R219,Data!$A$5:$AJ$2001,Data!AD$2,FALSE))</f>
        <v>0</v>
      </c>
      <c r="L219" s="9">
        <f>IF($R219="","",VLOOKUP($R219,Data!$A$5:$AJ$2001,Data!AE$2,FALSE))</f>
        <v>0</v>
      </c>
      <c r="M219" s="9">
        <f>IF($R219="","",VLOOKUP($R219,Data!$A$5:$AJ$2001,Data!AF$2,FALSE))</f>
        <v>0</v>
      </c>
      <c r="N219" s="9">
        <f>IF($R219="","",VLOOKUP($R219,Data!$A$5:$AJ$2001,Data!AG$2,FALSE))</f>
        <v>0</v>
      </c>
      <c r="O219" s="9">
        <f>IF($R219="","",VLOOKUP($R219,Data!$A$5:$AJ$2001,Data!AH$2,FALSE))</f>
        <v>111820.66</v>
      </c>
      <c r="P219" s="9">
        <f>IF($R219="","",VLOOKUP($R219,Data!$A$5:$AJ$2001,Data!AI$2,FALSE))</f>
        <v>17440.080000000002</v>
      </c>
      <c r="Q219" s="9">
        <f t="shared" si="3"/>
        <v>146179.74</v>
      </c>
      <c r="R219">
        <f>IF((MAX($R$4:R218)+1)&gt;Data!$A$1,"",MAX($R$4:R218)+1)</f>
        <v>215</v>
      </c>
    </row>
    <row r="220" spans="1:18" x14ac:dyDescent="0.2">
      <c r="A220" s="10">
        <f>IF(Q220="","",RANK(Q220,$Q$5:$Q$257)+COUNTIF($Q$3:Q219,Q220))</f>
        <v>213</v>
      </c>
      <c r="B220" t="str">
        <f>IF(R220="","",VLOOKUP($R220,Data!$A$5:$X$2001,Data!$E$2,FALSE))</f>
        <v>A</v>
      </c>
      <c r="C220">
        <f>IF(R220="","",VLOOKUP($R220,Data!$A$5:$X$2001,Data!$F$2,FALSE))</f>
        <v>0</v>
      </c>
      <c r="D220">
        <f>IF(R220="","",VLOOKUP($R220,Data!$A$5:$X$2001,Data!$G$2,FALSE))</f>
        <v>0</v>
      </c>
      <c r="E220">
        <f>IF(R220="","",VLOOKUP($R220,Data!$A$5:$X$2001,Data!$H$2,FALSE))</f>
        <v>0</v>
      </c>
      <c r="F220">
        <f>IF(R220="","",VLOOKUP($R220,Data!$A$5:$X$2001,Data!$I$2,FALSE))</f>
        <v>0</v>
      </c>
      <c r="G220">
        <f>IF(R220="","",VLOOKUP($R220,Data!$A$5:$X$2001,Data!$J$2,FALSE))</f>
        <v>0</v>
      </c>
      <c r="H220" t="str">
        <f>IF(R220="","",VLOOKUP($R220,Data!$A$5:$X$2001,Data!$K$2,FALSE))</f>
        <v>4457</v>
      </c>
      <c r="I220" t="str">
        <f>IF(R220="","",VLOOKUP($R220,Data!$A$5:$X$2001,Data!$L$2,FALSE))</f>
        <v>BIOTERRISM</v>
      </c>
      <c r="J220" s="9">
        <f>IF($R220="","",VLOOKUP($R220,Data!$A$5:$AJ$2001,Data!AC$2,FALSE))</f>
        <v>2910.0399999999936</v>
      </c>
      <c r="K220" s="9">
        <f>IF($R220="","",VLOOKUP($R220,Data!$A$5:$AJ$2001,Data!AD$2,FALSE))</f>
        <v>-5862.6199999999953</v>
      </c>
      <c r="L220" s="9">
        <f>IF($R220="","",VLOOKUP($R220,Data!$A$5:$AJ$2001,Data!AE$2,FALSE))</f>
        <v>11878.470000000001</v>
      </c>
      <c r="M220" s="9">
        <f>IF($R220="","",VLOOKUP($R220,Data!$A$5:$AJ$2001,Data!AF$2,FALSE))</f>
        <v>4426.6999999999971</v>
      </c>
      <c r="N220" s="9">
        <f>IF($R220="","",VLOOKUP($R220,Data!$A$5:$AJ$2001,Data!AG$2,FALSE))</f>
        <v>4830.6699999999983</v>
      </c>
      <c r="O220" s="9">
        <f>IF($R220="","",VLOOKUP($R220,Data!$A$5:$AJ$2001,Data!AH$2,FALSE))</f>
        <v>-161986.78</v>
      </c>
      <c r="P220" s="9">
        <f>IF($R220="","",VLOOKUP($R220,Data!$A$5:$AJ$2001,Data!AI$2,FALSE))</f>
        <v>29153.350000000006</v>
      </c>
      <c r="Q220" s="9">
        <f t="shared" si="3"/>
        <v>-114650.17000000001</v>
      </c>
      <c r="R220">
        <f>IF((MAX($R$4:R219)+1)&gt;Data!$A$1,"",MAX($R$4:R219)+1)</f>
        <v>216</v>
      </c>
    </row>
    <row r="221" spans="1:18" x14ac:dyDescent="0.2">
      <c r="A221" s="10">
        <f>IF(Q221="","",RANK(Q221,$Q$5:$Q$257)+COUNTIF($Q$3:Q220,Q221))</f>
        <v>88</v>
      </c>
      <c r="B221" t="str">
        <f>IF(R221="","",VLOOKUP($R221,Data!$A$5:$X$2001,Data!$E$2,FALSE))</f>
        <v>A</v>
      </c>
      <c r="C221">
        <f>IF(R221="","",VLOOKUP($R221,Data!$A$5:$X$2001,Data!$F$2,FALSE))</f>
        <v>0</v>
      </c>
      <c r="D221">
        <f>IF(R221="","",VLOOKUP($R221,Data!$A$5:$X$2001,Data!$G$2,FALSE))</f>
        <v>0</v>
      </c>
      <c r="E221">
        <f>IF(R221="","",VLOOKUP($R221,Data!$A$5:$X$2001,Data!$H$2,FALSE))</f>
        <v>0</v>
      </c>
      <c r="F221">
        <f>IF(R221="","",VLOOKUP($R221,Data!$A$5:$X$2001,Data!$I$2,FALSE))</f>
        <v>0</v>
      </c>
      <c r="G221">
        <f>IF(R221="","",VLOOKUP($R221,Data!$A$5:$X$2001,Data!$J$2,FALSE))</f>
        <v>0</v>
      </c>
      <c r="H221" t="str">
        <f>IF(R221="","",VLOOKUP($R221,Data!$A$5:$X$2001,Data!$K$2,FALSE))</f>
        <v>4459</v>
      </c>
      <c r="I221" t="str">
        <f>IF(R221="","",VLOOKUP($R221,Data!$A$5:$X$2001,Data!$L$2,FALSE))</f>
        <v>EBOLA GRANT</v>
      </c>
      <c r="J221" s="9">
        <f>IF($R221="","",VLOOKUP($R221,Data!$A$5:$AJ$2001,Data!AC$2,FALSE))</f>
        <v>0</v>
      </c>
      <c r="K221" s="9">
        <f>IF($R221="","",VLOOKUP($R221,Data!$A$5:$AJ$2001,Data!AD$2,FALSE))</f>
        <v>82.480000000003201</v>
      </c>
      <c r="L221" s="9">
        <f>IF($R221="","",VLOOKUP($R221,Data!$A$5:$AJ$2001,Data!AE$2,FALSE))</f>
        <v>0</v>
      </c>
      <c r="M221" s="9">
        <f>IF($R221="","",VLOOKUP($R221,Data!$A$5:$AJ$2001,Data!AF$2,FALSE))</f>
        <v>0</v>
      </c>
      <c r="N221" s="9">
        <f>IF($R221="","",VLOOKUP($R221,Data!$A$5:$AJ$2001,Data!AG$2,FALSE))</f>
        <v>0</v>
      </c>
      <c r="O221" s="9">
        <f>IF($R221="","",VLOOKUP($R221,Data!$A$5:$AJ$2001,Data!AH$2,FALSE))</f>
        <v>0</v>
      </c>
      <c r="P221" s="9">
        <f>IF($R221="","",VLOOKUP($R221,Data!$A$5:$AJ$2001,Data!AI$2,FALSE))</f>
        <v>0</v>
      </c>
      <c r="Q221" s="9">
        <f t="shared" si="3"/>
        <v>82.480000000003201</v>
      </c>
      <c r="R221">
        <f>IF((MAX($R$4:R220)+1)&gt;Data!$A$1,"",MAX($R$4:R220)+1)</f>
        <v>217</v>
      </c>
    </row>
    <row r="222" spans="1:18" x14ac:dyDescent="0.2">
      <c r="A222" s="10">
        <f>IF(Q222="","",RANK(Q222,$Q$5:$Q$257)+COUNTIF($Q$3:Q221,Q222))</f>
        <v>162</v>
      </c>
      <c r="B222" t="str">
        <f>IF(R222="","",VLOOKUP($R222,Data!$A$5:$X$2001,Data!$E$2,FALSE))</f>
        <v>A</v>
      </c>
      <c r="C222">
        <f>IF(R222="","",VLOOKUP($R222,Data!$A$5:$X$2001,Data!$F$2,FALSE))</f>
        <v>0</v>
      </c>
      <c r="D222">
        <f>IF(R222="","",VLOOKUP($R222,Data!$A$5:$X$2001,Data!$G$2,FALSE))</f>
        <v>0</v>
      </c>
      <c r="E222">
        <f>IF(R222="","",VLOOKUP($R222,Data!$A$5:$X$2001,Data!$H$2,FALSE))</f>
        <v>0</v>
      </c>
      <c r="F222">
        <f>IF(R222="","",VLOOKUP($R222,Data!$A$5:$X$2001,Data!$I$2,FALSE))</f>
        <v>0</v>
      </c>
      <c r="G222">
        <f>IF(R222="","",VLOOKUP($R222,Data!$A$5:$X$2001,Data!$J$2,FALSE))</f>
        <v>0</v>
      </c>
      <c r="H222" t="str">
        <f>IF(R222="","",VLOOKUP($R222,Data!$A$5:$X$2001,Data!$K$2,FALSE))</f>
        <v>4487</v>
      </c>
      <c r="I222" t="str">
        <f>IF(R222="","",VLOOKUP($R222,Data!$A$5:$X$2001,Data!$L$2,FALSE))</f>
        <v>ELC COVID-19</v>
      </c>
      <c r="J222" s="9">
        <f>IF($R222="","",VLOOKUP($R222,Data!$A$5:$AJ$2001,Data!AC$2,FALSE))</f>
        <v>0</v>
      </c>
      <c r="K222" s="9">
        <f>IF($R222="","",VLOOKUP($R222,Data!$A$5:$AJ$2001,Data!AD$2,FALSE))</f>
        <v>0</v>
      </c>
      <c r="L222" s="9">
        <f>IF($R222="","",VLOOKUP($R222,Data!$A$5:$AJ$2001,Data!AE$2,FALSE))</f>
        <v>0</v>
      </c>
      <c r="M222" s="9">
        <f>IF($R222="","",VLOOKUP($R222,Data!$A$5:$AJ$2001,Data!AF$2,FALSE))</f>
        <v>0</v>
      </c>
      <c r="N222" s="9">
        <f>IF($R222="","",VLOOKUP($R222,Data!$A$5:$AJ$2001,Data!AG$2,FALSE))</f>
        <v>0</v>
      </c>
      <c r="O222" s="9">
        <f>IF($R222="","",VLOOKUP($R222,Data!$A$5:$AJ$2001,Data!AH$2,FALSE))</f>
        <v>0</v>
      </c>
      <c r="P222" s="9">
        <f>IF($R222="","",VLOOKUP($R222,Data!$A$5:$AJ$2001,Data!AI$2,FALSE))</f>
        <v>-5229.3299999999872</v>
      </c>
      <c r="Q222" s="9">
        <f t="shared" si="3"/>
        <v>-5229.3299999999872</v>
      </c>
      <c r="R222">
        <f>IF((MAX($R$4:R221)+1)&gt;Data!$A$1,"",MAX($R$4:R221)+1)</f>
        <v>218</v>
      </c>
    </row>
    <row r="223" spans="1:18" x14ac:dyDescent="0.2">
      <c r="A223" s="10">
        <f>IF(Q223="","",RANK(Q223,$Q$5:$Q$257)+COUNTIF($Q$3:Q222,Q223))</f>
        <v>169</v>
      </c>
      <c r="B223" t="str">
        <f>IF(R223="","",VLOOKUP($R223,Data!$A$5:$X$2001,Data!$E$2,FALSE))</f>
        <v>A</v>
      </c>
      <c r="C223">
        <f>IF(R223="","",VLOOKUP($R223,Data!$A$5:$X$2001,Data!$F$2,FALSE))</f>
        <v>0</v>
      </c>
      <c r="D223">
        <f>IF(R223="","",VLOOKUP($R223,Data!$A$5:$X$2001,Data!$G$2,FALSE))</f>
        <v>0</v>
      </c>
      <c r="E223">
        <f>IF(R223="","",VLOOKUP($R223,Data!$A$5:$X$2001,Data!$H$2,FALSE))</f>
        <v>0</v>
      </c>
      <c r="F223">
        <f>IF(R223="","",VLOOKUP($R223,Data!$A$5:$X$2001,Data!$I$2,FALSE))</f>
        <v>0</v>
      </c>
      <c r="G223">
        <f>IF(R223="","",VLOOKUP($R223,Data!$A$5:$X$2001,Data!$J$2,FALSE))</f>
        <v>0</v>
      </c>
      <c r="H223" t="str">
        <f>IF(R223="","",VLOOKUP($R223,Data!$A$5:$X$2001,Data!$K$2,FALSE))</f>
        <v>4489</v>
      </c>
      <c r="I223" t="str">
        <f>IF(R223="","",VLOOKUP($R223,Data!$A$5:$X$2001,Data!$L$2,FALSE))</f>
        <v>OTHER HEALTH</v>
      </c>
      <c r="J223" s="9">
        <f>IF($R223="","",VLOOKUP($R223,Data!$A$5:$AJ$2001,Data!AC$2,FALSE))</f>
        <v>0</v>
      </c>
      <c r="K223" s="9">
        <f>IF($R223="","",VLOOKUP($R223,Data!$A$5:$AJ$2001,Data!AD$2,FALSE))</f>
        <v>0</v>
      </c>
      <c r="L223" s="9">
        <f>IF($R223="","",VLOOKUP($R223,Data!$A$5:$AJ$2001,Data!AE$2,FALSE))</f>
        <v>0</v>
      </c>
      <c r="M223" s="9">
        <f>IF($R223="","",VLOOKUP($R223,Data!$A$5:$AJ$2001,Data!AF$2,FALSE))</f>
        <v>0</v>
      </c>
      <c r="N223" s="9">
        <f>IF($R223="","",VLOOKUP($R223,Data!$A$5:$AJ$2001,Data!AG$2,FALSE))</f>
        <v>0</v>
      </c>
      <c r="O223" s="9">
        <f>IF($R223="","",VLOOKUP($R223,Data!$A$5:$AJ$2001,Data!AH$2,FALSE))</f>
        <v>-7299.36</v>
      </c>
      <c r="P223" s="9">
        <f>IF($R223="","",VLOOKUP($R223,Data!$A$5:$AJ$2001,Data!AI$2,FALSE))</f>
        <v>0</v>
      </c>
      <c r="Q223" s="9">
        <f t="shared" si="3"/>
        <v>-7299.36</v>
      </c>
      <c r="R223">
        <f>IF((MAX($R$4:R222)+1)&gt;Data!$A$1,"",MAX($R$4:R222)+1)</f>
        <v>219</v>
      </c>
    </row>
    <row r="224" spans="1:18" x14ac:dyDescent="0.2">
      <c r="A224" s="10">
        <f>IF(Q224="","",RANK(Q224,$Q$5:$Q$257)+COUNTIF($Q$3:Q223,Q224))</f>
        <v>246</v>
      </c>
      <c r="B224" t="str">
        <f>IF(R224="","",VLOOKUP($R224,Data!$A$5:$X$2001,Data!$E$2,FALSE))</f>
        <v>A</v>
      </c>
      <c r="C224">
        <f>IF(R224="","",VLOOKUP($R224,Data!$A$5:$X$2001,Data!$F$2,FALSE))</f>
        <v>0</v>
      </c>
      <c r="D224">
        <f>IF(R224="","",VLOOKUP($R224,Data!$A$5:$X$2001,Data!$G$2,FALSE))</f>
        <v>0</v>
      </c>
      <c r="E224">
        <f>IF(R224="","",VLOOKUP($R224,Data!$A$5:$X$2001,Data!$H$2,FALSE))</f>
        <v>0</v>
      </c>
      <c r="F224">
        <f>IF(R224="","",VLOOKUP($R224,Data!$A$5:$X$2001,Data!$I$2,FALSE))</f>
        <v>0</v>
      </c>
      <c r="G224">
        <f>IF(R224="","",VLOOKUP($R224,Data!$A$5:$X$2001,Data!$J$2,FALSE))</f>
        <v>0</v>
      </c>
      <c r="H224" t="str">
        <f>IF(R224="","",VLOOKUP($R224,Data!$A$5:$X$2001,Data!$K$2,FALSE))</f>
        <v>4490</v>
      </c>
      <c r="I224" t="str">
        <f>IF(R224="","",VLOOKUP($R224,Data!$A$5:$X$2001,Data!$L$2,FALSE))</f>
        <v>M.H. FEDERAL SALARY SHARING</v>
      </c>
      <c r="J224" s="9">
        <f>IF($R224="","",VLOOKUP($R224,Data!$A$5:$AJ$2001,Data!AC$2,FALSE))</f>
        <v>-18744</v>
      </c>
      <c r="K224" s="9">
        <f>IF($R224="","",VLOOKUP($R224,Data!$A$5:$AJ$2001,Data!AD$2,FALSE))</f>
        <v>75000</v>
      </c>
      <c r="L224" s="9">
        <f>IF($R224="","",VLOOKUP($R224,Data!$A$5:$AJ$2001,Data!AE$2,FALSE))</f>
        <v>-236713</v>
      </c>
      <c r="M224" s="9">
        <f>IF($R224="","",VLOOKUP($R224,Data!$A$5:$AJ$2001,Data!AF$2,FALSE))</f>
        <v>-511545</v>
      </c>
      <c r="N224" s="9">
        <f>IF($R224="","",VLOOKUP($R224,Data!$A$5:$AJ$2001,Data!AG$2,FALSE))</f>
        <v>-101875</v>
      </c>
      <c r="O224" s="9">
        <f>IF($R224="","",VLOOKUP($R224,Data!$A$5:$AJ$2001,Data!AH$2,FALSE))</f>
        <v>-169122</v>
      </c>
      <c r="P224" s="9">
        <f>IF($R224="","",VLOOKUP($R224,Data!$A$5:$AJ$2001,Data!AI$2,FALSE))</f>
        <v>84701</v>
      </c>
      <c r="Q224" s="9">
        <f t="shared" si="3"/>
        <v>-878298</v>
      </c>
      <c r="R224">
        <f>IF((MAX($R$4:R223)+1)&gt;Data!$A$1,"",MAX($R$4:R223)+1)</f>
        <v>220</v>
      </c>
    </row>
    <row r="225" spans="1:18" x14ac:dyDescent="0.2">
      <c r="A225" s="10">
        <f>IF(Q225="","",RANK(Q225,$Q$5:$Q$257)+COUNTIF($Q$3:Q224,Q225))</f>
        <v>221</v>
      </c>
      <c r="B225" t="str">
        <f>IF(R225="","",VLOOKUP($R225,Data!$A$5:$X$2001,Data!$E$2,FALSE))</f>
        <v>A</v>
      </c>
      <c r="C225">
        <f>IF(R225="","",VLOOKUP($R225,Data!$A$5:$X$2001,Data!$F$2,FALSE))</f>
        <v>0</v>
      </c>
      <c r="D225">
        <f>IF(R225="","",VLOOKUP($R225,Data!$A$5:$X$2001,Data!$G$2,FALSE))</f>
        <v>0</v>
      </c>
      <c r="E225">
        <f>IF(R225="","",VLOOKUP($R225,Data!$A$5:$X$2001,Data!$H$2,FALSE))</f>
        <v>0</v>
      </c>
      <c r="F225">
        <f>IF(R225="","",VLOOKUP($R225,Data!$A$5:$X$2001,Data!$I$2,FALSE))</f>
        <v>0</v>
      </c>
      <c r="G225">
        <f>IF(R225="","",VLOOKUP($R225,Data!$A$5:$X$2001,Data!$J$2,FALSE))</f>
        <v>0</v>
      </c>
      <c r="H225" t="str">
        <f>IF(R225="","",VLOOKUP($R225,Data!$A$5:$X$2001,Data!$K$2,FALSE))</f>
        <v>4491</v>
      </c>
      <c r="I225" t="str">
        <f>IF(R225="","",VLOOKUP($R225,Data!$A$5:$X$2001,Data!$L$2,FALSE))</f>
        <v>S.O.R. FUNDING</v>
      </c>
      <c r="J225" s="9">
        <f>IF($R225="","",VLOOKUP($R225,Data!$A$5:$AJ$2001,Data!AC$2,FALSE))</f>
        <v>0</v>
      </c>
      <c r="K225" s="9">
        <f>IF($R225="","",VLOOKUP($R225,Data!$A$5:$AJ$2001,Data!AD$2,FALSE))</f>
        <v>0</v>
      </c>
      <c r="L225" s="9">
        <f>IF($R225="","",VLOOKUP($R225,Data!$A$5:$AJ$2001,Data!AE$2,FALSE))</f>
        <v>0</v>
      </c>
      <c r="M225" s="9">
        <f>IF($R225="","",VLOOKUP($R225,Data!$A$5:$AJ$2001,Data!AF$2,FALSE))</f>
        <v>0</v>
      </c>
      <c r="N225" s="9">
        <f>IF($R225="","",VLOOKUP($R225,Data!$A$5:$AJ$2001,Data!AG$2,FALSE))</f>
        <v>-56665.77</v>
      </c>
      <c r="O225" s="9">
        <f>IF($R225="","",VLOOKUP($R225,Data!$A$5:$AJ$2001,Data!AH$2,FALSE))</f>
        <v>-72958.05</v>
      </c>
      <c r="P225" s="9">
        <f>IF($R225="","",VLOOKUP($R225,Data!$A$5:$AJ$2001,Data!AI$2,FALSE))</f>
        <v>-32668.66</v>
      </c>
      <c r="Q225" s="9">
        <f t="shared" si="3"/>
        <v>-162292.48000000001</v>
      </c>
      <c r="R225">
        <f>IF((MAX($R$4:R224)+1)&gt;Data!$A$1,"",MAX($R$4:R224)+1)</f>
        <v>221</v>
      </c>
    </row>
    <row r="226" spans="1:18" x14ac:dyDescent="0.2">
      <c r="A226" s="10">
        <f>IF(Q226="","",RANK(Q226,$Q$5:$Q$257)+COUNTIF($Q$3:Q225,Q226))</f>
        <v>38</v>
      </c>
      <c r="B226" t="str">
        <f>IF(R226="","",VLOOKUP($R226,Data!$A$5:$X$2001,Data!$E$2,FALSE))</f>
        <v>A</v>
      </c>
      <c r="C226">
        <f>IF(R226="","",VLOOKUP($R226,Data!$A$5:$X$2001,Data!$F$2,FALSE))</f>
        <v>0</v>
      </c>
      <c r="D226">
        <f>IF(R226="","",VLOOKUP($R226,Data!$A$5:$X$2001,Data!$G$2,FALSE))</f>
        <v>0</v>
      </c>
      <c r="E226">
        <f>IF(R226="","",VLOOKUP($R226,Data!$A$5:$X$2001,Data!$H$2,FALSE))</f>
        <v>0</v>
      </c>
      <c r="F226">
        <f>IF(R226="","",VLOOKUP($R226,Data!$A$5:$X$2001,Data!$I$2,FALSE))</f>
        <v>0</v>
      </c>
      <c r="G226">
        <f>IF(R226="","",VLOOKUP($R226,Data!$A$5:$X$2001,Data!$J$2,FALSE))</f>
        <v>0</v>
      </c>
      <c r="H226" t="str">
        <f>IF(R226="","",VLOOKUP($R226,Data!$A$5:$X$2001,Data!$K$2,FALSE))</f>
        <v>4492</v>
      </c>
      <c r="I226" t="str">
        <f>IF(R226="","",VLOOKUP($R226,Data!$A$5:$X$2001,Data!$L$2,FALSE))</f>
        <v>DAAA/DSAS</v>
      </c>
      <c r="J226" s="9">
        <f>IF($R226="","",VLOOKUP($R226,Data!$A$5:$AJ$2001,Data!AC$2,FALSE))</f>
        <v>-11465</v>
      </c>
      <c r="K226" s="9">
        <f>IF($R226="","",VLOOKUP($R226,Data!$A$5:$AJ$2001,Data!AD$2,FALSE))</f>
        <v>-689</v>
      </c>
      <c r="L226" s="9">
        <f>IF($R226="","",VLOOKUP($R226,Data!$A$5:$AJ$2001,Data!AE$2,FALSE))</f>
        <v>246</v>
      </c>
      <c r="M226" s="9">
        <f>IF($R226="","",VLOOKUP($R226,Data!$A$5:$AJ$2001,Data!AF$2,FALSE))</f>
        <v>-1815</v>
      </c>
      <c r="N226" s="9">
        <f>IF($R226="","",VLOOKUP($R226,Data!$A$5:$AJ$2001,Data!AG$2,FALSE))</f>
        <v>89933</v>
      </c>
      <c r="O226" s="9">
        <f>IF($R226="","",VLOOKUP($R226,Data!$A$5:$AJ$2001,Data!AH$2,FALSE))</f>
        <v>0</v>
      </c>
      <c r="P226" s="9">
        <f>IF($R226="","",VLOOKUP($R226,Data!$A$5:$AJ$2001,Data!AI$2,FALSE))</f>
        <v>0</v>
      </c>
      <c r="Q226" s="9">
        <f t="shared" si="3"/>
        <v>76210</v>
      </c>
      <c r="R226">
        <f>IF((MAX($R$4:R225)+1)&gt;Data!$A$1,"",MAX($R$4:R225)+1)</f>
        <v>222</v>
      </c>
    </row>
    <row r="227" spans="1:18" x14ac:dyDescent="0.2">
      <c r="A227" s="10">
        <f>IF(Q227="","",RANK(Q227,$Q$5:$Q$257)+COUNTIF($Q$3:Q226,Q227))</f>
        <v>223</v>
      </c>
      <c r="B227" t="str">
        <f>IF(R227="","",VLOOKUP($R227,Data!$A$5:$X$2001,Data!$E$2,FALSE))</f>
        <v>A</v>
      </c>
      <c r="C227">
        <f>IF(R227="","",VLOOKUP($R227,Data!$A$5:$X$2001,Data!$F$2,FALSE))</f>
        <v>0</v>
      </c>
      <c r="D227">
        <f>IF(R227="","",VLOOKUP($R227,Data!$A$5:$X$2001,Data!$G$2,FALSE))</f>
        <v>0</v>
      </c>
      <c r="E227">
        <f>IF(R227="","",VLOOKUP($R227,Data!$A$5:$X$2001,Data!$H$2,FALSE))</f>
        <v>0</v>
      </c>
      <c r="F227">
        <f>IF(R227="","",VLOOKUP($R227,Data!$A$5:$X$2001,Data!$I$2,FALSE))</f>
        <v>0</v>
      </c>
      <c r="G227">
        <f>IF(R227="","",VLOOKUP($R227,Data!$A$5:$X$2001,Data!$J$2,FALSE))</f>
        <v>0</v>
      </c>
      <c r="H227" t="str">
        <f>IF(R227="","",VLOOKUP($R227,Data!$A$5:$X$2001,Data!$K$2,FALSE))</f>
        <v>4493</v>
      </c>
      <c r="I227" t="str">
        <f>IF(R227="","",VLOOKUP($R227,Data!$A$5:$X$2001,Data!$L$2,FALSE))</f>
        <v>MH CLINIC UPL</v>
      </c>
      <c r="J227" s="9">
        <f>IF($R227="","",VLOOKUP($R227,Data!$A$5:$AJ$2001,Data!AC$2,FALSE))</f>
        <v>0</v>
      </c>
      <c r="K227" s="9">
        <f>IF($R227="","",VLOOKUP($R227,Data!$A$5:$AJ$2001,Data!AD$2,FALSE))</f>
        <v>0</v>
      </c>
      <c r="L227" s="9">
        <f>IF($R227="","",VLOOKUP($R227,Data!$A$5:$AJ$2001,Data!AE$2,FALSE))</f>
        <v>0</v>
      </c>
      <c r="M227" s="9">
        <f>IF($R227="","",VLOOKUP($R227,Data!$A$5:$AJ$2001,Data!AF$2,FALSE))</f>
        <v>0</v>
      </c>
      <c r="N227" s="9">
        <f>IF($R227="","",VLOOKUP($R227,Data!$A$5:$AJ$2001,Data!AG$2,FALSE))</f>
        <v>0</v>
      </c>
      <c r="O227" s="9">
        <f>IF($R227="","",VLOOKUP($R227,Data!$A$5:$AJ$2001,Data!AH$2,FALSE))</f>
        <v>-86558.65</v>
      </c>
      <c r="P227" s="9">
        <f>IF($R227="","",VLOOKUP($R227,Data!$A$5:$AJ$2001,Data!AI$2,FALSE))</f>
        <v>-86558.65</v>
      </c>
      <c r="Q227" s="9">
        <f t="shared" si="3"/>
        <v>-173117.3</v>
      </c>
      <c r="R227">
        <f>IF((MAX($R$4:R226)+1)&gt;Data!$A$1,"",MAX($R$4:R226)+1)</f>
        <v>223</v>
      </c>
    </row>
    <row r="228" spans="1:18" x14ac:dyDescent="0.2">
      <c r="A228" s="10">
        <f>IF(Q228="","",RANK(Q228,$Q$5:$Q$257)+COUNTIF($Q$3:Q227,Q228))</f>
        <v>123</v>
      </c>
      <c r="B228" t="str">
        <f>IF(R228="","",VLOOKUP($R228,Data!$A$5:$X$2001,Data!$E$2,FALSE))</f>
        <v>A</v>
      </c>
      <c r="C228">
        <f>IF(R228="","",VLOOKUP($R228,Data!$A$5:$X$2001,Data!$F$2,FALSE))</f>
        <v>0</v>
      </c>
      <c r="D228">
        <f>IF(R228="","",VLOOKUP($R228,Data!$A$5:$X$2001,Data!$G$2,FALSE))</f>
        <v>0</v>
      </c>
      <c r="E228">
        <f>IF(R228="","",VLOOKUP($R228,Data!$A$5:$X$2001,Data!$H$2,FALSE))</f>
        <v>0</v>
      </c>
      <c r="F228">
        <f>IF(R228="","",VLOOKUP($R228,Data!$A$5:$X$2001,Data!$I$2,FALSE))</f>
        <v>0</v>
      </c>
      <c r="G228">
        <f>IF(R228="","",VLOOKUP($R228,Data!$A$5:$X$2001,Data!$J$2,FALSE))</f>
        <v>0</v>
      </c>
      <c r="H228" t="str">
        <f>IF(R228="","",VLOOKUP($R228,Data!$A$5:$X$2001,Data!$K$2,FALSE))</f>
        <v>4494</v>
      </c>
      <c r="I228" t="str">
        <f>IF(R228="","",VLOOKUP($R228,Data!$A$5:$X$2001,Data!$L$2,FALSE))</f>
        <v>MH SYSTEM OF CARE GRANT</v>
      </c>
      <c r="J228" s="9">
        <f>IF($R228="","",VLOOKUP($R228,Data!$A$5:$AJ$2001,Data!AC$2,FALSE))</f>
        <v>0</v>
      </c>
      <c r="K228" s="9">
        <f>IF($R228="","",VLOOKUP($R228,Data!$A$5:$AJ$2001,Data!AD$2,FALSE))</f>
        <v>0</v>
      </c>
      <c r="L228" s="9">
        <f>IF($R228="","",VLOOKUP($R228,Data!$A$5:$AJ$2001,Data!AE$2,FALSE))</f>
        <v>0</v>
      </c>
      <c r="M228" s="9">
        <f>IF($R228="","",VLOOKUP($R228,Data!$A$5:$AJ$2001,Data!AF$2,FALSE))</f>
        <v>0</v>
      </c>
      <c r="N228" s="9">
        <f>IF($R228="","",VLOOKUP($R228,Data!$A$5:$AJ$2001,Data!AG$2,FALSE))</f>
        <v>0</v>
      </c>
      <c r="O228" s="9">
        <f>IF($R228="","",VLOOKUP($R228,Data!$A$5:$AJ$2001,Data!AH$2,FALSE))</f>
        <v>0</v>
      </c>
      <c r="P228" s="9">
        <f>IF($R228="","",VLOOKUP($R228,Data!$A$5:$AJ$2001,Data!AI$2,FALSE))</f>
        <v>0</v>
      </c>
      <c r="Q228" s="9">
        <f t="shared" si="3"/>
        <v>0</v>
      </c>
      <c r="R228">
        <f>IF((MAX($R$4:R227)+1)&gt;Data!$A$1,"",MAX($R$4:R227)+1)</f>
        <v>224</v>
      </c>
    </row>
    <row r="229" spans="1:18" x14ac:dyDescent="0.2">
      <c r="A229" s="10">
        <f>IF(Q229="","",RANK(Q229,$Q$5:$Q$257)+COUNTIF($Q$3:Q228,Q229))</f>
        <v>124</v>
      </c>
      <c r="B229" t="str">
        <f>IF(R229="","",VLOOKUP($R229,Data!$A$5:$X$2001,Data!$E$2,FALSE))</f>
        <v>A</v>
      </c>
      <c r="C229">
        <f>IF(R229="","",VLOOKUP($R229,Data!$A$5:$X$2001,Data!$F$2,FALSE))</f>
        <v>0</v>
      </c>
      <c r="D229">
        <f>IF(R229="","",VLOOKUP($R229,Data!$A$5:$X$2001,Data!$G$2,FALSE))</f>
        <v>0</v>
      </c>
      <c r="E229">
        <f>IF(R229="","",VLOOKUP($R229,Data!$A$5:$X$2001,Data!$H$2,FALSE))</f>
        <v>0</v>
      </c>
      <c r="F229">
        <f>IF(R229="","",VLOOKUP($R229,Data!$A$5:$X$2001,Data!$I$2,FALSE))</f>
        <v>0</v>
      </c>
      <c r="G229">
        <f>IF(R229="","",VLOOKUP($R229,Data!$A$5:$X$2001,Data!$J$2,FALSE))</f>
        <v>0</v>
      </c>
      <c r="H229" t="str">
        <f>IF(R229="","",VLOOKUP($R229,Data!$A$5:$X$2001,Data!$K$2,FALSE))</f>
        <v>4495</v>
      </c>
      <c r="I229" t="str">
        <f>IF(R229="","",VLOOKUP($R229,Data!$A$5:$X$2001,Data!$L$2,FALSE))</f>
        <v>MH WORKFORCE GRANT</v>
      </c>
      <c r="J229" s="9">
        <f>IF($R229="","",VLOOKUP($R229,Data!$A$5:$AJ$2001,Data!AC$2,FALSE))</f>
        <v>0</v>
      </c>
      <c r="K229" s="9">
        <f>IF($R229="","",VLOOKUP($R229,Data!$A$5:$AJ$2001,Data!AD$2,FALSE))</f>
        <v>0</v>
      </c>
      <c r="L229" s="9">
        <f>IF($R229="","",VLOOKUP($R229,Data!$A$5:$AJ$2001,Data!AE$2,FALSE))</f>
        <v>0</v>
      </c>
      <c r="M229" s="9">
        <f>IF($R229="","",VLOOKUP($R229,Data!$A$5:$AJ$2001,Data!AF$2,FALSE))</f>
        <v>0</v>
      </c>
      <c r="N229" s="9">
        <f>IF($R229="","",VLOOKUP($R229,Data!$A$5:$AJ$2001,Data!AG$2,FALSE))</f>
        <v>0</v>
      </c>
      <c r="O229" s="9">
        <f>IF($R229="","",VLOOKUP($R229,Data!$A$5:$AJ$2001,Data!AH$2,FALSE))</f>
        <v>0</v>
      </c>
      <c r="P229" s="9">
        <f>IF($R229="","",VLOOKUP($R229,Data!$A$5:$AJ$2001,Data!AI$2,FALSE))</f>
        <v>0</v>
      </c>
      <c r="Q229" s="9">
        <f t="shared" si="3"/>
        <v>0</v>
      </c>
      <c r="R229">
        <f>IF((MAX($R$4:R228)+1)&gt;Data!$A$1,"",MAX($R$4:R228)+1)</f>
        <v>225</v>
      </c>
    </row>
    <row r="230" spans="1:18" x14ac:dyDescent="0.2">
      <c r="A230" s="10">
        <f>IF(Q230="","",RANK(Q230,$Q$5:$Q$257)+COUNTIF($Q$3:Q229,Q230))</f>
        <v>8</v>
      </c>
      <c r="B230" t="str">
        <f>IF(R230="","",VLOOKUP($R230,Data!$A$5:$X$2001,Data!$E$2,FALSE))</f>
        <v>A</v>
      </c>
      <c r="C230">
        <f>IF(R230="","",VLOOKUP($R230,Data!$A$5:$X$2001,Data!$F$2,FALSE))</f>
        <v>0</v>
      </c>
      <c r="D230">
        <f>IF(R230="","",VLOOKUP($R230,Data!$A$5:$X$2001,Data!$G$2,FALSE))</f>
        <v>0</v>
      </c>
      <c r="E230">
        <f>IF(R230="","",VLOOKUP($R230,Data!$A$5:$X$2001,Data!$H$2,FALSE))</f>
        <v>0</v>
      </c>
      <c r="F230">
        <f>IF(R230="","",VLOOKUP($R230,Data!$A$5:$X$2001,Data!$I$2,FALSE))</f>
        <v>0</v>
      </c>
      <c r="G230">
        <f>IF(R230="","",VLOOKUP($R230,Data!$A$5:$X$2001,Data!$J$2,FALSE))</f>
        <v>0</v>
      </c>
      <c r="H230" t="str">
        <f>IF(R230="","",VLOOKUP($R230,Data!$A$5:$X$2001,Data!$K$2,FALSE))</f>
        <v>4590</v>
      </c>
      <c r="I230" t="str">
        <f>IF(R230="","",VLOOKUP($R230,Data!$A$5:$X$2001,Data!$L$2,FALSE))</f>
        <v>FEDERAL GRANT,RURAL PUB TRAN</v>
      </c>
      <c r="J230" s="9">
        <f>IF($R230="","",VLOOKUP($R230,Data!$A$5:$AJ$2001,Data!AC$2,FALSE))</f>
        <v>-68801.349999999977</v>
      </c>
      <c r="K230" s="9">
        <f>IF($R230="","",VLOOKUP($R230,Data!$A$5:$AJ$2001,Data!AD$2,FALSE))</f>
        <v>516069.43</v>
      </c>
      <c r="L230" s="9">
        <f>IF($R230="","",VLOOKUP($R230,Data!$A$5:$AJ$2001,Data!AE$2,FALSE))</f>
        <v>244146.34000000003</v>
      </c>
      <c r="M230" s="9">
        <f>IF($R230="","",VLOOKUP($R230,Data!$A$5:$AJ$2001,Data!AF$2,FALSE))</f>
        <v>237000.36</v>
      </c>
      <c r="N230" s="9">
        <f>IF($R230="","",VLOOKUP($R230,Data!$A$5:$AJ$2001,Data!AG$2,FALSE))</f>
        <v>829847.03</v>
      </c>
      <c r="O230" s="9">
        <f>IF($R230="","",VLOOKUP($R230,Data!$A$5:$AJ$2001,Data!AH$2,FALSE))</f>
        <v>-393610.62</v>
      </c>
      <c r="P230" s="9">
        <f>IF($R230="","",VLOOKUP($R230,Data!$A$5:$AJ$2001,Data!AI$2,FALSE))</f>
        <v>311136.69</v>
      </c>
      <c r="Q230" s="9">
        <f t="shared" si="3"/>
        <v>1675787.88</v>
      </c>
      <c r="R230">
        <f>IF((MAX($R$4:R229)+1)&gt;Data!$A$1,"",MAX($R$4:R229)+1)</f>
        <v>226</v>
      </c>
    </row>
    <row r="231" spans="1:18" x14ac:dyDescent="0.2">
      <c r="A231" s="10">
        <f>IF(Q231="","",RANK(Q231,$Q$5:$Q$257)+COUNTIF($Q$3:Q230,Q231))</f>
        <v>75</v>
      </c>
      <c r="B231" t="str">
        <f>IF(R231="","",VLOOKUP($R231,Data!$A$5:$X$2001,Data!$E$2,FALSE))</f>
        <v>A</v>
      </c>
      <c r="C231">
        <f>IF(R231="","",VLOOKUP($R231,Data!$A$5:$X$2001,Data!$F$2,FALSE))</f>
        <v>0</v>
      </c>
      <c r="D231">
        <f>IF(R231="","",VLOOKUP($R231,Data!$A$5:$X$2001,Data!$G$2,FALSE))</f>
        <v>0</v>
      </c>
      <c r="E231">
        <f>IF(R231="","",VLOOKUP($R231,Data!$A$5:$X$2001,Data!$H$2,FALSE))</f>
        <v>0</v>
      </c>
      <c r="F231">
        <f>IF(R231="","",VLOOKUP($R231,Data!$A$5:$X$2001,Data!$I$2,FALSE))</f>
        <v>0</v>
      </c>
      <c r="G231">
        <f>IF(R231="","",VLOOKUP($R231,Data!$A$5:$X$2001,Data!$J$2,FALSE))</f>
        <v>0</v>
      </c>
      <c r="H231" t="str">
        <f>IF(R231="","",VLOOKUP($R231,Data!$A$5:$X$2001,Data!$K$2,FALSE))</f>
        <v>4592</v>
      </c>
      <c r="I231" t="str">
        <f>IF(R231="","",VLOOKUP($R231,Data!$A$5:$X$2001,Data!$L$2,FALSE))</f>
        <v>RURAL TRANS. ASSIST. PROGRAM</v>
      </c>
      <c r="J231" s="9">
        <f>IF($R231="","",VLOOKUP($R231,Data!$A$5:$AJ$2001,Data!AC$2,FALSE))</f>
        <v>-979.26000000000022</v>
      </c>
      <c r="K231" s="9">
        <f>IF($R231="","",VLOOKUP($R231,Data!$A$5:$AJ$2001,Data!AD$2,FALSE))</f>
        <v>-635.88000000000011</v>
      </c>
      <c r="L231" s="9">
        <f>IF($R231="","",VLOOKUP($R231,Data!$A$5:$AJ$2001,Data!AE$2,FALSE))</f>
        <v>1910.4</v>
      </c>
      <c r="M231" s="9">
        <f>IF($R231="","",VLOOKUP($R231,Data!$A$5:$AJ$2001,Data!AF$2,FALSE))</f>
        <v>1302.4299999999998</v>
      </c>
      <c r="N231" s="9">
        <f>IF($R231="","",VLOOKUP($R231,Data!$A$5:$AJ$2001,Data!AG$2,FALSE))</f>
        <v>511</v>
      </c>
      <c r="O231" s="9">
        <f>IF($R231="","",VLOOKUP($R231,Data!$A$5:$AJ$2001,Data!AH$2,FALSE))</f>
        <v>1000</v>
      </c>
      <c r="P231" s="9">
        <f>IF($R231="","",VLOOKUP($R231,Data!$A$5:$AJ$2001,Data!AI$2,FALSE))</f>
        <v>-1269.8</v>
      </c>
      <c r="Q231" s="9">
        <f t="shared" si="3"/>
        <v>1838.8899999999996</v>
      </c>
      <c r="R231">
        <f>IF((MAX($R$4:R230)+1)&gt;Data!$A$1,"",MAX($R$4:R230)+1)</f>
        <v>227</v>
      </c>
    </row>
    <row r="232" spans="1:18" x14ac:dyDescent="0.2">
      <c r="A232" s="10">
        <f>IF(Q232="","",RANK(Q232,$Q$5:$Q$257)+COUNTIF($Q$3:Q231,Q232))</f>
        <v>125</v>
      </c>
      <c r="B232" t="str">
        <f>IF(R232="","",VLOOKUP($R232,Data!$A$5:$X$2001,Data!$E$2,FALSE))</f>
        <v>A</v>
      </c>
      <c r="C232">
        <f>IF(R232="","",VLOOKUP($R232,Data!$A$5:$X$2001,Data!$F$2,FALSE))</f>
        <v>0</v>
      </c>
      <c r="D232">
        <f>IF(R232="","",VLOOKUP($R232,Data!$A$5:$X$2001,Data!$G$2,FALSE))</f>
        <v>0</v>
      </c>
      <c r="E232">
        <f>IF(R232="","",VLOOKUP($R232,Data!$A$5:$X$2001,Data!$H$2,FALSE))</f>
        <v>0</v>
      </c>
      <c r="F232">
        <f>IF(R232="","",VLOOKUP($R232,Data!$A$5:$X$2001,Data!$I$2,FALSE))</f>
        <v>0</v>
      </c>
      <c r="G232">
        <f>IF(R232="","",VLOOKUP($R232,Data!$A$5:$X$2001,Data!$J$2,FALSE))</f>
        <v>0</v>
      </c>
      <c r="H232" t="str">
        <f>IF(R232="","",VLOOKUP($R232,Data!$A$5:$X$2001,Data!$K$2,FALSE))</f>
        <v>4597</v>
      </c>
      <c r="I232" t="str">
        <f>IF(R232="","",VLOOKUP($R232,Data!$A$5:$X$2001,Data!$L$2,FALSE))</f>
        <v>C.M.A.Q. GRANT -FEDERAL</v>
      </c>
      <c r="J232" s="9">
        <f>IF($R232="","",VLOOKUP($R232,Data!$A$5:$AJ$2001,Data!AC$2,FALSE))</f>
        <v>0</v>
      </c>
      <c r="K232" s="9">
        <f>IF($R232="","",VLOOKUP($R232,Data!$A$5:$AJ$2001,Data!AD$2,FALSE))</f>
        <v>0</v>
      </c>
      <c r="L232" s="9">
        <f>IF($R232="","",VLOOKUP($R232,Data!$A$5:$AJ$2001,Data!AE$2,FALSE))</f>
        <v>0</v>
      </c>
      <c r="M232" s="9">
        <f>IF($R232="","",VLOOKUP($R232,Data!$A$5:$AJ$2001,Data!AF$2,FALSE))</f>
        <v>0</v>
      </c>
      <c r="N232" s="9">
        <f>IF($R232="","",VLOOKUP($R232,Data!$A$5:$AJ$2001,Data!AG$2,FALSE))</f>
        <v>0</v>
      </c>
      <c r="O232" s="9">
        <f>IF($R232="","",VLOOKUP($R232,Data!$A$5:$AJ$2001,Data!AH$2,FALSE))</f>
        <v>0</v>
      </c>
      <c r="P232" s="9">
        <f>IF($R232="","",VLOOKUP($R232,Data!$A$5:$AJ$2001,Data!AI$2,FALSE))</f>
        <v>0</v>
      </c>
      <c r="Q232" s="9">
        <f t="shared" si="3"/>
        <v>0</v>
      </c>
      <c r="R232">
        <f>IF((MAX($R$4:R231)+1)&gt;Data!$A$1,"",MAX($R$4:R231)+1)</f>
        <v>228</v>
      </c>
    </row>
    <row r="233" spans="1:18" x14ac:dyDescent="0.2">
      <c r="A233" s="10">
        <f>IF(Q233="","",RANK(Q233,$Q$5:$Q$257)+COUNTIF($Q$3:Q232,Q233))</f>
        <v>126</v>
      </c>
      <c r="B233" t="str">
        <f>IF(R233="","",VLOOKUP($R233,Data!$A$5:$X$2001,Data!$E$2,FALSE))</f>
        <v>A</v>
      </c>
      <c r="C233">
        <f>IF(R233="","",VLOOKUP($R233,Data!$A$5:$X$2001,Data!$F$2,FALSE))</f>
        <v>0</v>
      </c>
      <c r="D233">
        <f>IF(R233="","",VLOOKUP($R233,Data!$A$5:$X$2001,Data!$G$2,FALSE))</f>
        <v>0</v>
      </c>
      <c r="E233">
        <f>IF(R233="","",VLOOKUP($R233,Data!$A$5:$X$2001,Data!$H$2,FALSE))</f>
        <v>0</v>
      </c>
      <c r="F233">
        <f>IF(R233="","",VLOOKUP($R233,Data!$A$5:$X$2001,Data!$I$2,FALSE))</f>
        <v>0</v>
      </c>
      <c r="G233">
        <f>IF(R233="","",VLOOKUP($R233,Data!$A$5:$X$2001,Data!$J$2,FALSE))</f>
        <v>0</v>
      </c>
      <c r="H233" t="str">
        <f>IF(R233="","",VLOOKUP($R233,Data!$A$5:$X$2001,Data!$K$2,FALSE))</f>
        <v>4601</v>
      </c>
      <c r="I233" t="str">
        <f>IF(R233="","",VLOOKUP($R233,Data!$A$5:$X$2001,Data!$L$2,FALSE))</f>
        <v>MEDICAL ASSISTANCE</v>
      </c>
      <c r="J233" s="9">
        <f>IF($R233="","",VLOOKUP($R233,Data!$A$5:$AJ$2001,Data!AC$2,FALSE))</f>
        <v>0</v>
      </c>
      <c r="K233" s="9">
        <f>IF($R233="","",VLOOKUP($R233,Data!$A$5:$AJ$2001,Data!AD$2,FALSE))</f>
        <v>0</v>
      </c>
      <c r="L233" s="9">
        <f>IF($R233="","",VLOOKUP($R233,Data!$A$5:$AJ$2001,Data!AE$2,FALSE))</f>
        <v>0</v>
      </c>
      <c r="M233" s="9">
        <f>IF($R233="","",VLOOKUP($R233,Data!$A$5:$AJ$2001,Data!AF$2,FALSE))</f>
        <v>0</v>
      </c>
      <c r="N233" s="9">
        <f>IF($R233="","",VLOOKUP($R233,Data!$A$5:$AJ$2001,Data!AG$2,FALSE))</f>
        <v>0</v>
      </c>
      <c r="O233" s="9">
        <f>IF($R233="","",VLOOKUP($R233,Data!$A$5:$AJ$2001,Data!AH$2,FALSE))</f>
        <v>0</v>
      </c>
      <c r="P233" s="9">
        <f>IF($R233="","",VLOOKUP($R233,Data!$A$5:$AJ$2001,Data!AI$2,FALSE))</f>
        <v>0</v>
      </c>
      <c r="Q233" s="9">
        <f t="shared" si="3"/>
        <v>0</v>
      </c>
      <c r="R233">
        <f>IF((MAX($R$4:R232)+1)&gt;Data!$A$1,"",MAX($R$4:R232)+1)</f>
        <v>229</v>
      </c>
    </row>
    <row r="234" spans="1:18" x14ac:dyDescent="0.2">
      <c r="A234" s="10">
        <f>IF(Q234="","",RANK(Q234,$Q$5:$Q$257)+COUNTIF($Q$3:Q233,Q234))</f>
        <v>11</v>
      </c>
      <c r="B234" t="str">
        <f>IF(R234="","",VLOOKUP($R234,Data!$A$5:$X$2001,Data!$E$2,FALSE))</f>
        <v>A</v>
      </c>
      <c r="C234">
        <f>IF(R234="","",VLOOKUP($R234,Data!$A$5:$X$2001,Data!$F$2,FALSE))</f>
        <v>0</v>
      </c>
      <c r="D234">
        <f>IF(R234="","",VLOOKUP($R234,Data!$A$5:$X$2001,Data!$G$2,FALSE))</f>
        <v>0</v>
      </c>
      <c r="E234">
        <f>IF(R234="","",VLOOKUP($R234,Data!$A$5:$X$2001,Data!$H$2,FALSE))</f>
        <v>0</v>
      </c>
      <c r="F234">
        <f>IF(R234="","",VLOOKUP($R234,Data!$A$5:$X$2001,Data!$I$2,FALSE))</f>
        <v>0</v>
      </c>
      <c r="G234">
        <f>IF(R234="","",VLOOKUP($R234,Data!$A$5:$X$2001,Data!$J$2,FALSE))</f>
        <v>0</v>
      </c>
      <c r="H234" t="str">
        <f>IF(R234="","",VLOOKUP($R234,Data!$A$5:$X$2001,Data!$K$2,FALSE))</f>
        <v>4609</v>
      </c>
      <c r="I234" t="str">
        <f>IF(R234="","",VLOOKUP($R234,Data!$A$5:$X$2001,Data!$L$2,FALSE))</f>
        <v>FAMILY ASSISTANCE</v>
      </c>
      <c r="J234" s="9">
        <f>IF($R234="","",VLOOKUP($R234,Data!$A$5:$AJ$2001,Data!AC$2,FALSE))</f>
        <v>36011</v>
      </c>
      <c r="K234" s="9">
        <f>IF($R234="","",VLOOKUP($R234,Data!$A$5:$AJ$2001,Data!AD$2,FALSE))</f>
        <v>43282</v>
      </c>
      <c r="L234" s="9">
        <f>IF($R234="","",VLOOKUP($R234,Data!$A$5:$AJ$2001,Data!AE$2,FALSE))</f>
        <v>11360</v>
      </c>
      <c r="M234" s="9">
        <f>IF($R234="","",VLOOKUP($R234,Data!$A$5:$AJ$2001,Data!AF$2,FALSE))</f>
        <v>180231</v>
      </c>
      <c r="N234" s="9">
        <f>IF($R234="","",VLOOKUP($R234,Data!$A$5:$AJ$2001,Data!AG$2,FALSE))</f>
        <v>163569</v>
      </c>
      <c r="O234" s="9">
        <f>IF($R234="","",VLOOKUP($R234,Data!$A$5:$AJ$2001,Data!AH$2,FALSE))</f>
        <v>285605</v>
      </c>
      <c r="P234" s="9">
        <f>IF($R234="","",VLOOKUP($R234,Data!$A$5:$AJ$2001,Data!AI$2,FALSE))</f>
        <v>255614</v>
      </c>
      <c r="Q234" s="9">
        <f t="shared" si="3"/>
        <v>975672</v>
      </c>
      <c r="R234">
        <f>IF((MAX($R$4:R233)+1)&gt;Data!$A$1,"",MAX($R$4:R233)+1)</f>
        <v>230</v>
      </c>
    </row>
    <row r="235" spans="1:18" x14ac:dyDescent="0.2">
      <c r="A235" s="10">
        <f>IF(Q235="","",RANK(Q235,$Q$5:$Q$257)+COUNTIF($Q$3:Q234,Q235))</f>
        <v>5</v>
      </c>
      <c r="B235" t="str">
        <f>IF(R235="","",VLOOKUP($R235,Data!$A$5:$X$2001,Data!$E$2,FALSE))</f>
        <v>A</v>
      </c>
      <c r="C235">
        <f>IF(R235="","",VLOOKUP($R235,Data!$A$5:$X$2001,Data!$F$2,FALSE))</f>
        <v>0</v>
      </c>
      <c r="D235">
        <f>IF(R235="","",VLOOKUP($R235,Data!$A$5:$X$2001,Data!$G$2,FALSE))</f>
        <v>0</v>
      </c>
      <c r="E235">
        <f>IF(R235="","",VLOOKUP($R235,Data!$A$5:$X$2001,Data!$H$2,FALSE))</f>
        <v>0</v>
      </c>
      <c r="F235">
        <f>IF(R235="","",VLOOKUP($R235,Data!$A$5:$X$2001,Data!$I$2,FALSE))</f>
        <v>0</v>
      </c>
      <c r="G235">
        <f>IF(R235="","",VLOOKUP($R235,Data!$A$5:$X$2001,Data!$J$2,FALSE))</f>
        <v>0</v>
      </c>
      <c r="H235" t="str">
        <f>IF(R235="","",VLOOKUP($R235,Data!$A$5:$X$2001,Data!$K$2,FALSE))</f>
        <v>4610</v>
      </c>
      <c r="I235" t="str">
        <f>IF(R235="","",VLOOKUP($R235,Data!$A$5:$X$2001,Data!$L$2,FALSE))</f>
        <v>SOCIAL SERVICES ADMIN</v>
      </c>
      <c r="J235" s="9">
        <f>IF($R235="","",VLOOKUP($R235,Data!$A$5:$AJ$2001,Data!AC$2,FALSE))</f>
        <v>279224</v>
      </c>
      <c r="K235" s="9">
        <f>IF($R235="","",VLOOKUP($R235,Data!$A$5:$AJ$2001,Data!AD$2,FALSE))</f>
        <v>220277</v>
      </c>
      <c r="L235" s="9">
        <f>IF($R235="","",VLOOKUP($R235,Data!$A$5:$AJ$2001,Data!AE$2,FALSE))</f>
        <v>1301667</v>
      </c>
      <c r="M235" s="9">
        <f>IF($R235="","",VLOOKUP($R235,Data!$A$5:$AJ$2001,Data!AF$2,FALSE))</f>
        <v>586679</v>
      </c>
      <c r="N235" s="9">
        <f>IF($R235="","",VLOOKUP($R235,Data!$A$5:$AJ$2001,Data!AG$2,FALSE))</f>
        <v>439741</v>
      </c>
      <c r="O235" s="9">
        <f>IF($R235="","",VLOOKUP($R235,Data!$A$5:$AJ$2001,Data!AH$2,FALSE))</f>
        <v>668373</v>
      </c>
      <c r="P235" s="9">
        <f>IF($R235="","",VLOOKUP($R235,Data!$A$5:$AJ$2001,Data!AI$2,FALSE))</f>
        <v>558427</v>
      </c>
      <c r="Q235" s="9">
        <f t="shared" si="3"/>
        <v>4054388</v>
      </c>
      <c r="R235">
        <f>IF((MAX($R$4:R234)+1)&gt;Data!$A$1,"",MAX($R$4:R234)+1)</f>
        <v>231</v>
      </c>
    </row>
    <row r="236" spans="1:18" x14ac:dyDescent="0.2">
      <c r="A236" s="10">
        <f>IF(Q236="","",RANK(Q236,$Q$5:$Q$257)+COUNTIF($Q$3:Q235,Q236))</f>
        <v>210</v>
      </c>
      <c r="B236" t="str">
        <f>IF(R236="","",VLOOKUP($R236,Data!$A$5:$X$2001,Data!$E$2,FALSE))</f>
        <v>A</v>
      </c>
      <c r="C236">
        <f>IF(R236="","",VLOOKUP($R236,Data!$A$5:$X$2001,Data!$F$2,FALSE))</f>
        <v>0</v>
      </c>
      <c r="D236">
        <f>IF(R236="","",VLOOKUP($R236,Data!$A$5:$X$2001,Data!$G$2,FALSE))</f>
        <v>0</v>
      </c>
      <c r="E236">
        <f>IF(R236="","",VLOOKUP($R236,Data!$A$5:$X$2001,Data!$H$2,FALSE))</f>
        <v>0</v>
      </c>
      <c r="F236">
        <f>IF(R236="","",VLOOKUP($R236,Data!$A$5:$X$2001,Data!$I$2,FALSE))</f>
        <v>0</v>
      </c>
      <c r="G236">
        <f>IF(R236="","",VLOOKUP($R236,Data!$A$5:$X$2001,Data!$J$2,FALSE))</f>
        <v>0</v>
      </c>
      <c r="H236" t="str">
        <f>IF(R236="","",VLOOKUP($R236,Data!$A$5:$X$2001,Data!$K$2,FALSE))</f>
        <v>4611</v>
      </c>
      <c r="I236" t="str">
        <f>IF(R236="","",VLOOKUP($R236,Data!$A$5:$X$2001,Data!$L$2,FALSE))</f>
        <v>FOOD STAMP ADMINISTRATION</v>
      </c>
      <c r="J236" s="9">
        <f>IF($R236="","",VLOOKUP($R236,Data!$A$5:$AJ$2001,Data!AC$2,FALSE))</f>
        <v>86159</v>
      </c>
      <c r="K236" s="9">
        <f>IF($R236="","",VLOOKUP($R236,Data!$A$5:$AJ$2001,Data!AD$2,FALSE))</f>
        <v>-17397</v>
      </c>
      <c r="L236" s="9">
        <f>IF($R236="","",VLOOKUP($R236,Data!$A$5:$AJ$2001,Data!AE$2,FALSE))</f>
        <v>-26648</v>
      </c>
      <c r="M236" s="9">
        <f>IF($R236="","",VLOOKUP($R236,Data!$A$5:$AJ$2001,Data!AF$2,FALSE))</f>
        <v>-125032</v>
      </c>
      <c r="N236" s="9">
        <f>IF($R236="","",VLOOKUP($R236,Data!$A$5:$AJ$2001,Data!AG$2,FALSE))</f>
        <v>16478</v>
      </c>
      <c r="O236" s="9">
        <f>IF($R236="","",VLOOKUP($R236,Data!$A$5:$AJ$2001,Data!AH$2,FALSE))</f>
        <v>-7082</v>
      </c>
      <c r="P236" s="9">
        <f>IF($R236="","",VLOOKUP($R236,Data!$A$5:$AJ$2001,Data!AI$2,FALSE))</f>
        <v>-28428</v>
      </c>
      <c r="Q236" s="9">
        <f t="shared" si="3"/>
        <v>-101950</v>
      </c>
      <c r="R236">
        <f>IF((MAX($R$4:R235)+1)&gt;Data!$A$1,"",MAX($R$4:R235)+1)</f>
        <v>232</v>
      </c>
    </row>
    <row r="237" spans="1:18" x14ac:dyDescent="0.2">
      <c r="A237" s="10">
        <f>IF(Q237="","",RANK(Q237,$Q$5:$Q$257)+COUNTIF($Q$3:Q236,Q237))</f>
        <v>236</v>
      </c>
      <c r="B237" t="str">
        <f>IF(R237="","",VLOOKUP($R237,Data!$A$5:$X$2001,Data!$E$2,FALSE))</f>
        <v>A</v>
      </c>
      <c r="C237">
        <f>IF(R237="","",VLOOKUP($R237,Data!$A$5:$X$2001,Data!$F$2,FALSE))</f>
        <v>0</v>
      </c>
      <c r="D237">
        <f>IF(R237="","",VLOOKUP($R237,Data!$A$5:$X$2001,Data!$G$2,FALSE))</f>
        <v>0</v>
      </c>
      <c r="E237">
        <f>IF(R237="","",VLOOKUP($R237,Data!$A$5:$X$2001,Data!$H$2,FALSE))</f>
        <v>0</v>
      </c>
      <c r="F237">
        <f>IF(R237="","",VLOOKUP($R237,Data!$A$5:$X$2001,Data!$I$2,FALSE))</f>
        <v>0</v>
      </c>
      <c r="G237">
        <f>IF(R237="","",VLOOKUP($R237,Data!$A$5:$X$2001,Data!$J$2,FALSE))</f>
        <v>0</v>
      </c>
      <c r="H237" t="str">
        <f>IF(R237="","",VLOOKUP($R237,Data!$A$5:$X$2001,Data!$K$2,FALSE))</f>
        <v>4615</v>
      </c>
      <c r="I237" t="str">
        <f>IF(R237="","",VLOOKUP($R237,Data!$A$5:$X$2001,Data!$L$2,FALSE))</f>
        <v>FLEXIBLE FAMILY FUND SERVICE</v>
      </c>
      <c r="J237" s="9">
        <f>IF($R237="","",VLOOKUP($R237,Data!$A$5:$AJ$2001,Data!AC$2,FALSE))</f>
        <v>-55858</v>
      </c>
      <c r="K237" s="9">
        <f>IF($R237="","",VLOOKUP($R237,Data!$A$5:$AJ$2001,Data!AD$2,FALSE))</f>
        <v>56354</v>
      </c>
      <c r="L237" s="9">
        <f>IF($R237="","",VLOOKUP($R237,Data!$A$5:$AJ$2001,Data!AE$2,FALSE))</f>
        <v>-378366</v>
      </c>
      <c r="M237" s="9">
        <f>IF($R237="","",VLOOKUP($R237,Data!$A$5:$AJ$2001,Data!AF$2,FALSE))</f>
        <v>-331645</v>
      </c>
      <c r="N237" s="9">
        <f>IF($R237="","",VLOOKUP($R237,Data!$A$5:$AJ$2001,Data!AG$2,FALSE))</f>
        <v>179316</v>
      </c>
      <c r="O237" s="9">
        <f>IF($R237="","",VLOOKUP($R237,Data!$A$5:$AJ$2001,Data!AH$2,FALSE))</f>
        <v>51007</v>
      </c>
      <c r="P237" s="9">
        <f>IF($R237="","",VLOOKUP($R237,Data!$A$5:$AJ$2001,Data!AI$2,FALSE))</f>
        <v>61114</v>
      </c>
      <c r="Q237" s="9">
        <f t="shared" si="3"/>
        <v>-418078</v>
      </c>
      <c r="R237">
        <f>IF((MAX($R$4:R236)+1)&gt;Data!$A$1,"",MAX($R$4:R236)+1)</f>
        <v>233</v>
      </c>
    </row>
    <row r="238" spans="1:18" x14ac:dyDescent="0.2">
      <c r="A238" s="10">
        <f>IF(Q238="","",RANK(Q238,$Q$5:$Q$257)+COUNTIF($Q$3:Q237,Q238))</f>
        <v>225</v>
      </c>
      <c r="B238" t="str">
        <f>IF(R238="","",VLOOKUP($R238,Data!$A$5:$X$2001,Data!$E$2,FALSE))</f>
        <v>A</v>
      </c>
      <c r="C238">
        <f>IF(R238="","",VLOOKUP($R238,Data!$A$5:$X$2001,Data!$F$2,FALSE))</f>
        <v>0</v>
      </c>
      <c r="D238">
        <f>IF(R238="","",VLOOKUP($R238,Data!$A$5:$X$2001,Data!$G$2,FALSE))</f>
        <v>0</v>
      </c>
      <c r="E238">
        <f>IF(R238="","",VLOOKUP($R238,Data!$A$5:$X$2001,Data!$H$2,FALSE))</f>
        <v>0</v>
      </c>
      <c r="F238">
        <f>IF(R238="","",VLOOKUP($R238,Data!$A$5:$X$2001,Data!$I$2,FALSE))</f>
        <v>0</v>
      </c>
      <c r="G238">
        <f>IF(R238="","",VLOOKUP($R238,Data!$A$5:$X$2001,Data!$J$2,FALSE))</f>
        <v>0</v>
      </c>
      <c r="H238" t="str">
        <f>IF(R238="","",VLOOKUP($R238,Data!$A$5:$X$2001,Data!$K$2,FALSE))</f>
        <v>4619</v>
      </c>
      <c r="I238" t="str">
        <f>IF(R238="","",VLOOKUP($R238,Data!$A$5:$X$2001,Data!$L$2,FALSE))</f>
        <v>CHILD CARE  &lt;TITLE IV-E&gt;</v>
      </c>
      <c r="J238" s="9">
        <f>IF($R238="","",VLOOKUP($R238,Data!$A$5:$AJ$2001,Data!AC$2,FALSE))</f>
        <v>-148624</v>
      </c>
      <c r="K238" s="9">
        <f>IF($R238="","",VLOOKUP($R238,Data!$A$5:$AJ$2001,Data!AD$2,FALSE))</f>
        <v>-256394</v>
      </c>
      <c r="L238" s="9">
        <f>IF($R238="","",VLOOKUP($R238,Data!$A$5:$AJ$2001,Data!AE$2,FALSE))</f>
        <v>-115865</v>
      </c>
      <c r="M238" s="9">
        <f>IF($R238="","",VLOOKUP($R238,Data!$A$5:$AJ$2001,Data!AF$2,FALSE))</f>
        <v>79537</v>
      </c>
      <c r="N238" s="9">
        <f>IF($R238="","",VLOOKUP($R238,Data!$A$5:$AJ$2001,Data!AG$2,FALSE))</f>
        <v>166984</v>
      </c>
      <c r="O238" s="9">
        <f>IF($R238="","",VLOOKUP($R238,Data!$A$5:$AJ$2001,Data!AH$2,FALSE))</f>
        <v>81243</v>
      </c>
      <c r="P238" s="9">
        <f>IF($R238="","",VLOOKUP($R238,Data!$A$5:$AJ$2001,Data!AI$2,FALSE))</f>
        <v>-56622</v>
      </c>
      <c r="Q238" s="9">
        <f t="shared" si="3"/>
        <v>-249741</v>
      </c>
      <c r="R238">
        <f>IF((MAX($R$4:R237)+1)&gt;Data!$A$1,"",MAX($R$4:R237)+1)</f>
        <v>234</v>
      </c>
    </row>
    <row r="239" spans="1:18" x14ac:dyDescent="0.2">
      <c r="A239" s="10">
        <f>IF(Q239="","",RANK(Q239,$Q$5:$Q$257)+COUNTIF($Q$3:Q238,Q239))</f>
        <v>127</v>
      </c>
      <c r="B239" t="str">
        <f>IF(R239="","",VLOOKUP($R239,Data!$A$5:$X$2001,Data!$E$2,FALSE))</f>
        <v>A</v>
      </c>
      <c r="C239">
        <f>IF(R239="","",VLOOKUP($R239,Data!$A$5:$X$2001,Data!$F$2,FALSE))</f>
        <v>0</v>
      </c>
      <c r="D239">
        <f>IF(R239="","",VLOOKUP($R239,Data!$A$5:$X$2001,Data!$G$2,FALSE))</f>
        <v>0</v>
      </c>
      <c r="E239">
        <f>IF(R239="","",VLOOKUP($R239,Data!$A$5:$X$2001,Data!$H$2,FALSE))</f>
        <v>0</v>
      </c>
      <c r="F239">
        <f>IF(R239="","",VLOOKUP($R239,Data!$A$5:$X$2001,Data!$I$2,FALSE))</f>
        <v>0</v>
      </c>
      <c r="G239">
        <f>IF(R239="","",VLOOKUP($R239,Data!$A$5:$X$2001,Data!$J$2,FALSE))</f>
        <v>0</v>
      </c>
      <c r="H239" t="str">
        <f>IF(R239="","",VLOOKUP($R239,Data!$A$5:$X$2001,Data!$K$2,FALSE))</f>
        <v>4626</v>
      </c>
      <c r="I239" t="str">
        <f>IF(R239="","",VLOOKUP($R239,Data!$A$5:$X$2001,Data!$L$2,FALSE))</f>
        <v>FORFEITURE OF CRIME PROCEEDS</v>
      </c>
      <c r="J239" s="9">
        <f>IF($R239="","",VLOOKUP($R239,Data!$A$5:$AJ$2001,Data!AC$2,FALSE))</f>
        <v>0</v>
      </c>
      <c r="K239" s="9">
        <f>IF($R239="","",VLOOKUP($R239,Data!$A$5:$AJ$2001,Data!AD$2,FALSE))</f>
        <v>0</v>
      </c>
      <c r="L239" s="9">
        <f>IF($R239="","",VLOOKUP($R239,Data!$A$5:$AJ$2001,Data!AE$2,FALSE))</f>
        <v>0</v>
      </c>
      <c r="M239" s="9">
        <f>IF($R239="","",VLOOKUP($R239,Data!$A$5:$AJ$2001,Data!AF$2,FALSE))</f>
        <v>0</v>
      </c>
      <c r="N239" s="9">
        <f>IF($R239="","",VLOOKUP($R239,Data!$A$5:$AJ$2001,Data!AG$2,FALSE))</f>
        <v>0</v>
      </c>
      <c r="O239" s="9">
        <f>IF($R239="","",VLOOKUP($R239,Data!$A$5:$AJ$2001,Data!AH$2,FALSE))</f>
        <v>0</v>
      </c>
      <c r="P239" s="9">
        <f>IF($R239="","",VLOOKUP($R239,Data!$A$5:$AJ$2001,Data!AI$2,FALSE))</f>
        <v>0</v>
      </c>
      <c r="Q239" s="9">
        <f t="shared" si="3"/>
        <v>0</v>
      </c>
      <c r="R239">
        <f>IF((MAX($R$4:R238)+1)&gt;Data!$A$1,"",MAX($R$4:R238)+1)</f>
        <v>235</v>
      </c>
    </row>
    <row r="240" spans="1:18" x14ac:dyDescent="0.2">
      <c r="A240" s="10">
        <f>IF(Q240="","",RANK(Q240,$Q$5:$Q$257)+COUNTIF($Q$3:Q239,Q240))</f>
        <v>211</v>
      </c>
      <c r="B240" t="str">
        <f>IF(R240="","",VLOOKUP($R240,Data!$A$5:$X$2001,Data!$E$2,FALSE))</f>
        <v>A</v>
      </c>
      <c r="C240">
        <f>IF(R240="","",VLOOKUP($R240,Data!$A$5:$X$2001,Data!$F$2,FALSE))</f>
        <v>0</v>
      </c>
      <c r="D240">
        <f>IF(R240="","",VLOOKUP($R240,Data!$A$5:$X$2001,Data!$G$2,FALSE))</f>
        <v>0</v>
      </c>
      <c r="E240">
        <f>IF(R240="","",VLOOKUP($R240,Data!$A$5:$X$2001,Data!$H$2,FALSE))</f>
        <v>0</v>
      </c>
      <c r="F240">
        <f>IF(R240="","",VLOOKUP($R240,Data!$A$5:$X$2001,Data!$I$2,FALSE))</f>
        <v>0</v>
      </c>
      <c r="G240">
        <f>IF(R240="","",VLOOKUP($R240,Data!$A$5:$X$2001,Data!$J$2,FALSE))</f>
        <v>0</v>
      </c>
      <c r="H240" t="str">
        <f>IF(R240="","",VLOOKUP($R240,Data!$A$5:$X$2001,Data!$K$2,FALSE))</f>
        <v>4661</v>
      </c>
      <c r="I240" t="str">
        <f>IF(R240="","",VLOOKUP($R240,Data!$A$5:$X$2001,Data!$L$2,FALSE))</f>
        <v>BLOCK GRANT</v>
      </c>
      <c r="J240" s="9">
        <f>IF($R240="","",VLOOKUP($R240,Data!$A$5:$AJ$2001,Data!AC$2,FALSE))</f>
        <v>-48870</v>
      </c>
      <c r="K240" s="9">
        <f>IF($R240="","",VLOOKUP($R240,Data!$A$5:$AJ$2001,Data!AD$2,FALSE))</f>
        <v>-25575</v>
      </c>
      <c r="L240" s="9">
        <f>IF($R240="","",VLOOKUP($R240,Data!$A$5:$AJ$2001,Data!AE$2,FALSE))</f>
        <v>17879</v>
      </c>
      <c r="M240" s="9">
        <f>IF($R240="","",VLOOKUP($R240,Data!$A$5:$AJ$2001,Data!AF$2,FALSE))</f>
        <v>-33270</v>
      </c>
      <c r="N240" s="9">
        <f>IF($R240="","",VLOOKUP($R240,Data!$A$5:$AJ$2001,Data!AG$2,FALSE))</f>
        <v>-38250</v>
      </c>
      <c r="O240" s="9">
        <f>IF($R240="","",VLOOKUP($R240,Data!$A$5:$AJ$2001,Data!AH$2,FALSE))</f>
        <v>9207</v>
      </c>
      <c r="P240" s="9">
        <f>IF($R240="","",VLOOKUP($R240,Data!$A$5:$AJ$2001,Data!AI$2,FALSE))</f>
        <v>16843</v>
      </c>
      <c r="Q240" s="9">
        <f t="shared" si="3"/>
        <v>-102036</v>
      </c>
      <c r="R240">
        <f>IF((MAX($R$4:R239)+1)&gt;Data!$A$1,"",MAX($R$4:R239)+1)</f>
        <v>236</v>
      </c>
    </row>
    <row r="241" spans="1:18" x14ac:dyDescent="0.2">
      <c r="A241" s="10">
        <f>IF(Q241="","",RANK(Q241,$Q$5:$Q$257)+COUNTIF($Q$3:Q240,Q241))</f>
        <v>35</v>
      </c>
      <c r="B241" t="str">
        <f>IF(R241="","",VLOOKUP($R241,Data!$A$5:$X$2001,Data!$E$2,FALSE))</f>
        <v>A</v>
      </c>
      <c r="C241">
        <f>IF(R241="","",VLOOKUP($R241,Data!$A$5:$X$2001,Data!$F$2,FALSE))</f>
        <v>0</v>
      </c>
      <c r="D241">
        <f>IF(R241="","",VLOOKUP($R241,Data!$A$5:$X$2001,Data!$G$2,FALSE))</f>
        <v>0</v>
      </c>
      <c r="E241">
        <f>IF(R241="","",VLOOKUP($R241,Data!$A$5:$X$2001,Data!$H$2,FALSE))</f>
        <v>0</v>
      </c>
      <c r="F241">
        <f>IF(R241="","",VLOOKUP($R241,Data!$A$5:$X$2001,Data!$I$2,FALSE))</f>
        <v>0</v>
      </c>
      <c r="G241">
        <f>IF(R241="","",VLOOKUP($R241,Data!$A$5:$X$2001,Data!$J$2,FALSE))</f>
        <v>0</v>
      </c>
      <c r="H241" t="str">
        <f>IF(R241="","",VLOOKUP($R241,Data!$A$5:$X$2001,Data!$K$2,FALSE))</f>
        <v>4670</v>
      </c>
      <c r="I241" t="str">
        <f>IF(R241="","",VLOOKUP($R241,Data!$A$5:$X$2001,Data!$L$2,FALSE))</f>
        <v>SERV FOR RECIP TITLE XX</v>
      </c>
      <c r="J241" s="9">
        <f>IF($R241="","",VLOOKUP($R241,Data!$A$5:$AJ$2001,Data!AC$2,FALSE))</f>
        <v>-92623</v>
      </c>
      <c r="K241" s="9">
        <f>IF($R241="","",VLOOKUP($R241,Data!$A$5:$AJ$2001,Data!AD$2,FALSE))</f>
        <v>47398</v>
      </c>
      <c r="L241" s="9">
        <f>IF($R241="","",VLOOKUP($R241,Data!$A$5:$AJ$2001,Data!AE$2,FALSE))</f>
        <v>33232</v>
      </c>
      <c r="M241" s="9">
        <f>IF($R241="","",VLOOKUP($R241,Data!$A$5:$AJ$2001,Data!AF$2,FALSE))</f>
        <v>177369</v>
      </c>
      <c r="N241" s="9">
        <f>IF($R241="","",VLOOKUP($R241,Data!$A$5:$AJ$2001,Data!AG$2,FALSE))</f>
        <v>4750</v>
      </c>
      <c r="O241" s="9">
        <f>IF($R241="","",VLOOKUP($R241,Data!$A$5:$AJ$2001,Data!AH$2,FALSE))</f>
        <v>-438209</v>
      </c>
      <c r="P241" s="9">
        <f>IF($R241="","",VLOOKUP($R241,Data!$A$5:$AJ$2001,Data!AI$2,FALSE))</f>
        <v>380075</v>
      </c>
      <c r="Q241" s="9">
        <f t="shared" si="3"/>
        <v>111992</v>
      </c>
      <c r="R241">
        <f>IF((MAX($R$4:R240)+1)&gt;Data!$A$1,"",MAX($R$4:R240)+1)</f>
        <v>237</v>
      </c>
    </row>
    <row r="242" spans="1:18" x14ac:dyDescent="0.2">
      <c r="A242" s="10">
        <f>IF(Q242="","",RANK(Q242,$Q$5:$Q$257)+COUNTIF($Q$3:Q241,Q242))</f>
        <v>54</v>
      </c>
      <c r="B242" t="str">
        <f>IF(R242="","",VLOOKUP($R242,Data!$A$5:$X$2001,Data!$E$2,FALSE))</f>
        <v>A</v>
      </c>
      <c r="C242">
        <f>IF(R242="","",VLOOKUP($R242,Data!$A$5:$X$2001,Data!$F$2,FALSE))</f>
        <v>0</v>
      </c>
      <c r="D242">
        <f>IF(R242="","",VLOOKUP($R242,Data!$A$5:$X$2001,Data!$G$2,FALSE))</f>
        <v>0</v>
      </c>
      <c r="E242">
        <f>IF(R242="","",VLOOKUP($R242,Data!$A$5:$X$2001,Data!$H$2,FALSE))</f>
        <v>0</v>
      </c>
      <c r="F242">
        <f>IF(R242="","",VLOOKUP($R242,Data!$A$5:$X$2001,Data!$I$2,FALSE))</f>
        <v>0</v>
      </c>
      <c r="G242">
        <f>IF(R242="","",VLOOKUP($R242,Data!$A$5:$X$2001,Data!$J$2,FALSE))</f>
        <v>0</v>
      </c>
      <c r="H242" t="str">
        <f>IF(R242="","",VLOOKUP($R242,Data!$A$5:$X$2001,Data!$K$2,FALSE))</f>
        <v>4671</v>
      </c>
      <c r="I242" t="str">
        <f>IF(R242="","",VLOOKUP($R242,Data!$A$5:$X$2001,Data!$L$2,FALSE))</f>
        <v>ECAP-HEAP</v>
      </c>
      <c r="J242" s="9">
        <f>IF($R242="","",VLOOKUP($R242,Data!$A$5:$AJ$2001,Data!AC$2,FALSE))</f>
        <v>-10815</v>
      </c>
      <c r="K242" s="9">
        <f>IF($R242="","",VLOOKUP($R242,Data!$A$5:$AJ$2001,Data!AD$2,FALSE))</f>
        <v>-3795</v>
      </c>
      <c r="L242" s="9">
        <f>IF($R242="","",VLOOKUP($R242,Data!$A$5:$AJ$2001,Data!AE$2,FALSE))</f>
        <v>10713</v>
      </c>
      <c r="M242" s="9">
        <f>IF($R242="","",VLOOKUP($R242,Data!$A$5:$AJ$2001,Data!AF$2,FALSE))</f>
        <v>-8194</v>
      </c>
      <c r="N242" s="9">
        <f>IF($R242="","",VLOOKUP($R242,Data!$A$5:$AJ$2001,Data!AG$2,FALSE))</f>
        <v>-62967</v>
      </c>
      <c r="O242" s="9">
        <f>IF($R242="","",VLOOKUP($R242,Data!$A$5:$AJ$2001,Data!AH$2,FALSE))</f>
        <v>-79338</v>
      </c>
      <c r="P242" s="9">
        <f>IF($R242="","",VLOOKUP($R242,Data!$A$5:$AJ$2001,Data!AI$2,FALSE))</f>
        <v>168606</v>
      </c>
      <c r="Q242" s="9">
        <f t="shared" si="3"/>
        <v>14210</v>
      </c>
      <c r="R242">
        <f>IF((MAX($R$4:R241)+1)&gt;Data!$A$1,"",MAX($R$4:R241)+1)</f>
        <v>238</v>
      </c>
    </row>
    <row r="243" spans="1:18" x14ac:dyDescent="0.2">
      <c r="A243" s="10">
        <f>IF(Q243="","",RANK(Q243,$Q$5:$Q$257)+COUNTIF($Q$3:Q242,Q243))</f>
        <v>128</v>
      </c>
      <c r="B243" t="str">
        <f>IF(R243="","",VLOOKUP($R243,Data!$A$5:$X$2001,Data!$E$2,FALSE))</f>
        <v>A</v>
      </c>
      <c r="C243">
        <f>IF(R243="","",VLOOKUP($R243,Data!$A$5:$X$2001,Data!$F$2,FALSE))</f>
        <v>0</v>
      </c>
      <c r="D243">
        <f>IF(R243="","",VLOOKUP($R243,Data!$A$5:$X$2001,Data!$G$2,FALSE))</f>
        <v>0</v>
      </c>
      <c r="E243">
        <f>IF(R243="","",VLOOKUP($R243,Data!$A$5:$X$2001,Data!$H$2,FALSE))</f>
        <v>0</v>
      </c>
      <c r="F243">
        <f>IF(R243="","",VLOOKUP($R243,Data!$A$5:$X$2001,Data!$I$2,FALSE))</f>
        <v>0</v>
      </c>
      <c r="G243">
        <f>IF(R243="","",VLOOKUP($R243,Data!$A$5:$X$2001,Data!$J$2,FALSE))</f>
        <v>0</v>
      </c>
      <c r="H243" t="str">
        <f>IF(R243="","",VLOOKUP($R243,Data!$A$5:$X$2001,Data!$K$2,FALSE))</f>
        <v>4770</v>
      </c>
      <c r="I243" t="str">
        <f>IF(R243="","",VLOOKUP($R243,Data!$A$5:$X$2001,Data!$L$2,FALSE))</f>
        <v>UNCLASSIFIED FEDERAL AID</v>
      </c>
      <c r="J243" s="9">
        <f>IF($R243="","",VLOOKUP($R243,Data!$A$5:$AJ$2001,Data!AC$2,FALSE))</f>
        <v>0</v>
      </c>
      <c r="K243" s="9">
        <f>IF($R243="","",VLOOKUP($R243,Data!$A$5:$AJ$2001,Data!AD$2,FALSE))</f>
        <v>0</v>
      </c>
      <c r="L243" s="9">
        <f>IF($R243="","",VLOOKUP($R243,Data!$A$5:$AJ$2001,Data!AE$2,FALSE))</f>
        <v>0</v>
      </c>
      <c r="M243" s="9">
        <f>IF($R243="","",VLOOKUP($R243,Data!$A$5:$AJ$2001,Data!AF$2,FALSE))</f>
        <v>0</v>
      </c>
      <c r="N243" s="9">
        <f>IF($R243="","",VLOOKUP($R243,Data!$A$5:$AJ$2001,Data!AG$2,FALSE))</f>
        <v>0</v>
      </c>
      <c r="O243" s="9">
        <f>IF($R243="","",VLOOKUP($R243,Data!$A$5:$AJ$2001,Data!AH$2,FALSE))</f>
        <v>0</v>
      </c>
      <c r="P243" s="9">
        <f>IF($R243="","",VLOOKUP($R243,Data!$A$5:$AJ$2001,Data!AI$2,FALSE))</f>
        <v>0</v>
      </c>
      <c r="Q243" s="9">
        <f t="shared" si="3"/>
        <v>0</v>
      </c>
      <c r="R243">
        <f>IF((MAX($R$4:R242)+1)&gt;Data!$A$1,"",MAX($R$4:R242)+1)</f>
        <v>239</v>
      </c>
    </row>
    <row r="244" spans="1:18" x14ac:dyDescent="0.2">
      <c r="A244" s="10">
        <f>IF(Q244="","",RANK(Q244,$Q$5:$Q$257)+COUNTIF($Q$3:Q243,Q244))</f>
        <v>40</v>
      </c>
      <c r="B244" t="str">
        <f>IF(R244="","",VLOOKUP($R244,Data!$A$5:$X$2001,Data!$E$2,FALSE))</f>
        <v>A</v>
      </c>
      <c r="C244">
        <f>IF(R244="","",VLOOKUP($R244,Data!$A$5:$X$2001,Data!$F$2,FALSE))</f>
        <v>0</v>
      </c>
      <c r="D244">
        <f>IF(R244="","",VLOOKUP($R244,Data!$A$5:$X$2001,Data!$G$2,FALSE))</f>
        <v>0</v>
      </c>
      <c r="E244">
        <f>IF(R244="","",VLOOKUP($R244,Data!$A$5:$X$2001,Data!$H$2,FALSE))</f>
        <v>0</v>
      </c>
      <c r="F244">
        <f>IF(R244="","",VLOOKUP($R244,Data!$A$5:$X$2001,Data!$I$2,FALSE))</f>
        <v>0</v>
      </c>
      <c r="G244">
        <f>IF(R244="","",VLOOKUP($R244,Data!$A$5:$X$2001,Data!$J$2,FALSE))</f>
        <v>0</v>
      </c>
      <c r="H244" t="str">
        <f>IF(R244="","",VLOOKUP($R244,Data!$A$5:$X$2001,Data!$K$2,FALSE))</f>
        <v>4772</v>
      </c>
      <c r="I244" t="str">
        <f>IF(R244="","",VLOOKUP($R244,Data!$A$5:$X$2001,Data!$L$2,FALSE))</f>
        <v>OFFICE FOR THE AGING</v>
      </c>
      <c r="J244" s="9">
        <f>IF($R244="","",VLOOKUP($R244,Data!$A$5:$AJ$2001,Data!AC$2,FALSE))</f>
        <v>89918.18</v>
      </c>
      <c r="K244" s="9">
        <f>IF($R244="","",VLOOKUP($R244,Data!$A$5:$AJ$2001,Data!AD$2,FALSE))</f>
        <v>11033.760000000009</v>
      </c>
      <c r="L244" s="9">
        <f>IF($R244="","",VLOOKUP($R244,Data!$A$5:$AJ$2001,Data!AE$2,FALSE))</f>
        <v>2416.75</v>
      </c>
      <c r="M244" s="9">
        <f>IF($R244="","",VLOOKUP($R244,Data!$A$5:$AJ$2001,Data!AF$2,FALSE))</f>
        <v>-26285.47</v>
      </c>
      <c r="N244" s="9">
        <f>IF($R244="","",VLOOKUP($R244,Data!$A$5:$AJ$2001,Data!AG$2,FALSE))</f>
        <v>7025.5799999999872</v>
      </c>
      <c r="O244" s="9">
        <f>IF($R244="","",VLOOKUP($R244,Data!$A$5:$AJ$2001,Data!AH$2,FALSE))</f>
        <v>-6470.5199999999895</v>
      </c>
      <c r="P244" s="9">
        <f>IF($R244="","",VLOOKUP($R244,Data!$A$5:$AJ$2001,Data!AI$2,FALSE))</f>
        <v>-26262.630000000005</v>
      </c>
      <c r="Q244" s="9">
        <f t="shared" si="3"/>
        <v>51375.649999999994</v>
      </c>
      <c r="R244">
        <f>IF((MAX($R$4:R243)+1)&gt;Data!$A$1,"",MAX($R$4:R243)+1)</f>
        <v>240</v>
      </c>
    </row>
    <row r="245" spans="1:18" x14ac:dyDescent="0.2">
      <c r="A245" s="10">
        <f>IF(Q245="","",RANK(Q245,$Q$5:$Q$257)+COUNTIF($Q$3:Q244,Q245))</f>
        <v>30</v>
      </c>
      <c r="B245" t="str">
        <f>IF(R245="","",VLOOKUP($R245,Data!$A$5:$X$2001,Data!$E$2,FALSE))</f>
        <v>A</v>
      </c>
      <c r="C245">
        <f>IF(R245="","",VLOOKUP($R245,Data!$A$5:$X$2001,Data!$F$2,FALSE))</f>
        <v>0</v>
      </c>
      <c r="D245">
        <f>IF(R245="","",VLOOKUP($R245,Data!$A$5:$X$2001,Data!$G$2,FALSE))</f>
        <v>0</v>
      </c>
      <c r="E245">
        <f>IF(R245="","",VLOOKUP($R245,Data!$A$5:$X$2001,Data!$H$2,FALSE))</f>
        <v>0</v>
      </c>
      <c r="F245">
        <f>IF(R245="","",VLOOKUP($R245,Data!$A$5:$X$2001,Data!$I$2,FALSE))</f>
        <v>0</v>
      </c>
      <c r="G245">
        <f>IF(R245="","",VLOOKUP($R245,Data!$A$5:$X$2001,Data!$J$2,FALSE))</f>
        <v>0</v>
      </c>
      <c r="H245" t="str">
        <f>IF(R245="","",VLOOKUP($R245,Data!$A$5:$X$2001,Data!$K$2,FALSE))</f>
        <v>4784</v>
      </c>
      <c r="I245" t="str">
        <f>IF(R245="","",VLOOKUP($R245,Data!$A$5:$X$2001,Data!$L$2,FALSE))</f>
        <v>FEMA/JAIL ASSISTANCE</v>
      </c>
      <c r="J245" s="9">
        <f>IF($R245="","",VLOOKUP($R245,Data!$A$5:$AJ$2001,Data!AC$2,FALSE))</f>
        <v>15876</v>
      </c>
      <c r="K245" s="9">
        <f>IF($R245="","",VLOOKUP($R245,Data!$A$5:$AJ$2001,Data!AD$2,FALSE))</f>
        <v>-59556</v>
      </c>
      <c r="L245" s="9">
        <f>IF($R245="","",VLOOKUP($R245,Data!$A$5:$AJ$2001,Data!AE$2,FALSE))</f>
        <v>21918.590000000026</v>
      </c>
      <c r="M245" s="9">
        <f>IF($R245="","",VLOOKUP($R245,Data!$A$5:$AJ$2001,Data!AF$2,FALSE))</f>
        <v>194988.83000000002</v>
      </c>
      <c r="N245" s="9">
        <f>IF($R245="","",VLOOKUP($R245,Data!$A$5:$AJ$2001,Data!AG$2,FALSE))</f>
        <v>207816</v>
      </c>
      <c r="O245" s="9">
        <f>IF($R245="","",VLOOKUP($R245,Data!$A$5:$AJ$2001,Data!AH$2,FALSE))</f>
        <v>-75348</v>
      </c>
      <c r="P245" s="9">
        <f>IF($R245="","",VLOOKUP($R245,Data!$A$5:$AJ$2001,Data!AI$2,FALSE))</f>
        <v>-157417.35999999999</v>
      </c>
      <c r="Q245" s="9">
        <f t="shared" si="3"/>
        <v>148278.06000000006</v>
      </c>
      <c r="R245">
        <f>IF((MAX($R$4:R244)+1)&gt;Data!$A$1,"",MAX($R$4:R244)+1)</f>
        <v>241</v>
      </c>
    </row>
    <row r="246" spans="1:18" x14ac:dyDescent="0.2">
      <c r="A246" s="10">
        <f>IF(Q246="","",RANK(Q246,$Q$5:$Q$257)+COUNTIF($Q$3:Q245,Q246))</f>
        <v>250</v>
      </c>
      <c r="B246" t="str">
        <f>IF(R246="","",VLOOKUP($R246,Data!$A$5:$X$2001,Data!$E$2,FALSE))</f>
        <v>A</v>
      </c>
      <c r="C246">
        <f>IF(R246="","",VLOOKUP($R246,Data!$A$5:$X$2001,Data!$F$2,FALSE))</f>
        <v>0</v>
      </c>
      <c r="D246">
        <f>IF(R246="","",VLOOKUP($R246,Data!$A$5:$X$2001,Data!$G$2,FALSE))</f>
        <v>0</v>
      </c>
      <c r="E246">
        <f>IF(R246="","",VLOOKUP($R246,Data!$A$5:$X$2001,Data!$H$2,FALSE))</f>
        <v>0</v>
      </c>
      <c r="F246">
        <f>IF(R246="","",VLOOKUP($R246,Data!$A$5:$X$2001,Data!$I$2,FALSE))</f>
        <v>0</v>
      </c>
      <c r="G246">
        <f>IF(R246="","",VLOOKUP($R246,Data!$A$5:$X$2001,Data!$J$2,FALSE))</f>
        <v>0</v>
      </c>
      <c r="H246" t="str">
        <f>IF(R246="","",VLOOKUP($R246,Data!$A$5:$X$2001,Data!$K$2,FALSE))</f>
        <v>4785</v>
      </c>
      <c r="I246" t="str">
        <f>IF(R246="","",VLOOKUP($R246,Data!$A$5:$X$2001,Data!$L$2,FALSE))</f>
        <v>DISASTER ASSISTANCE</v>
      </c>
      <c r="J246" s="9">
        <f>IF($R246="","",VLOOKUP($R246,Data!$A$5:$AJ$2001,Data!AC$2,FALSE))</f>
        <v>-1605237.39</v>
      </c>
      <c r="K246" s="9">
        <f>IF($R246="","",VLOOKUP($R246,Data!$A$5:$AJ$2001,Data!AD$2,FALSE))</f>
        <v>-62391.950000000012</v>
      </c>
      <c r="L246" s="9">
        <f>IF($R246="","",VLOOKUP($R246,Data!$A$5:$AJ$2001,Data!AE$2,FALSE))</f>
        <v>362705.04000000004</v>
      </c>
      <c r="M246" s="9">
        <f>IF($R246="","",VLOOKUP($R246,Data!$A$5:$AJ$2001,Data!AF$2,FALSE))</f>
        <v>-96904.960000000021</v>
      </c>
      <c r="N246" s="9">
        <f>IF($R246="","",VLOOKUP($R246,Data!$A$5:$AJ$2001,Data!AG$2,FALSE))</f>
        <v>104791.02</v>
      </c>
      <c r="O246" s="9">
        <f>IF($R246="","",VLOOKUP($R246,Data!$A$5:$AJ$2001,Data!AH$2,FALSE))</f>
        <v>-405155.23</v>
      </c>
      <c r="P246" s="9">
        <f>IF($R246="","",VLOOKUP($R246,Data!$A$5:$AJ$2001,Data!AI$2,FALSE))</f>
        <v>-0.01</v>
      </c>
      <c r="Q246" s="9">
        <f t="shared" si="3"/>
        <v>-1702193.4799999997</v>
      </c>
      <c r="R246">
        <f>IF((MAX($R$4:R245)+1)&gt;Data!$A$1,"",MAX($R$4:R245)+1)</f>
        <v>242</v>
      </c>
    </row>
    <row r="247" spans="1:18" x14ac:dyDescent="0.2">
      <c r="A247" s="10">
        <f>IF(Q247="","",RANK(Q247,$Q$5:$Q$257)+COUNTIF($Q$3:Q246,Q247))</f>
        <v>43</v>
      </c>
      <c r="B247" t="str">
        <f>IF(R247="","",VLOOKUP($R247,Data!$A$5:$X$2001,Data!$E$2,FALSE))</f>
        <v>A</v>
      </c>
      <c r="C247">
        <f>IF(R247="","",VLOOKUP($R247,Data!$A$5:$X$2001,Data!$F$2,FALSE))</f>
        <v>0</v>
      </c>
      <c r="D247">
        <f>IF(R247="","",VLOOKUP($R247,Data!$A$5:$X$2001,Data!$G$2,FALSE))</f>
        <v>0</v>
      </c>
      <c r="E247">
        <f>IF(R247="","",VLOOKUP($R247,Data!$A$5:$X$2001,Data!$H$2,FALSE))</f>
        <v>0</v>
      </c>
      <c r="F247">
        <f>IF(R247="","",VLOOKUP($R247,Data!$A$5:$X$2001,Data!$I$2,FALSE))</f>
        <v>0</v>
      </c>
      <c r="G247">
        <f>IF(R247="","",VLOOKUP($R247,Data!$A$5:$X$2001,Data!$J$2,FALSE))</f>
        <v>0</v>
      </c>
      <c r="H247" t="str">
        <f>IF(R247="","",VLOOKUP($R247,Data!$A$5:$X$2001,Data!$K$2,FALSE))</f>
        <v>4786</v>
      </c>
      <c r="I247" t="str">
        <f>IF(R247="","",VLOOKUP($R247,Data!$A$5:$X$2001,Data!$L$2,FALSE))</f>
        <v>HAZARD MITIGATION GRANT</v>
      </c>
      <c r="J247" s="9">
        <f>IF($R247="","",VLOOKUP($R247,Data!$A$5:$AJ$2001,Data!AC$2,FALSE))</f>
        <v>0</v>
      </c>
      <c r="K247" s="9">
        <f>IF($R247="","",VLOOKUP($R247,Data!$A$5:$AJ$2001,Data!AD$2,FALSE))</f>
        <v>0</v>
      </c>
      <c r="L247" s="9">
        <f>IF($R247="","",VLOOKUP($R247,Data!$A$5:$AJ$2001,Data!AE$2,FALSE))</f>
        <v>45000</v>
      </c>
      <c r="M247" s="9">
        <f>IF($R247="","",VLOOKUP($R247,Data!$A$5:$AJ$2001,Data!AF$2,FALSE))</f>
        <v>45000</v>
      </c>
      <c r="N247" s="9">
        <f>IF($R247="","",VLOOKUP($R247,Data!$A$5:$AJ$2001,Data!AG$2,FALSE))</f>
        <v>-45000</v>
      </c>
      <c r="O247" s="9">
        <f>IF($R247="","",VLOOKUP($R247,Data!$A$5:$AJ$2001,Data!AH$2,FALSE))</f>
        <v>0</v>
      </c>
      <c r="P247" s="9">
        <f>IF($R247="","",VLOOKUP($R247,Data!$A$5:$AJ$2001,Data!AI$2,FALSE))</f>
        <v>0</v>
      </c>
      <c r="Q247" s="9">
        <f t="shared" si="3"/>
        <v>45000</v>
      </c>
      <c r="R247">
        <f>IF((MAX($R$4:R246)+1)&gt;Data!$A$1,"",MAX($R$4:R246)+1)</f>
        <v>243</v>
      </c>
    </row>
    <row r="248" spans="1:18" x14ac:dyDescent="0.2">
      <c r="A248" s="10">
        <f>IF(Q248="","",RANK(Q248,$Q$5:$Q$257)+COUNTIF($Q$3:Q247,Q248))</f>
        <v>129</v>
      </c>
      <c r="B248" t="str">
        <f>IF(R248="","",VLOOKUP($R248,Data!$A$5:$X$2001,Data!$E$2,FALSE))</f>
        <v>A</v>
      </c>
      <c r="C248">
        <f>IF(R248="","",VLOOKUP($R248,Data!$A$5:$X$2001,Data!$F$2,FALSE))</f>
        <v>0</v>
      </c>
      <c r="D248">
        <f>IF(R248="","",VLOOKUP($R248,Data!$A$5:$X$2001,Data!$G$2,FALSE))</f>
        <v>0</v>
      </c>
      <c r="E248">
        <f>IF(R248="","",VLOOKUP($R248,Data!$A$5:$X$2001,Data!$H$2,FALSE))</f>
        <v>0</v>
      </c>
      <c r="F248">
        <f>IF(R248="","",VLOOKUP($R248,Data!$A$5:$X$2001,Data!$I$2,FALSE))</f>
        <v>0</v>
      </c>
      <c r="G248">
        <f>IF(R248="","",VLOOKUP($R248,Data!$A$5:$X$2001,Data!$J$2,FALSE))</f>
        <v>0</v>
      </c>
      <c r="H248" t="str">
        <f>IF(R248="","",VLOOKUP($R248,Data!$A$5:$X$2001,Data!$K$2,FALSE))</f>
        <v>4787</v>
      </c>
      <c r="I248" t="str">
        <f>IF(R248="","",VLOOKUP($R248,Data!$A$5:$X$2001,Data!$L$2,FALSE))</f>
        <v>NATIONAL EMPLOYMENT GRANT</v>
      </c>
      <c r="J248" s="9">
        <f>IF($R248="","",VLOOKUP($R248,Data!$A$5:$AJ$2001,Data!AC$2,FALSE))</f>
        <v>0</v>
      </c>
      <c r="K248" s="9">
        <f>IF($R248="","",VLOOKUP($R248,Data!$A$5:$AJ$2001,Data!AD$2,FALSE))</f>
        <v>0</v>
      </c>
      <c r="L248" s="9">
        <f>IF($R248="","",VLOOKUP($R248,Data!$A$5:$AJ$2001,Data!AE$2,FALSE))</f>
        <v>0</v>
      </c>
      <c r="M248" s="9">
        <f>IF($R248="","",VLOOKUP($R248,Data!$A$5:$AJ$2001,Data!AF$2,FALSE))</f>
        <v>0</v>
      </c>
      <c r="N248" s="9">
        <f>IF($R248="","",VLOOKUP($R248,Data!$A$5:$AJ$2001,Data!AG$2,FALSE))</f>
        <v>0</v>
      </c>
      <c r="O248" s="9">
        <f>IF($R248="","",VLOOKUP($R248,Data!$A$5:$AJ$2001,Data!AH$2,FALSE))</f>
        <v>0</v>
      </c>
      <c r="P248" s="9">
        <f>IF($R248="","",VLOOKUP($R248,Data!$A$5:$AJ$2001,Data!AI$2,FALSE))</f>
        <v>0</v>
      </c>
      <c r="Q248" s="9">
        <f t="shared" si="3"/>
        <v>0</v>
      </c>
      <c r="R248">
        <f>IF((MAX($R$4:R247)+1)&gt;Data!$A$1,"",MAX($R$4:R247)+1)</f>
        <v>244</v>
      </c>
    </row>
    <row r="249" spans="1:18" x14ac:dyDescent="0.2">
      <c r="A249" s="10">
        <f>IF(Q249="","",RANK(Q249,$Q$5:$Q$257)+COUNTIF($Q$3:Q248,Q249))</f>
        <v>3</v>
      </c>
      <c r="B249" t="str">
        <f>IF(R249="","",VLOOKUP($R249,Data!$A$5:$X$2001,Data!$E$2,FALSE))</f>
        <v>A</v>
      </c>
      <c r="C249">
        <f>IF(R249="","",VLOOKUP($R249,Data!$A$5:$X$2001,Data!$F$2,FALSE))</f>
        <v>0</v>
      </c>
      <c r="D249">
        <f>IF(R249="","",VLOOKUP($R249,Data!$A$5:$X$2001,Data!$G$2,FALSE))</f>
        <v>0</v>
      </c>
      <c r="E249">
        <f>IF(R249="","",VLOOKUP($R249,Data!$A$5:$X$2001,Data!$H$2,FALSE))</f>
        <v>0</v>
      </c>
      <c r="F249">
        <f>IF(R249="","",VLOOKUP($R249,Data!$A$5:$X$2001,Data!$I$2,FALSE))</f>
        <v>0</v>
      </c>
      <c r="G249">
        <f>IF(R249="","",VLOOKUP($R249,Data!$A$5:$X$2001,Data!$J$2,FALSE))</f>
        <v>0</v>
      </c>
      <c r="H249" t="str">
        <f>IF(R249="","",VLOOKUP($R249,Data!$A$5:$X$2001,Data!$K$2,FALSE))</f>
        <v>4788</v>
      </c>
      <c r="I249" t="str">
        <f>IF(R249="","",VLOOKUP($R249,Data!$A$5:$X$2001,Data!$L$2,FALSE))</f>
        <v>CDBG-DISASTER RECOVERY</v>
      </c>
      <c r="J249" s="9">
        <f>IF($R249="","",VLOOKUP($R249,Data!$A$5:$AJ$2001,Data!AC$2,FALSE))</f>
        <v>0</v>
      </c>
      <c r="K249" s="9">
        <f>IF($R249="","",VLOOKUP($R249,Data!$A$5:$AJ$2001,Data!AD$2,FALSE))</f>
        <v>-101263.21</v>
      </c>
      <c r="L249" s="9">
        <f>IF($R249="","",VLOOKUP($R249,Data!$A$5:$AJ$2001,Data!AE$2,FALSE))</f>
        <v>1330750.78</v>
      </c>
      <c r="M249" s="9">
        <f>IF($R249="","",VLOOKUP($R249,Data!$A$5:$AJ$2001,Data!AF$2,FALSE))</f>
        <v>2794114.75</v>
      </c>
      <c r="N249" s="9">
        <f>IF($R249="","",VLOOKUP($R249,Data!$A$5:$AJ$2001,Data!AG$2,FALSE))</f>
        <v>1078675.77</v>
      </c>
      <c r="O249" s="9">
        <f>IF($R249="","",VLOOKUP($R249,Data!$A$5:$AJ$2001,Data!AH$2,FALSE))</f>
        <v>604715.43999999994</v>
      </c>
      <c r="P249" s="9">
        <f>IF($R249="","",VLOOKUP($R249,Data!$A$5:$AJ$2001,Data!AI$2,FALSE))</f>
        <v>1630200.29</v>
      </c>
      <c r="Q249" s="9">
        <f t="shared" si="3"/>
        <v>7337193.8199999994</v>
      </c>
      <c r="R249">
        <f>IF((MAX($R$4:R248)+1)&gt;Data!$A$1,"",MAX($R$4:R248)+1)</f>
        <v>245</v>
      </c>
    </row>
    <row r="250" spans="1:18" x14ac:dyDescent="0.2">
      <c r="A250" s="10">
        <f>IF(Q250="","",RANK(Q250,$Q$5:$Q$257)+COUNTIF($Q$3:Q249,Q250))</f>
        <v>44</v>
      </c>
      <c r="B250" t="str">
        <f>IF(R250="","",VLOOKUP($R250,Data!$A$5:$X$2001,Data!$E$2,FALSE))</f>
        <v>A</v>
      </c>
      <c r="C250">
        <f>IF(R250="","",VLOOKUP($R250,Data!$A$5:$X$2001,Data!$F$2,FALSE))</f>
        <v>0</v>
      </c>
      <c r="D250">
        <f>IF(R250="","",VLOOKUP($R250,Data!$A$5:$X$2001,Data!$G$2,FALSE))</f>
        <v>0</v>
      </c>
      <c r="E250">
        <f>IF(R250="","",VLOOKUP($R250,Data!$A$5:$X$2001,Data!$H$2,FALSE))</f>
        <v>0</v>
      </c>
      <c r="F250">
        <f>IF(R250="","",VLOOKUP($R250,Data!$A$5:$X$2001,Data!$I$2,FALSE))</f>
        <v>0</v>
      </c>
      <c r="G250">
        <f>IF(R250="","",VLOOKUP($R250,Data!$A$5:$X$2001,Data!$J$2,FALSE))</f>
        <v>0</v>
      </c>
      <c r="H250" t="str">
        <f>IF(R250="","",VLOOKUP($R250,Data!$A$5:$X$2001,Data!$K$2,FALSE))</f>
        <v>4789</v>
      </c>
      <c r="I250" t="str">
        <f>IF(R250="","",VLOOKUP($R250,Data!$A$5:$X$2001,Data!$L$2,FALSE))</f>
        <v>CDBG-DR (OES)</v>
      </c>
      <c r="J250" s="9">
        <f>IF($R250="","",VLOOKUP($R250,Data!$A$5:$AJ$2001,Data!AC$2,FALSE))</f>
        <v>0</v>
      </c>
      <c r="K250" s="9">
        <f>IF($R250="","",VLOOKUP($R250,Data!$A$5:$AJ$2001,Data!AD$2,FALSE))</f>
        <v>0</v>
      </c>
      <c r="L250" s="9">
        <f>IF($R250="","",VLOOKUP($R250,Data!$A$5:$AJ$2001,Data!AE$2,FALSE))</f>
        <v>0</v>
      </c>
      <c r="M250" s="9">
        <f>IF($R250="","",VLOOKUP($R250,Data!$A$5:$AJ$2001,Data!AF$2,FALSE))</f>
        <v>0</v>
      </c>
      <c r="N250" s="9">
        <f>IF($R250="","",VLOOKUP($R250,Data!$A$5:$AJ$2001,Data!AG$2,FALSE))</f>
        <v>103761.60000000001</v>
      </c>
      <c r="O250" s="9">
        <f>IF($R250="","",VLOOKUP($R250,Data!$A$5:$AJ$2001,Data!AH$2,FALSE))</f>
        <v>-67563.990000000005</v>
      </c>
      <c r="P250" s="9">
        <f>IF($R250="","",VLOOKUP($R250,Data!$A$5:$AJ$2001,Data!AI$2,FALSE))</f>
        <v>0</v>
      </c>
      <c r="Q250" s="9">
        <f t="shared" si="3"/>
        <v>36197.61</v>
      </c>
      <c r="R250">
        <f>IF((MAX($R$4:R249)+1)&gt;Data!$A$1,"",MAX($R$4:R249)+1)</f>
        <v>246</v>
      </c>
    </row>
    <row r="251" spans="1:18" x14ac:dyDescent="0.2">
      <c r="A251" s="10">
        <f>IF(Q251="","",RANK(Q251,$Q$5:$Q$257)+COUNTIF($Q$3:Q250,Q251))</f>
        <v>13</v>
      </c>
      <c r="B251" t="str">
        <f>IF(R251="","",VLOOKUP($R251,Data!$A$5:$X$2001,Data!$E$2,FALSE))</f>
        <v>A</v>
      </c>
      <c r="C251">
        <f>IF(R251="","",VLOOKUP($R251,Data!$A$5:$X$2001,Data!$F$2,FALSE))</f>
        <v>0</v>
      </c>
      <c r="D251">
        <f>IF(R251="","",VLOOKUP($R251,Data!$A$5:$X$2001,Data!$G$2,FALSE))</f>
        <v>0</v>
      </c>
      <c r="E251">
        <f>IF(R251="","",VLOOKUP($R251,Data!$A$5:$X$2001,Data!$H$2,FALSE))</f>
        <v>0</v>
      </c>
      <c r="F251">
        <f>IF(R251="","",VLOOKUP($R251,Data!$A$5:$X$2001,Data!$I$2,FALSE))</f>
        <v>0</v>
      </c>
      <c r="G251">
        <f>IF(R251="","",VLOOKUP($R251,Data!$A$5:$X$2001,Data!$J$2,FALSE))</f>
        <v>0</v>
      </c>
      <c r="H251" t="str">
        <f>IF(R251="","",VLOOKUP($R251,Data!$A$5:$X$2001,Data!$K$2,FALSE))</f>
        <v>4987</v>
      </c>
      <c r="I251" t="str">
        <f>IF(R251="","",VLOOKUP($R251,Data!$A$5:$X$2001,Data!$L$2,FALSE))</f>
        <v>USDA/STREAMBANKS</v>
      </c>
      <c r="J251" s="9">
        <f>IF($R251="","",VLOOKUP($R251,Data!$A$5:$AJ$2001,Data!AC$2,FALSE))</f>
        <v>646927.56000000052</v>
      </c>
      <c r="K251" s="9">
        <f>IF($R251="","",VLOOKUP($R251,Data!$A$5:$AJ$2001,Data!AD$2,FALSE))</f>
        <v>0</v>
      </c>
      <c r="L251" s="9">
        <f>IF($R251="","",VLOOKUP($R251,Data!$A$5:$AJ$2001,Data!AE$2,FALSE))</f>
        <v>0</v>
      </c>
      <c r="M251" s="9">
        <f>IF($R251="","",VLOOKUP($R251,Data!$A$5:$AJ$2001,Data!AF$2,FALSE))</f>
        <v>0</v>
      </c>
      <c r="N251" s="9">
        <f>IF($R251="","",VLOOKUP($R251,Data!$A$5:$AJ$2001,Data!AG$2,FALSE))</f>
        <v>0</v>
      </c>
      <c r="O251" s="9">
        <f>IF($R251="","",VLOOKUP($R251,Data!$A$5:$AJ$2001,Data!AH$2,FALSE))</f>
        <v>0</v>
      </c>
      <c r="P251" s="9">
        <f>IF($R251="","",VLOOKUP($R251,Data!$A$5:$AJ$2001,Data!AI$2,FALSE))</f>
        <v>0</v>
      </c>
      <c r="Q251" s="9">
        <f t="shared" si="3"/>
        <v>646927.56000000052</v>
      </c>
      <c r="R251">
        <f>IF((MAX($R$4:R250)+1)&gt;Data!$A$1,"",MAX($R$4:R250)+1)</f>
        <v>247</v>
      </c>
    </row>
    <row r="252" spans="1:18" x14ac:dyDescent="0.2">
      <c r="A252" s="10">
        <f>IF(Q252="","",RANK(Q252,$Q$5:$Q$257)+COUNTIF($Q$3:Q251,Q252))</f>
        <v>7</v>
      </c>
      <c r="B252" t="str">
        <f>IF(R252="","",VLOOKUP($R252,Data!$A$5:$X$2001,Data!$E$2,FALSE))</f>
        <v>A</v>
      </c>
      <c r="C252">
        <f>IF(R252="","",VLOOKUP($R252,Data!$A$5:$X$2001,Data!$F$2,FALSE))</f>
        <v>0</v>
      </c>
      <c r="D252">
        <f>IF(R252="","",VLOOKUP($R252,Data!$A$5:$X$2001,Data!$G$2,FALSE))</f>
        <v>0</v>
      </c>
      <c r="E252">
        <f>IF(R252="","",VLOOKUP($R252,Data!$A$5:$X$2001,Data!$H$2,FALSE))</f>
        <v>0</v>
      </c>
      <c r="F252">
        <f>IF(R252="","",VLOOKUP($R252,Data!$A$5:$X$2001,Data!$I$2,FALSE))</f>
        <v>0</v>
      </c>
      <c r="G252">
        <f>IF(R252="","",VLOOKUP($R252,Data!$A$5:$X$2001,Data!$J$2,FALSE))</f>
        <v>0</v>
      </c>
      <c r="H252" t="str">
        <f>IF(R252="","",VLOOKUP($R252,Data!$A$5:$X$2001,Data!$K$2,FALSE))</f>
        <v>4988</v>
      </c>
      <c r="I252" t="str">
        <f>IF(R252="","",VLOOKUP($R252,Data!$A$5:$X$2001,Data!$L$2,FALSE))</f>
        <v>SMALL CITIES GRANT</v>
      </c>
      <c r="J252" s="9">
        <f>IF($R252="","",VLOOKUP($R252,Data!$A$5:$AJ$2001,Data!AC$2,FALSE))</f>
        <v>196405.94</v>
      </c>
      <c r="K252" s="9">
        <f>IF($R252="","",VLOOKUP($R252,Data!$A$5:$AJ$2001,Data!AD$2,FALSE))</f>
        <v>625000</v>
      </c>
      <c r="L252" s="9">
        <f>IF($R252="","",VLOOKUP($R252,Data!$A$5:$AJ$2001,Data!AE$2,FALSE))</f>
        <v>0</v>
      </c>
      <c r="M252" s="9">
        <f>IF($R252="","",VLOOKUP($R252,Data!$A$5:$AJ$2001,Data!AF$2,FALSE))</f>
        <v>400000</v>
      </c>
      <c r="N252" s="9">
        <f>IF($R252="","",VLOOKUP($R252,Data!$A$5:$AJ$2001,Data!AG$2,FALSE))</f>
        <v>400000</v>
      </c>
      <c r="O252" s="9">
        <f>IF($R252="","",VLOOKUP($R252,Data!$A$5:$AJ$2001,Data!AH$2,FALSE))</f>
        <v>0</v>
      </c>
      <c r="P252" s="9">
        <f>IF($R252="","",VLOOKUP($R252,Data!$A$5:$AJ$2001,Data!AI$2,FALSE))</f>
        <v>246596.88</v>
      </c>
      <c r="Q252" s="9">
        <f t="shared" si="3"/>
        <v>1868002.8199999998</v>
      </c>
      <c r="R252">
        <f>IF((MAX($R$4:R251)+1)&gt;Data!$A$1,"",MAX($R$4:R251)+1)</f>
        <v>248</v>
      </c>
    </row>
    <row r="253" spans="1:18" x14ac:dyDescent="0.2">
      <c r="A253" s="10">
        <f>IF(Q253="","",RANK(Q253,$Q$5:$Q$257)+COUNTIF($Q$3:Q252,Q253))</f>
        <v>18</v>
      </c>
      <c r="B253" t="str">
        <f>IF(R253="","",VLOOKUP($R253,Data!$A$5:$X$2001,Data!$E$2,FALSE))</f>
        <v>A</v>
      </c>
      <c r="C253">
        <f>IF(R253="","",VLOOKUP($R253,Data!$A$5:$X$2001,Data!$F$2,FALSE))</f>
        <v>0</v>
      </c>
      <c r="D253">
        <f>IF(R253="","",VLOOKUP($R253,Data!$A$5:$X$2001,Data!$G$2,FALSE))</f>
        <v>0</v>
      </c>
      <c r="E253">
        <f>IF(R253="","",VLOOKUP($R253,Data!$A$5:$X$2001,Data!$H$2,FALSE))</f>
        <v>0</v>
      </c>
      <c r="F253">
        <f>IF(R253="","",VLOOKUP($R253,Data!$A$5:$X$2001,Data!$I$2,FALSE))</f>
        <v>0</v>
      </c>
      <c r="G253">
        <f>IF(R253="","",VLOOKUP($R253,Data!$A$5:$X$2001,Data!$J$2,FALSE))</f>
        <v>0</v>
      </c>
      <c r="H253" t="str">
        <f>IF(R253="","",VLOOKUP($R253,Data!$A$5:$X$2001,Data!$K$2,FALSE))</f>
        <v>4989</v>
      </c>
      <c r="I253" t="str">
        <f>IF(R253="","",VLOOKUP($R253,Data!$A$5:$X$2001,Data!$L$2,FALSE))</f>
        <v>MICRO-ENTERPRISE PROGRAM</v>
      </c>
      <c r="J253" s="9">
        <f>IF($R253="","",VLOOKUP($R253,Data!$A$5:$AJ$2001,Data!AC$2,FALSE))</f>
        <v>200000</v>
      </c>
      <c r="K253" s="9">
        <f>IF($R253="","",VLOOKUP($R253,Data!$A$5:$AJ$2001,Data!AD$2,FALSE))</f>
        <v>104683.28</v>
      </c>
      <c r="L253" s="9">
        <f>IF($R253="","",VLOOKUP($R253,Data!$A$5:$AJ$2001,Data!AE$2,FALSE))</f>
        <v>45316.72</v>
      </c>
      <c r="M253" s="9">
        <f>IF($R253="","",VLOOKUP($R253,Data!$A$5:$AJ$2001,Data!AF$2,FALSE))</f>
        <v>200000</v>
      </c>
      <c r="N253" s="9">
        <f>IF($R253="","",VLOOKUP($R253,Data!$A$5:$AJ$2001,Data!AG$2,FALSE))</f>
        <v>0</v>
      </c>
      <c r="O253" s="9">
        <f>IF($R253="","",VLOOKUP($R253,Data!$A$5:$AJ$2001,Data!AH$2,FALSE))</f>
        <v>-73300.37</v>
      </c>
      <c r="P253" s="9">
        <f>IF($R253="","",VLOOKUP($R253,Data!$A$5:$AJ$2001,Data!AI$2,FALSE))</f>
        <v>-9471.4899999999907</v>
      </c>
      <c r="Q253" s="9">
        <f t="shared" si="3"/>
        <v>467228.14</v>
      </c>
      <c r="R253">
        <f>IF((MAX($R$4:R252)+1)&gt;Data!$A$1,"",MAX($R$4:R252)+1)</f>
        <v>249</v>
      </c>
    </row>
    <row r="254" spans="1:18" x14ac:dyDescent="0.2">
      <c r="A254" s="10">
        <f>IF(Q254="","",RANK(Q254,$Q$5:$Q$257)+COUNTIF($Q$3:Q253,Q254))</f>
        <v>135</v>
      </c>
      <c r="B254" t="str">
        <f>IF(R254="","",VLOOKUP($R254,Data!$A$5:$X$2001,Data!$E$2,FALSE))</f>
        <v>A</v>
      </c>
      <c r="C254">
        <f>IF(R254="","",VLOOKUP($R254,Data!$A$5:$X$2001,Data!$F$2,FALSE))</f>
        <v>0</v>
      </c>
      <c r="D254">
        <f>IF(R254="","",VLOOKUP($R254,Data!$A$5:$X$2001,Data!$G$2,FALSE))</f>
        <v>0</v>
      </c>
      <c r="E254">
        <f>IF(R254="","",VLOOKUP($R254,Data!$A$5:$X$2001,Data!$H$2,FALSE))</f>
        <v>0</v>
      </c>
      <c r="F254">
        <f>IF(R254="","",VLOOKUP($R254,Data!$A$5:$X$2001,Data!$I$2,FALSE))</f>
        <v>0</v>
      </c>
      <c r="G254">
        <f>IF(R254="","",VLOOKUP($R254,Data!$A$5:$X$2001,Data!$J$2,FALSE))</f>
        <v>0</v>
      </c>
      <c r="H254" t="str">
        <f>IF(R254="","",VLOOKUP($R254,Data!$A$5:$X$2001,Data!$K$2,FALSE))</f>
        <v>5031</v>
      </c>
      <c r="I254" t="str">
        <f>IF(R254="","",VLOOKUP($R254,Data!$A$5:$X$2001,Data!$L$2,FALSE))</f>
        <v>INTERFUND TRANSFERS</v>
      </c>
      <c r="J254" s="9">
        <f>IF($R254="","",VLOOKUP($R254,Data!$A$5:$AJ$2001,Data!AC$2,FALSE))</f>
        <v>0</v>
      </c>
      <c r="K254" s="9">
        <f>IF($R254="","",VLOOKUP($R254,Data!$A$5:$AJ$2001,Data!AD$2,FALSE))</f>
        <v>0</v>
      </c>
      <c r="L254" s="9">
        <f>IF($R254="","",VLOOKUP($R254,Data!$A$5:$AJ$2001,Data!AE$2,FALSE))</f>
        <v>0</v>
      </c>
      <c r="M254" s="9">
        <f>IF($R254="","",VLOOKUP($R254,Data!$A$5:$AJ$2001,Data!AF$2,FALSE))</f>
        <v>0</v>
      </c>
      <c r="N254" s="9">
        <f>IF($R254="","",VLOOKUP($R254,Data!$A$5:$AJ$2001,Data!AG$2,FALSE))</f>
        <v>-370.35</v>
      </c>
      <c r="O254" s="9">
        <f>IF($R254="","",VLOOKUP($R254,Data!$A$5:$AJ$2001,Data!AH$2,FALSE))</f>
        <v>0</v>
      </c>
      <c r="P254" s="9">
        <f>IF($R254="","",VLOOKUP($R254,Data!$A$5:$AJ$2001,Data!AI$2,FALSE))</f>
        <v>0</v>
      </c>
      <c r="Q254" s="9">
        <f t="shared" si="3"/>
        <v>-370.35</v>
      </c>
      <c r="R254">
        <f>IF((MAX($R$4:R253)+1)&gt;Data!$A$1,"",MAX($R$4:R253)+1)</f>
        <v>250</v>
      </c>
    </row>
    <row r="255" spans="1:18" x14ac:dyDescent="0.2">
      <c r="A255" s="10">
        <f>IF(Q255="","",RANK(Q255,$Q$5:$Q$257)+COUNTIF($Q$3:Q254,Q255))</f>
        <v>6</v>
      </c>
      <c r="B255" t="str">
        <f>IF(R255="","",VLOOKUP($R255,Data!$A$5:$X$2001,Data!$E$2,FALSE))</f>
        <v>A</v>
      </c>
      <c r="C255">
        <f>IF(R255="","",VLOOKUP($R255,Data!$A$5:$X$2001,Data!$F$2,FALSE))</f>
        <v>0</v>
      </c>
      <c r="D255">
        <f>IF(R255="","",VLOOKUP($R255,Data!$A$5:$X$2001,Data!$G$2,FALSE))</f>
        <v>0</v>
      </c>
      <c r="E255">
        <f>IF(R255="","",VLOOKUP($R255,Data!$A$5:$X$2001,Data!$H$2,FALSE))</f>
        <v>0</v>
      </c>
      <c r="F255">
        <f>IF(R255="","",VLOOKUP($R255,Data!$A$5:$X$2001,Data!$I$2,FALSE))</f>
        <v>0</v>
      </c>
      <c r="G255">
        <f>IF(R255="","",VLOOKUP($R255,Data!$A$5:$X$2001,Data!$J$2,FALSE))</f>
        <v>0</v>
      </c>
      <c r="H255" t="str">
        <f>IF(R255="","",VLOOKUP($R255,Data!$A$5:$X$2001,Data!$K$2,FALSE))</f>
        <v>5710</v>
      </c>
      <c r="I255" t="str">
        <f>IF(R255="","",VLOOKUP($R255,Data!$A$5:$X$2001,Data!$L$2,FALSE))</f>
        <v>PROCEEDS - SERIAL BONDS</v>
      </c>
      <c r="J255" s="9">
        <f>IF($R255="","",VLOOKUP($R255,Data!$A$5:$AJ$2001,Data!AC$2,FALSE))</f>
        <v>3150000</v>
      </c>
      <c r="K255" s="9">
        <f>IF($R255="","",VLOOKUP($R255,Data!$A$5:$AJ$2001,Data!AD$2,FALSE))</f>
        <v>0</v>
      </c>
      <c r="L255" s="9">
        <f>IF($R255="","",VLOOKUP($R255,Data!$A$5:$AJ$2001,Data!AE$2,FALSE))</f>
        <v>0</v>
      </c>
      <c r="M255" s="9">
        <f>IF($R255="","",VLOOKUP($R255,Data!$A$5:$AJ$2001,Data!AF$2,FALSE))</f>
        <v>0</v>
      </c>
      <c r="N255" s="9">
        <f>IF($R255="","",VLOOKUP($R255,Data!$A$5:$AJ$2001,Data!AG$2,FALSE))</f>
        <v>0</v>
      </c>
      <c r="O255" s="9">
        <f>IF($R255="","",VLOOKUP($R255,Data!$A$5:$AJ$2001,Data!AH$2,FALSE))</f>
        <v>0</v>
      </c>
      <c r="P255" s="9">
        <f>IF($R255="","",VLOOKUP($R255,Data!$A$5:$AJ$2001,Data!AI$2,FALSE))</f>
        <v>0</v>
      </c>
      <c r="Q255" s="9">
        <f t="shared" si="3"/>
        <v>3150000</v>
      </c>
      <c r="R255">
        <f>IF((MAX($R$4:R254)+1)&gt;Data!$A$1,"",MAX($R$4:R254)+1)</f>
        <v>251</v>
      </c>
    </row>
    <row r="256" spans="1:18" x14ac:dyDescent="0.2">
      <c r="A256" s="10">
        <f>IF(Q256="","",RANK(Q256,$Q$5:$Q$257)+COUNTIF($Q$3:Q255,Q256))</f>
        <v>130</v>
      </c>
      <c r="B256" t="str">
        <f>IF(R256="","",VLOOKUP($R256,Data!$A$5:$X$2001,Data!$E$2,FALSE))</f>
        <v>A</v>
      </c>
      <c r="C256">
        <f>IF(R256="","",VLOOKUP($R256,Data!$A$5:$X$2001,Data!$F$2,FALSE))</f>
        <v>0</v>
      </c>
      <c r="D256">
        <f>IF(R256="","",VLOOKUP($R256,Data!$A$5:$X$2001,Data!$G$2,FALSE))</f>
        <v>0</v>
      </c>
      <c r="E256">
        <f>IF(R256="","",VLOOKUP($R256,Data!$A$5:$X$2001,Data!$H$2,FALSE))</f>
        <v>0</v>
      </c>
      <c r="F256">
        <f>IF(R256="","",VLOOKUP($R256,Data!$A$5:$X$2001,Data!$I$2,FALSE))</f>
        <v>0</v>
      </c>
      <c r="G256">
        <f>IF(R256="","",VLOOKUP($R256,Data!$A$5:$X$2001,Data!$J$2,FALSE))</f>
        <v>0</v>
      </c>
      <c r="H256" t="str">
        <f>IF(R256="","",VLOOKUP($R256,Data!$A$5:$X$2001,Data!$K$2,FALSE))</f>
        <v>5730</v>
      </c>
      <c r="I256" t="str">
        <f>IF(R256="","",VLOOKUP($R256,Data!$A$5:$X$2001,Data!$L$2,FALSE))</f>
        <v>PROCEEDS-BOND ANTICIPAT NOTE</v>
      </c>
      <c r="J256" s="9">
        <f>IF($R256="","",VLOOKUP($R256,Data!$A$5:$AJ$2001,Data!AC$2,FALSE))</f>
        <v>0</v>
      </c>
      <c r="K256" s="9">
        <f>IF($R256="","",VLOOKUP($R256,Data!$A$5:$AJ$2001,Data!AD$2,FALSE))</f>
        <v>0</v>
      </c>
      <c r="L256" s="9">
        <f>IF($R256="","",VLOOKUP($R256,Data!$A$5:$AJ$2001,Data!AE$2,FALSE))</f>
        <v>0</v>
      </c>
      <c r="M256" s="9">
        <f>IF($R256="","",VLOOKUP($R256,Data!$A$5:$AJ$2001,Data!AF$2,FALSE))</f>
        <v>0</v>
      </c>
      <c r="N256" s="9">
        <f>IF($R256="","",VLOOKUP($R256,Data!$A$5:$AJ$2001,Data!AG$2,FALSE))</f>
        <v>0</v>
      </c>
      <c r="O256" s="9">
        <f>IF($R256="","",VLOOKUP($R256,Data!$A$5:$AJ$2001,Data!AH$2,FALSE))</f>
        <v>0</v>
      </c>
      <c r="P256" s="9">
        <f>IF($R256="","",VLOOKUP($R256,Data!$A$5:$AJ$2001,Data!AI$2,FALSE))</f>
        <v>0</v>
      </c>
      <c r="Q256" s="9">
        <f t="shared" si="3"/>
        <v>0</v>
      </c>
      <c r="R256">
        <f>IF((MAX($R$4:R255)+1)&gt;Data!$A$1,"",MAX($R$4:R255)+1)</f>
        <v>252</v>
      </c>
    </row>
    <row r="257" spans="1:18" x14ac:dyDescent="0.2">
      <c r="A257" s="10">
        <f>IF(Q257="","",RANK(Q257,$Q$5:$Q$257)+COUNTIF($Q$3:Q256,Q257))</f>
        <v>1</v>
      </c>
      <c r="B257" t="str">
        <f>IF(R257="","",VLOOKUP($R257,Data!$A$5:$X$2001,Data!$E$2,FALSE))</f>
        <v>A</v>
      </c>
      <c r="C257" t="str">
        <f>IF(R257="","",VLOOKUP($R257,Data!$A$5:$X$2001,Data!$F$2,FALSE))</f>
        <v xml:space="preserve"> </v>
      </c>
      <c r="D257" t="str">
        <f>IF(R257="","",VLOOKUP($R257,Data!$A$5:$X$2001,Data!$G$2,FALSE))</f>
        <v xml:space="preserve"> </v>
      </c>
      <c r="E257" t="str">
        <f>IF(R257="","",VLOOKUP($R257,Data!$A$5:$X$2001,Data!$H$2,FALSE))</f>
        <v xml:space="preserve"> </v>
      </c>
      <c r="F257" t="str">
        <f>IF(R257="","",VLOOKUP($R257,Data!$A$5:$X$2001,Data!$I$2,FALSE))</f>
        <v xml:space="preserve"> </v>
      </c>
      <c r="G257" t="str">
        <f>IF(R257="","",VLOOKUP($R257,Data!$A$5:$X$2001,Data!$J$2,FALSE))</f>
        <v xml:space="preserve"> </v>
      </c>
      <c r="H257" t="str">
        <f>IF(R257="","",VLOOKUP($R257,Data!$A$5:$X$2001,Data!$K$2,FALSE))</f>
        <v xml:space="preserve"> </v>
      </c>
      <c r="I257" t="str">
        <f>IF(R257="","",VLOOKUP($R257,Data!$A$5:$X$2001,Data!$L$2,FALSE))</f>
        <v>GENERAL FUND</v>
      </c>
      <c r="J257" s="9">
        <f>IF($R257="","",VLOOKUP($R257,Data!$A$5:$AJ$2001,Data!AC$2,FALSE))</f>
        <v>6881761.8299999982</v>
      </c>
      <c r="K257" s="9">
        <f>IF($R257="","",VLOOKUP($R257,Data!$A$5:$AJ$2001,Data!AD$2,FALSE))</f>
        <v>2072308.6099999994</v>
      </c>
      <c r="L257" s="9">
        <f>IF($R257="","",VLOOKUP($R257,Data!$A$5:$AJ$2001,Data!AE$2,FALSE))</f>
        <v>6121083.5999999996</v>
      </c>
      <c r="M257" s="9">
        <f>IF($R257="","",VLOOKUP($R257,Data!$A$5:$AJ$2001,Data!AF$2,FALSE))</f>
        <v>4360072.9799999986</v>
      </c>
      <c r="N257" s="9">
        <f>IF($R257="","",VLOOKUP($R257,Data!$A$5:$AJ$2001,Data!AG$2,FALSE))</f>
        <v>4826177.1900000013</v>
      </c>
      <c r="O257" s="9">
        <f>IF($R257="","",VLOOKUP($R257,Data!$A$5:$AJ$2001,Data!AH$2,FALSE))</f>
        <v>4680336.2899999963</v>
      </c>
      <c r="P257" s="9">
        <f>IF($R257="","",VLOOKUP($R257,Data!$A$5:$AJ$2001,Data!AI$2,FALSE))</f>
        <v>3895513.8900000025</v>
      </c>
      <c r="Q257" s="9">
        <f t="shared" si="3"/>
        <v>32837254.389999993</v>
      </c>
      <c r="R257">
        <f>IF((MAX($R$4:R256)+1)&gt;Data!$A$1,"",MAX($R$4:R256)+1)</f>
        <v>253</v>
      </c>
    </row>
  </sheetData>
  <sheetProtection sheet="1" objects="1" scenarios="1"/>
  <pageMargins left="0.5" right="0.5" top="0.5" bottom="0.5" header="0.25" footer="0.25"/>
  <pageSetup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6861-B577-44F6-85E7-5F8D56F4743F}">
  <dimension ref="A1:AK2001"/>
  <sheetViews>
    <sheetView workbookViewId="0">
      <selection activeCell="D267" sqref="D267"/>
    </sheetView>
  </sheetViews>
  <sheetFormatPr defaultRowHeight="12.75" x14ac:dyDescent="0.2"/>
  <cols>
    <col min="6" max="6" width="19.7109375" customWidth="1"/>
    <col min="7" max="7" width="11.5703125" customWidth="1"/>
    <col min="8" max="8" width="21.5703125" customWidth="1"/>
    <col min="9" max="9" width="9.140625" customWidth="1"/>
    <col min="10" max="10" width="23.7109375" customWidth="1"/>
    <col min="12" max="12" width="25.140625" bestFit="1" customWidth="1"/>
    <col min="13" max="18" width="14.7109375" customWidth="1"/>
    <col min="19" max="19" width="15.140625" customWidth="1"/>
    <col min="20" max="20" width="14.5703125" bestFit="1" customWidth="1"/>
    <col min="21" max="21" width="15.140625" customWidth="1"/>
    <col min="22" max="22" width="14.7109375" customWidth="1"/>
    <col min="23" max="23" width="15.140625" customWidth="1"/>
    <col min="24" max="36" width="14.7109375" customWidth="1"/>
  </cols>
  <sheetData>
    <row r="1" spans="1:37" x14ac:dyDescent="0.2">
      <c r="A1">
        <f>MAX(A5:A2001)</f>
        <v>254</v>
      </c>
      <c r="B1">
        <f>MAX(B5:B2001)</f>
        <v>255</v>
      </c>
      <c r="C1">
        <f>MAX(C5:C2001)</f>
        <v>255</v>
      </c>
      <c r="D1">
        <f>MAX(D4:D2001)</f>
        <v>2</v>
      </c>
    </row>
    <row r="2" spans="1:37" x14ac:dyDescent="0.2">
      <c r="A2" s="5">
        <v>1</v>
      </c>
      <c r="B2" s="5">
        <f>A2+1</f>
        <v>2</v>
      </c>
      <c r="C2" s="5">
        <f t="shared" ref="C2" si="0">B2+1</f>
        <v>3</v>
      </c>
      <c r="D2" s="5">
        <f t="shared" ref="D2" si="1">C2+1</f>
        <v>4</v>
      </c>
      <c r="E2" s="5">
        <f t="shared" ref="E2" si="2">D2+1</f>
        <v>5</v>
      </c>
      <c r="F2" s="5">
        <f t="shared" ref="F2:Q2" si="3">E2+1</f>
        <v>6</v>
      </c>
      <c r="G2" s="5">
        <f t="shared" si="3"/>
        <v>7</v>
      </c>
      <c r="H2" s="5">
        <f t="shared" si="3"/>
        <v>8</v>
      </c>
      <c r="I2" s="5">
        <f t="shared" si="3"/>
        <v>9</v>
      </c>
      <c r="J2" s="5">
        <f t="shared" si="3"/>
        <v>10</v>
      </c>
      <c r="K2" s="5">
        <f t="shared" si="3"/>
        <v>11</v>
      </c>
      <c r="L2" s="5">
        <f t="shared" si="3"/>
        <v>12</v>
      </c>
      <c r="M2" s="5">
        <f t="shared" si="3"/>
        <v>13</v>
      </c>
      <c r="N2" s="5">
        <f t="shared" si="3"/>
        <v>14</v>
      </c>
      <c r="O2" s="5">
        <f t="shared" si="3"/>
        <v>15</v>
      </c>
      <c r="P2" s="5">
        <f t="shared" si="3"/>
        <v>16</v>
      </c>
      <c r="Q2" s="5">
        <f t="shared" si="3"/>
        <v>17</v>
      </c>
      <c r="R2" s="5">
        <f t="shared" ref="R2:X2" si="4">Q2+1</f>
        <v>18</v>
      </c>
      <c r="S2" s="5">
        <f t="shared" si="4"/>
        <v>19</v>
      </c>
      <c r="T2" s="5">
        <f t="shared" si="4"/>
        <v>20</v>
      </c>
      <c r="U2" s="5">
        <f t="shared" si="4"/>
        <v>21</v>
      </c>
      <c r="V2" s="5">
        <f t="shared" si="4"/>
        <v>22</v>
      </c>
      <c r="W2" s="5">
        <f t="shared" si="4"/>
        <v>23</v>
      </c>
      <c r="X2" s="5">
        <f t="shared" si="4"/>
        <v>24</v>
      </c>
      <c r="Y2" s="5">
        <f t="shared" ref="Y2" si="5">X2+1</f>
        <v>25</v>
      </c>
      <c r="Z2" s="5">
        <f t="shared" ref="Z2" si="6">Y2+1</f>
        <v>26</v>
      </c>
      <c r="AA2">
        <f t="shared" ref="AA2" si="7">Z2+1</f>
        <v>27</v>
      </c>
      <c r="AB2" s="5">
        <f t="shared" ref="AB2" si="8">AA2+1</f>
        <v>28</v>
      </c>
      <c r="AC2" s="5">
        <f t="shared" ref="AC2" si="9">AB2+1</f>
        <v>29</v>
      </c>
      <c r="AD2">
        <f t="shared" ref="AD2" si="10">AC2+1</f>
        <v>30</v>
      </c>
      <c r="AE2">
        <f t="shared" ref="AE2" si="11">AD2+1</f>
        <v>31</v>
      </c>
      <c r="AF2">
        <f t="shared" ref="AF2" si="12">AE2+1</f>
        <v>32</v>
      </c>
      <c r="AG2">
        <f t="shared" ref="AG2" si="13">AF2+1</f>
        <v>33</v>
      </c>
      <c r="AH2">
        <f t="shared" ref="AH2" si="14">AG2+1</f>
        <v>34</v>
      </c>
      <c r="AI2">
        <f t="shared" ref="AI2" si="15">AH2+1</f>
        <v>35</v>
      </c>
      <c r="AJ2">
        <f t="shared" ref="AJ2" si="16">AI2+1</f>
        <v>36</v>
      </c>
    </row>
    <row r="3" spans="1:37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8" t="s">
        <v>527</v>
      </c>
      <c r="N3" s="29"/>
      <c r="O3" s="29"/>
      <c r="P3" s="29"/>
      <c r="Q3" s="29"/>
      <c r="R3" s="29"/>
      <c r="S3" s="29"/>
      <c r="T3" s="30"/>
      <c r="U3" s="28" t="s">
        <v>528</v>
      </c>
      <c r="V3" s="29"/>
      <c r="W3" s="29"/>
      <c r="X3" s="29"/>
      <c r="Y3" s="29"/>
      <c r="Z3" s="29"/>
      <c r="AA3" s="29"/>
      <c r="AB3" s="30"/>
      <c r="AC3" s="28" t="s">
        <v>529</v>
      </c>
      <c r="AD3" s="29"/>
      <c r="AE3" s="29"/>
      <c r="AF3" s="29"/>
      <c r="AG3" s="29"/>
      <c r="AH3" s="29"/>
      <c r="AI3" s="29"/>
      <c r="AJ3" s="30"/>
    </row>
    <row r="4" spans="1:37" ht="51.75" customHeight="1" x14ac:dyDescent="0.35">
      <c r="A4" t="s">
        <v>10</v>
      </c>
      <c r="B4" t="s">
        <v>11</v>
      </c>
      <c r="C4" t="s">
        <v>12</v>
      </c>
      <c r="D4" t="s">
        <v>13</v>
      </c>
      <c r="E4" s="1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2" t="s">
        <v>5</v>
      </c>
      <c r="K4" s="1" t="s">
        <v>6</v>
      </c>
      <c r="L4" s="2" t="s">
        <v>7</v>
      </c>
      <c r="M4" s="1">
        <v>2015</v>
      </c>
      <c r="N4" s="1">
        <v>2016</v>
      </c>
      <c r="O4" s="3">
        <v>2017</v>
      </c>
      <c r="P4" s="3">
        <v>2018</v>
      </c>
      <c r="Q4" s="3">
        <v>2019</v>
      </c>
      <c r="R4" s="3">
        <v>2020</v>
      </c>
      <c r="S4" s="1">
        <v>2021</v>
      </c>
      <c r="T4" s="31" t="s">
        <v>530</v>
      </c>
      <c r="U4" s="32">
        <v>2015</v>
      </c>
      <c r="V4" s="1">
        <v>2016</v>
      </c>
      <c r="W4" s="3">
        <v>2017</v>
      </c>
      <c r="X4" s="3">
        <v>2018</v>
      </c>
      <c r="Y4" s="3">
        <v>2019</v>
      </c>
      <c r="Z4" s="3">
        <v>2020</v>
      </c>
      <c r="AA4" s="1">
        <v>2021</v>
      </c>
      <c r="AB4" s="1" t="s">
        <v>530</v>
      </c>
      <c r="AC4" s="1">
        <v>2015</v>
      </c>
      <c r="AD4" s="1">
        <v>2016</v>
      </c>
      <c r="AE4" s="3">
        <v>2017</v>
      </c>
      <c r="AF4" s="3">
        <v>2018</v>
      </c>
      <c r="AG4" s="3">
        <v>2019</v>
      </c>
      <c r="AH4" s="3">
        <v>2020</v>
      </c>
      <c r="AI4" s="1">
        <v>2021</v>
      </c>
      <c r="AJ4" s="31" t="s">
        <v>530</v>
      </c>
    </row>
    <row r="5" spans="1:37" x14ac:dyDescent="0.2">
      <c r="A5">
        <f>IF(AND(ABS(S5)&gt;Input!$A$3,ABS(1-T5)&gt;Input!$A$4),1,"")</f>
        <v>1</v>
      </c>
      <c r="B5">
        <f>IF(AND(ABS(U5)&gt;Input!$B$3,ABS(1-V5)&gt;Input!$B$4),1,"")</f>
        <v>1</v>
      </c>
      <c r="C5">
        <f>IF(AND(ABS(W5)&gt;Input!$C$3,ABS(1-X5)&gt;Input!$C$4),1,"")</f>
        <v>1</v>
      </c>
      <c r="D5" t="str">
        <f>IF(AND(H5=H6,J5=J6),"",1)</f>
        <v/>
      </c>
      <c r="E5" s="7" t="s">
        <v>18</v>
      </c>
      <c r="F5" s="7"/>
      <c r="G5" s="7"/>
      <c r="H5" s="7"/>
      <c r="I5" s="7"/>
      <c r="J5" s="7"/>
      <c r="K5" s="7" t="s">
        <v>245</v>
      </c>
      <c r="L5" s="7" t="s">
        <v>19</v>
      </c>
      <c r="M5" s="4">
        <v>-494301.26999999955</v>
      </c>
      <c r="N5" s="4">
        <v>-280721.08999999985</v>
      </c>
      <c r="O5" s="4">
        <v>-409742.8900000006</v>
      </c>
      <c r="P5" s="4">
        <v>175080.83999999985</v>
      </c>
      <c r="Q5" s="4">
        <v>116514.44000000134</v>
      </c>
      <c r="R5" s="4">
        <v>-149327.26000000164</v>
      </c>
      <c r="S5" s="4">
        <v>-472889.71999999881</v>
      </c>
      <c r="T5" s="33">
        <f>SUM(M5:S5)</f>
        <v>-1515386.9499999993</v>
      </c>
      <c r="U5" s="4">
        <v>-494301.26999999955</v>
      </c>
      <c r="V5" s="4">
        <v>-280721.08999999985</v>
      </c>
      <c r="W5" s="4">
        <v>-409742.8900000006</v>
      </c>
      <c r="X5" s="4">
        <v>175080.83999999985</v>
      </c>
      <c r="Y5" s="4">
        <v>116514.44000000134</v>
      </c>
      <c r="Z5" s="4">
        <v>-149327.26000000164</v>
      </c>
      <c r="AA5" s="4">
        <v>-472889.71999999881</v>
      </c>
      <c r="AB5" s="33">
        <f>SUM(U5:AA5)</f>
        <v>-1515386.9499999993</v>
      </c>
      <c r="AC5" s="4">
        <v>3368258.7300000004</v>
      </c>
      <c r="AD5" s="4">
        <v>3561195.91</v>
      </c>
      <c r="AE5" s="4">
        <v>1814735.1099999994</v>
      </c>
      <c r="AF5" s="4">
        <v>2713061.84</v>
      </c>
      <c r="AG5" s="4">
        <v>4087161.4400000013</v>
      </c>
      <c r="AH5" s="4">
        <v>5797933.7399999984</v>
      </c>
      <c r="AI5" s="4">
        <v>6603751.2800000012</v>
      </c>
      <c r="AJ5" s="33">
        <f>SUM(AC5:AI5)</f>
        <v>27946098.050000001</v>
      </c>
      <c r="AK5" s="4"/>
    </row>
    <row r="6" spans="1:37" x14ac:dyDescent="0.2">
      <c r="A6">
        <f>IF(AND(ABS(S6)&gt;Input!$A$3,ABS(1-T6)&gt;Input!$A$4),MAX($A$4:A5)+1,"")</f>
        <v>2</v>
      </c>
      <c r="B6">
        <f>IF(AND(ABS(U6)&gt;Input!$B$3,ABS(1-V6)&gt;Input!$B$4),MAX($B$4:B5)+1,"")</f>
        <v>2</v>
      </c>
      <c r="C6">
        <f>IF(AND(ABS(W6)&gt;Input!$C$3,ABS(1-X6)&gt;Input!$C$4),MAX($C$4:C5)+1,"")</f>
        <v>2</v>
      </c>
      <c r="D6" t="str">
        <f>IF(AND(H6=H7,J6=J7),"",MAX($D$4:D5)+1)</f>
        <v/>
      </c>
      <c r="E6" s="7" t="s">
        <v>18</v>
      </c>
      <c r="F6" s="7"/>
      <c r="G6" s="7"/>
      <c r="H6" s="7"/>
      <c r="I6" s="7"/>
      <c r="J6" s="7"/>
      <c r="K6" s="7" t="s">
        <v>246</v>
      </c>
      <c r="L6" s="7" t="s">
        <v>20</v>
      </c>
      <c r="M6" s="4">
        <v>-50389.86</v>
      </c>
      <c r="N6" s="4">
        <v>-74929.700000000012</v>
      </c>
      <c r="O6" s="4">
        <v>95887.27</v>
      </c>
      <c r="P6" s="4">
        <v>-242537.93</v>
      </c>
      <c r="Q6" s="4">
        <v>-139455.71</v>
      </c>
      <c r="R6" s="4">
        <v>60000</v>
      </c>
      <c r="S6" s="4">
        <v>60000</v>
      </c>
      <c r="T6" s="33">
        <f t="shared" ref="T6:T69" si="17">SUM(M6:S6)</f>
        <v>-291425.92999999993</v>
      </c>
      <c r="U6" s="4">
        <v>-30849.86</v>
      </c>
      <c r="V6" s="4">
        <v>-74929.700000000012</v>
      </c>
      <c r="W6" s="4">
        <v>95887.27</v>
      </c>
      <c r="X6" s="4">
        <v>-220037.93</v>
      </c>
      <c r="Y6" s="4">
        <v>-107055.70999999999</v>
      </c>
      <c r="Z6" s="4">
        <v>60000</v>
      </c>
      <c r="AA6" s="4">
        <v>60000</v>
      </c>
      <c r="AB6" s="33">
        <f t="shared" ref="AB6:AB69" si="18">SUM(U6:AA6)</f>
        <v>-216985.93</v>
      </c>
      <c r="AC6" s="4">
        <v>-50389.86</v>
      </c>
      <c r="AD6" s="4">
        <v>-74929.700000000012</v>
      </c>
      <c r="AE6" s="4">
        <v>95887.27</v>
      </c>
      <c r="AF6" s="4">
        <v>-242537.93</v>
      </c>
      <c r="AG6" s="4">
        <v>-139455.71</v>
      </c>
      <c r="AH6" s="4">
        <v>50000</v>
      </c>
      <c r="AI6" s="4">
        <v>60000</v>
      </c>
      <c r="AJ6" s="33">
        <f t="shared" ref="AJ6:AJ69" si="19">SUM(AC6:AI6)</f>
        <v>-301425.92999999993</v>
      </c>
      <c r="AK6" s="4"/>
    </row>
    <row r="7" spans="1:37" x14ac:dyDescent="0.2">
      <c r="A7">
        <f>IF(AND(ABS(S7)&gt;Input!$A$3,ABS(1-T7)&gt;Input!$A$4),MAX($A$4:A6)+1,"")</f>
        <v>3</v>
      </c>
      <c r="B7">
        <f>IF(AND(ABS(U7)&gt;Input!$B$3,ABS(1-V7)&gt;Input!$B$4),MAX($B$4:B6)+1,"")</f>
        <v>3</v>
      </c>
      <c r="C7">
        <f>IF(AND(ABS(W7)&gt;Input!$C$3,ABS(1-X7)&gt;Input!$C$4),MAX($C$4:C6)+1,"")</f>
        <v>3</v>
      </c>
      <c r="D7" t="str">
        <f>IF(AND(H7=H8,J7=J8),"",MAX($D$4:D6)+1)</f>
        <v/>
      </c>
      <c r="E7" s="7" t="s">
        <v>18</v>
      </c>
      <c r="F7" s="7"/>
      <c r="G7" s="7"/>
      <c r="H7" s="7"/>
      <c r="I7" s="7"/>
      <c r="J7" s="7"/>
      <c r="K7" s="7" t="s">
        <v>247</v>
      </c>
      <c r="L7" s="7" t="s">
        <v>21</v>
      </c>
      <c r="M7" s="4">
        <v>-56288.410000000033</v>
      </c>
      <c r="N7" s="4">
        <v>-11331.290000000037</v>
      </c>
      <c r="O7" s="4">
        <v>-200131.42999999993</v>
      </c>
      <c r="P7" s="4">
        <v>-11809.719999999972</v>
      </c>
      <c r="Q7" s="4">
        <v>-4057.7099999999627</v>
      </c>
      <c r="R7" s="4">
        <v>-38447.080000000075</v>
      </c>
      <c r="S7" s="4">
        <v>-33689.389999999898</v>
      </c>
      <c r="T7" s="33">
        <f t="shared" si="17"/>
        <v>-355755.02999999991</v>
      </c>
      <c r="U7" s="4">
        <v>-5288.4100000000326</v>
      </c>
      <c r="V7" s="4">
        <v>-11331.290000000037</v>
      </c>
      <c r="W7" s="4">
        <v>-200131.42999999993</v>
      </c>
      <c r="X7" s="4">
        <v>-11809.719999999972</v>
      </c>
      <c r="Y7" s="4">
        <v>-4057.7099999999627</v>
      </c>
      <c r="Z7" s="4">
        <v>-38447.080000000075</v>
      </c>
      <c r="AA7" s="4">
        <v>-33689.389999999898</v>
      </c>
      <c r="AB7" s="33">
        <f t="shared" si="18"/>
        <v>-304755.02999999991</v>
      </c>
      <c r="AC7" s="4">
        <v>-56288.410000000033</v>
      </c>
      <c r="AD7" s="4">
        <v>-11331.290000000037</v>
      </c>
      <c r="AE7" s="4">
        <v>-154705.42999999993</v>
      </c>
      <c r="AF7" s="4">
        <v>18936.280000000028</v>
      </c>
      <c r="AG7" s="4">
        <v>-29404.709999999963</v>
      </c>
      <c r="AH7" s="4">
        <v>-38447.080000000075</v>
      </c>
      <c r="AI7" s="4">
        <v>-33689.389999999898</v>
      </c>
      <c r="AJ7" s="33">
        <f t="shared" si="19"/>
        <v>-304930.02999999991</v>
      </c>
      <c r="AK7" s="4"/>
    </row>
    <row r="8" spans="1:37" x14ac:dyDescent="0.2">
      <c r="A8">
        <f>IF(AND(ABS(S8)&gt;Input!$A$3,ABS(1-T8)&gt;Input!$A$4),MAX($A$4:A7)+1,"")</f>
        <v>4</v>
      </c>
      <c r="B8">
        <f>IF(AND(ABS(U8)&gt;Input!$B$3,ABS(1-V8)&gt;Input!$B$4),MAX($B$4:B7)+1,"")</f>
        <v>4</v>
      </c>
      <c r="C8">
        <f>IF(AND(ABS(W8)&gt;Input!$C$3,ABS(1-X8)&gt;Input!$C$4),MAX($C$4:C7)+1,"")</f>
        <v>4</v>
      </c>
      <c r="D8" t="str">
        <f>IF(AND(H8=H9,J8=J9),"",MAX($D$4:D7)+1)</f>
        <v/>
      </c>
      <c r="E8" s="7" t="s">
        <v>18</v>
      </c>
      <c r="F8" s="7"/>
      <c r="G8" s="7"/>
      <c r="H8" s="7"/>
      <c r="I8" s="7"/>
      <c r="J8" s="7"/>
      <c r="K8" s="7" t="s">
        <v>248</v>
      </c>
      <c r="L8" s="7" t="s">
        <v>22</v>
      </c>
      <c r="M8" s="4">
        <v>-146271.68999999994</v>
      </c>
      <c r="N8" s="4">
        <v>-17747.129999999888</v>
      </c>
      <c r="O8" s="4">
        <v>-40986.790000000037</v>
      </c>
      <c r="P8" s="4">
        <v>133315.79000000004</v>
      </c>
      <c r="Q8" s="4">
        <v>98497.320000000065</v>
      </c>
      <c r="R8" s="4">
        <v>-97690.959999999963</v>
      </c>
      <c r="S8" s="4">
        <v>-95661.899999999907</v>
      </c>
      <c r="T8" s="33">
        <f t="shared" si="17"/>
        <v>-166545.35999999964</v>
      </c>
      <c r="U8" s="4">
        <v>-146271.68999999994</v>
      </c>
      <c r="V8" s="4">
        <v>-17747.129999999888</v>
      </c>
      <c r="W8" s="4">
        <v>-40986.790000000037</v>
      </c>
      <c r="X8" s="4">
        <v>133315.79000000004</v>
      </c>
      <c r="Y8" s="4">
        <v>98497.320000000065</v>
      </c>
      <c r="Z8" s="4">
        <v>-97690.959999999963</v>
      </c>
      <c r="AA8" s="4">
        <v>-95661.899999999907</v>
      </c>
      <c r="AB8" s="33">
        <f t="shared" si="18"/>
        <v>-166545.35999999964</v>
      </c>
      <c r="AC8" s="4">
        <v>-146271.68999999994</v>
      </c>
      <c r="AD8" s="4">
        <v>-17747.129999999888</v>
      </c>
      <c r="AE8" s="4">
        <v>-986.79000000003725</v>
      </c>
      <c r="AF8" s="4">
        <v>133315.79000000004</v>
      </c>
      <c r="AG8" s="4">
        <v>98497.320000000065</v>
      </c>
      <c r="AH8" s="4">
        <v>-97690.959999999963</v>
      </c>
      <c r="AI8" s="4">
        <v>-95661.899999999907</v>
      </c>
      <c r="AJ8" s="33">
        <f t="shared" si="19"/>
        <v>-126545.35999999964</v>
      </c>
      <c r="AK8" s="4"/>
    </row>
    <row r="9" spans="1:37" x14ac:dyDescent="0.2">
      <c r="A9">
        <f>IF(AND(ABS(S9)&gt;Input!$A$3,ABS(1-T9)&gt;Input!$A$4),MAX($A$4:A8)+1,"")</f>
        <v>5</v>
      </c>
      <c r="B9">
        <f>IF(AND(ABS(U9)&gt;Input!$B$3,ABS(1-V9)&gt;Input!$B$4),MAX($B$4:B8)+1,"")</f>
        <v>5</v>
      </c>
      <c r="C9">
        <f>IF(AND(ABS(W9)&gt;Input!$C$3,ABS(1-X9)&gt;Input!$C$4),MAX($C$4:C8)+1,"")</f>
        <v>5</v>
      </c>
      <c r="D9" t="str">
        <f>IF(AND(H9=H10,J9=J10),"",MAX($D$4:D8)+1)</f>
        <v/>
      </c>
      <c r="E9" s="7" t="s">
        <v>18</v>
      </c>
      <c r="F9" s="7"/>
      <c r="G9" s="7"/>
      <c r="H9" s="7"/>
      <c r="I9" s="7"/>
      <c r="J9" s="7"/>
      <c r="K9" s="7" t="s">
        <v>249</v>
      </c>
      <c r="L9" s="7" t="s">
        <v>23</v>
      </c>
      <c r="M9" s="4">
        <v>669463.52999999933</v>
      </c>
      <c r="N9" s="4">
        <v>-440829.6400000006</v>
      </c>
      <c r="O9" s="4">
        <v>-1272541.3399999999</v>
      </c>
      <c r="P9" s="4">
        <v>-1379147.2400000002</v>
      </c>
      <c r="Q9" s="4">
        <v>-109402.55000000075</v>
      </c>
      <c r="R9" s="4">
        <v>-779182.66000000015</v>
      </c>
      <c r="S9" s="4">
        <v>-3816527.8900000006</v>
      </c>
      <c r="T9" s="33">
        <f t="shared" si="17"/>
        <v>-7128167.7900000028</v>
      </c>
      <c r="U9" s="4">
        <v>669463.52999999933</v>
      </c>
      <c r="V9" s="4">
        <v>-431829.6400000006</v>
      </c>
      <c r="W9" s="4">
        <v>-1210541.3399999999</v>
      </c>
      <c r="X9" s="4">
        <v>-1320147.2400000002</v>
      </c>
      <c r="Y9" s="4">
        <v>-104687.55000000075</v>
      </c>
      <c r="Z9" s="4">
        <v>-779182.66000000015</v>
      </c>
      <c r="AA9" s="4">
        <v>-3652427.8900000006</v>
      </c>
      <c r="AB9" s="33">
        <f t="shared" si="18"/>
        <v>-6829352.7900000028</v>
      </c>
      <c r="AC9" s="4">
        <v>644463.52999999933</v>
      </c>
      <c r="AD9" s="4">
        <v>109170.3599999994</v>
      </c>
      <c r="AE9" s="4">
        <v>-1672541.3399999999</v>
      </c>
      <c r="AF9" s="4">
        <v>-1379147.2400000002</v>
      </c>
      <c r="AG9" s="4">
        <v>-309402.55000000075</v>
      </c>
      <c r="AH9" s="4">
        <v>-879182.66000000015</v>
      </c>
      <c r="AI9" s="4">
        <v>-4066527.8900000006</v>
      </c>
      <c r="AJ9" s="33">
        <f t="shared" si="19"/>
        <v>-7553167.7900000028</v>
      </c>
      <c r="AK9" s="4"/>
    </row>
    <row r="10" spans="1:37" x14ac:dyDescent="0.2">
      <c r="A10">
        <f>IF(AND(ABS(S10)&gt;Input!$A$3,ABS(1-T10)&gt;Input!$A$4),MAX($A$4:A9)+1,"")</f>
        <v>6</v>
      </c>
      <c r="B10">
        <f>IF(AND(ABS(U10)&gt;Input!$B$3,ABS(1-V10)&gt;Input!$B$4),MAX($B$4:B9)+1,"")</f>
        <v>6</v>
      </c>
      <c r="C10">
        <f>IF(AND(ABS(W10)&gt;Input!$C$3,ABS(1-X10)&gt;Input!$C$4),MAX($C$4:C9)+1,"")</f>
        <v>6</v>
      </c>
      <c r="D10" t="str">
        <f>IF(AND(H10=H11,J10=J11),"",MAX($D$4:D9)+1)</f>
        <v/>
      </c>
      <c r="E10" s="7" t="s">
        <v>18</v>
      </c>
      <c r="F10" s="7"/>
      <c r="G10" s="7"/>
      <c r="H10" s="7"/>
      <c r="I10" s="7"/>
      <c r="J10" s="7"/>
      <c r="K10" s="7" t="s">
        <v>250</v>
      </c>
      <c r="L10" s="7" t="s">
        <v>24</v>
      </c>
      <c r="M10" s="4">
        <v>-1065.6300000000047</v>
      </c>
      <c r="N10" s="4">
        <v>-4384.5199999999895</v>
      </c>
      <c r="O10" s="4">
        <v>-17695.929999999993</v>
      </c>
      <c r="P10" s="4">
        <v>22659.449999999997</v>
      </c>
      <c r="Q10" s="4">
        <v>-111708.54</v>
      </c>
      <c r="R10" s="4">
        <v>-175.7899999999936</v>
      </c>
      <c r="S10" s="4">
        <v>-75784.290000000008</v>
      </c>
      <c r="T10" s="33">
        <f t="shared" si="17"/>
        <v>-188155.25</v>
      </c>
      <c r="U10" s="4">
        <v>-1065.6300000000047</v>
      </c>
      <c r="V10" s="4">
        <v>-3424.5199999999895</v>
      </c>
      <c r="W10" s="4">
        <v>-17695.929999999993</v>
      </c>
      <c r="X10" s="4">
        <v>22659.449999999997</v>
      </c>
      <c r="Y10" s="4">
        <v>-102129.09999999999</v>
      </c>
      <c r="Z10" s="4">
        <v>-175.7899999999936</v>
      </c>
      <c r="AA10" s="4">
        <v>-75784.290000000008</v>
      </c>
      <c r="AB10" s="33">
        <f t="shared" si="18"/>
        <v>-177615.81</v>
      </c>
      <c r="AC10" s="4">
        <v>-1065.6300000000047</v>
      </c>
      <c r="AD10" s="4">
        <v>-4384.5199999999895</v>
      </c>
      <c r="AE10" s="4">
        <v>-11695.929999999993</v>
      </c>
      <c r="AF10" s="4">
        <v>25159.449999999997</v>
      </c>
      <c r="AG10" s="4">
        <v>4901.4600000000064</v>
      </c>
      <c r="AH10" s="4">
        <v>-5175.7899999999936</v>
      </c>
      <c r="AI10" s="4">
        <v>-85784.290000000008</v>
      </c>
      <c r="AJ10" s="33">
        <f t="shared" si="19"/>
        <v>-78045.249999999985</v>
      </c>
      <c r="AK10" s="4"/>
    </row>
    <row r="11" spans="1:37" x14ac:dyDescent="0.2">
      <c r="A11">
        <f>IF(AND(ABS(S11)&gt;Input!$A$3,ABS(1-T11)&gt;Input!$A$4),MAX($A$4:A10)+1,"")</f>
        <v>7</v>
      </c>
      <c r="B11">
        <f>IF(AND(ABS(U11)&gt;Input!$B$3,ABS(1-V11)&gt;Input!$B$4),MAX($B$4:B10)+1,"")</f>
        <v>7</v>
      </c>
      <c r="C11">
        <f>IF(AND(ABS(W11)&gt;Input!$C$3,ABS(1-X11)&gt;Input!$C$4),MAX($C$4:C10)+1,"")</f>
        <v>7</v>
      </c>
      <c r="D11" t="str">
        <f>IF(AND(H11=H12,J11=J12),"",MAX($D$4:D10)+1)</f>
        <v/>
      </c>
      <c r="E11" s="7" t="s">
        <v>18</v>
      </c>
      <c r="F11" s="7"/>
      <c r="G11" s="7"/>
      <c r="H11" s="7"/>
      <c r="I11" s="7"/>
      <c r="J11" s="7"/>
      <c r="K11" s="7" t="s">
        <v>251</v>
      </c>
      <c r="L11" s="7" t="s">
        <v>25</v>
      </c>
      <c r="M11" s="4">
        <v>15</v>
      </c>
      <c r="N11" s="4">
        <v>15</v>
      </c>
      <c r="O11" s="4">
        <v>0</v>
      </c>
      <c r="P11" s="4">
        <v>0</v>
      </c>
      <c r="Q11" s="4">
        <v>-12.5</v>
      </c>
      <c r="R11" s="4">
        <v>0</v>
      </c>
      <c r="S11" s="4">
        <v>-15</v>
      </c>
      <c r="T11" s="33">
        <f t="shared" si="17"/>
        <v>2.5</v>
      </c>
      <c r="U11" s="4">
        <v>15</v>
      </c>
      <c r="V11" s="4">
        <v>15</v>
      </c>
      <c r="W11" s="4">
        <v>0</v>
      </c>
      <c r="X11" s="4">
        <v>0</v>
      </c>
      <c r="Y11" s="4">
        <v>-12.5</v>
      </c>
      <c r="Z11" s="4">
        <v>0</v>
      </c>
      <c r="AA11" s="4">
        <v>-15</v>
      </c>
      <c r="AB11" s="33">
        <f t="shared" si="18"/>
        <v>2.5</v>
      </c>
      <c r="AC11" s="4">
        <v>15</v>
      </c>
      <c r="AD11" s="4">
        <v>15</v>
      </c>
      <c r="AE11" s="4">
        <v>0</v>
      </c>
      <c r="AF11" s="4">
        <v>0</v>
      </c>
      <c r="AG11" s="4">
        <v>-12.5</v>
      </c>
      <c r="AH11" s="4">
        <v>0</v>
      </c>
      <c r="AI11" s="4">
        <v>-15</v>
      </c>
      <c r="AJ11" s="33">
        <f t="shared" si="19"/>
        <v>2.5</v>
      </c>
      <c r="AK11" s="4"/>
    </row>
    <row r="12" spans="1:37" x14ac:dyDescent="0.2">
      <c r="A12">
        <f>IF(AND(ABS(S12)&gt;Input!$A$3,ABS(1-T12)&gt;Input!$A$4),MAX($A$4:A11)+1,"")</f>
        <v>8</v>
      </c>
      <c r="B12">
        <f>IF(AND(ABS(U12)&gt;Input!$B$3,ABS(1-V12)&gt;Input!$B$4),MAX($B$4:B11)+1,"")</f>
        <v>8</v>
      </c>
      <c r="C12">
        <f>IF(AND(ABS(W12)&gt;Input!$C$3,ABS(1-X12)&gt;Input!$C$4),MAX($C$4:C11)+1,"")</f>
        <v>8</v>
      </c>
      <c r="D12" t="str">
        <f>IF(AND(H12=H13,J12=J13),"",MAX($D$4:D11)+1)</f>
        <v/>
      </c>
      <c r="E12" s="7" t="s">
        <v>18</v>
      </c>
      <c r="F12" s="7"/>
      <c r="G12" s="7"/>
      <c r="H12" s="7"/>
      <c r="I12" s="7"/>
      <c r="J12" s="7"/>
      <c r="K12" s="7" t="s">
        <v>252</v>
      </c>
      <c r="L12" s="7" t="s">
        <v>26</v>
      </c>
      <c r="M12" s="4">
        <v>1318.9199999999983</v>
      </c>
      <c r="N12" s="4">
        <v>-5051</v>
      </c>
      <c r="O12" s="4">
        <v>-16753.809999999998</v>
      </c>
      <c r="P12" s="4">
        <v>-37551.570000000007</v>
      </c>
      <c r="Q12" s="4">
        <v>-73708.48000000001</v>
      </c>
      <c r="R12" s="4">
        <v>-4500.7799999999988</v>
      </c>
      <c r="S12" s="4">
        <v>-8343.3699999999953</v>
      </c>
      <c r="T12" s="33">
        <f t="shared" si="17"/>
        <v>-144590.09</v>
      </c>
      <c r="U12" s="4">
        <v>1318.9199999999983</v>
      </c>
      <c r="V12" s="4">
        <v>-5051</v>
      </c>
      <c r="W12" s="4">
        <v>-16753.809999999998</v>
      </c>
      <c r="X12" s="4">
        <v>-37551.570000000007</v>
      </c>
      <c r="Y12" s="4">
        <v>-73708.48000000001</v>
      </c>
      <c r="Z12" s="4">
        <v>-4500.7799999999988</v>
      </c>
      <c r="AA12" s="4">
        <v>-8343.3699999999953</v>
      </c>
      <c r="AB12" s="33">
        <f t="shared" si="18"/>
        <v>-144590.09</v>
      </c>
      <c r="AC12" s="4">
        <v>1318.9199999999983</v>
      </c>
      <c r="AD12" s="4">
        <v>-5051</v>
      </c>
      <c r="AE12" s="4">
        <v>-25317.809999999998</v>
      </c>
      <c r="AF12" s="4">
        <v>-37551.570000000007</v>
      </c>
      <c r="AG12" s="4">
        <v>-83708.48000000001</v>
      </c>
      <c r="AH12" s="4">
        <v>-4500.7799999999988</v>
      </c>
      <c r="AI12" s="4">
        <v>-8343.3699999999953</v>
      </c>
      <c r="AJ12" s="33">
        <f t="shared" si="19"/>
        <v>-163154.09</v>
      </c>
      <c r="AK12" s="4"/>
    </row>
    <row r="13" spans="1:37" x14ac:dyDescent="0.2">
      <c r="A13">
        <f>IF(AND(ABS(S13)&gt;Input!$A$3,ABS(1-T13)&gt;Input!$A$4),MAX($A$4:A12)+1,"")</f>
        <v>9</v>
      </c>
      <c r="B13">
        <f>IF(AND(ABS(U13)&gt;Input!$B$3,ABS(1-V13)&gt;Input!$B$4),MAX($B$4:B12)+1,"")</f>
        <v>9</v>
      </c>
      <c r="C13">
        <f>IF(AND(ABS(W13)&gt;Input!$C$3,ABS(1-X13)&gt;Input!$C$4),MAX($C$4:C12)+1,"")</f>
        <v>9</v>
      </c>
      <c r="D13" t="str">
        <f>IF(AND(H13=H14,J13=J14),"",MAX($D$4:D12)+1)</f>
        <v/>
      </c>
      <c r="E13" s="7" t="s">
        <v>18</v>
      </c>
      <c r="F13" s="7"/>
      <c r="G13" s="7"/>
      <c r="H13" s="7"/>
      <c r="I13" s="7"/>
      <c r="J13" s="7"/>
      <c r="K13" s="7" t="s">
        <v>253</v>
      </c>
      <c r="L13" s="7" t="s">
        <v>27</v>
      </c>
      <c r="M13" s="4">
        <v>1092.5</v>
      </c>
      <c r="N13" s="4">
        <v>1010.6199999999999</v>
      </c>
      <c r="O13" s="4">
        <v>1294.1199999999999</v>
      </c>
      <c r="P13" s="4">
        <v>1378.51</v>
      </c>
      <c r="Q13" s="4">
        <v>-375.69999999999982</v>
      </c>
      <c r="R13" s="4">
        <v>1106.5</v>
      </c>
      <c r="S13" s="4">
        <v>251.07999999999993</v>
      </c>
      <c r="T13" s="33">
        <f t="shared" si="17"/>
        <v>5757.63</v>
      </c>
      <c r="U13" s="4">
        <v>1092.5</v>
      </c>
      <c r="V13" s="4">
        <v>1010.6199999999999</v>
      </c>
      <c r="W13" s="4">
        <v>1294.1199999999999</v>
      </c>
      <c r="X13" s="4">
        <v>1378.51</v>
      </c>
      <c r="Y13" s="4">
        <v>-375.69999999999982</v>
      </c>
      <c r="Z13" s="4">
        <v>1106.5</v>
      </c>
      <c r="AA13" s="4">
        <v>251.07999999999993</v>
      </c>
      <c r="AB13" s="33">
        <f t="shared" si="18"/>
        <v>5757.63</v>
      </c>
      <c r="AC13" s="4">
        <v>1092.5</v>
      </c>
      <c r="AD13" s="4">
        <v>1010.6199999999999</v>
      </c>
      <c r="AE13" s="4">
        <v>1294.1199999999999</v>
      </c>
      <c r="AF13" s="4">
        <v>1378.51</v>
      </c>
      <c r="AG13" s="4">
        <v>-375.69999999999982</v>
      </c>
      <c r="AH13" s="4">
        <v>1106.5</v>
      </c>
      <c r="AI13" s="4">
        <v>251.07999999999993</v>
      </c>
      <c r="AJ13" s="33">
        <f t="shared" si="19"/>
        <v>5757.63</v>
      </c>
      <c r="AK13" s="4"/>
    </row>
    <row r="14" spans="1:37" x14ac:dyDescent="0.2">
      <c r="A14">
        <f>IF(AND(ABS(S14)&gt;Input!$A$3,ABS(1-T14)&gt;Input!$A$4),MAX($A$4:A13)+1,"")</f>
        <v>10</v>
      </c>
      <c r="B14">
        <f>IF(AND(ABS(U14)&gt;Input!$B$3,ABS(1-V14)&gt;Input!$B$4),MAX($B$4:B13)+1,"")</f>
        <v>10</v>
      </c>
      <c r="C14">
        <f>IF(AND(ABS(W14)&gt;Input!$C$3,ABS(1-X14)&gt;Input!$C$4),MAX($C$4:C13)+1,"")</f>
        <v>10</v>
      </c>
      <c r="D14" t="str">
        <f>IF(AND(H14=H15,J14=J15),"",MAX($D$4:D13)+1)</f>
        <v/>
      </c>
      <c r="E14" s="7" t="s">
        <v>18</v>
      </c>
      <c r="F14" s="7"/>
      <c r="G14" s="7"/>
      <c r="H14" s="7"/>
      <c r="I14" s="7"/>
      <c r="J14" s="7"/>
      <c r="K14" s="7" t="s">
        <v>254</v>
      </c>
      <c r="L14" s="7" t="s">
        <v>28</v>
      </c>
      <c r="M14" s="4">
        <v>0</v>
      </c>
      <c r="N14" s="4">
        <v>0</v>
      </c>
      <c r="O14" s="4">
        <v>0</v>
      </c>
      <c r="P14" s="4">
        <v>0</v>
      </c>
      <c r="Q14" s="4">
        <v>-1275.0999999999985</v>
      </c>
      <c r="R14" s="4">
        <v>0</v>
      </c>
      <c r="S14" s="4">
        <v>0</v>
      </c>
      <c r="T14" s="33">
        <f t="shared" si="17"/>
        <v>-1275.0999999999985</v>
      </c>
      <c r="U14" s="4">
        <v>0</v>
      </c>
      <c r="V14" s="4">
        <v>0</v>
      </c>
      <c r="W14" s="4">
        <v>0</v>
      </c>
      <c r="X14" s="4">
        <v>0</v>
      </c>
      <c r="Y14" s="4">
        <v>-1275.0999999999985</v>
      </c>
      <c r="Z14" s="4">
        <v>0</v>
      </c>
      <c r="AA14" s="4">
        <v>0</v>
      </c>
      <c r="AB14" s="33">
        <f t="shared" si="18"/>
        <v>-1275.0999999999985</v>
      </c>
      <c r="AC14" s="4">
        <v>0</v>
      </c>
      <c r="AD14" s="4">
        <v>0</v>
      </c>
      <c r="AE14" s="4">
        <v>0</v>
      </c>
      <c r="AF14" s="4">
        <v>0</v>
      </c>
      <c r="AG14" s="4">
        <v>-1275.0999999999985</v>
      </c>
      <c r="AH14" s="4">
        <v>0</v>
      </c>
      <c r="AI14" s="4">
        <v>0</v>
      </c>
      <c r="AJ14" s="33">
        <f t="shared" si="19"/>
        <v>-1275.0999999999985</v>
      </c>
      <c r="AK14" s="4"/>
    </row>
    <row r="15" spans="1:37" x14ac:dyDescent="0.2">
      <c r="A15">
        <f>IF(AND(ABS(S15)&gt;Input!$A$3,ABS(1-T15)&gt;Input!$A$4),MAX($A$4:A14)+1,"")</f>
        <v>11</v>
      </c>
      <c r="B15">
        <f>IF(AND(ABS(U15)&gt;Input!$B$3,ABS(1-V15)&gt;Input!$B$4),MAX($B$4:B14)+1,"")</f>
        <v>11</v>
      </c>
      <c r="C15">
        <f>IF(AND(ABS(W15)&gt;Input!$C$3,ABS(1-X15)&gt;Input!$C$4),MAX($C$4:C14)+1,"")</f>
        <v>11</v>
      </c>
      <c r="D15" t="str">
        <f>IF(AND(H15=H16,J15=J16),"",MAX($D$4:D14)+1)</f>
        <v/>
      </c>
      <c r="E15" s="7" t="s">
        <v>18</v>
      </c>
      <c r="F15" s="7"/>
      <c r="G15" s="7"/>
      <c r="H15" s="7"/>
      <c r="I15" s="7"/>
      <c r="J15" s="7"/>
      <c r="K15" s="7" t="s">
        <v>255</v>
      </c>
      <c r="L15" s="7" t="s">
        <v>29</v>
      </c>
      <c r="M15" s="4">
        <v>-5000</v>
      </c>
      <c r="N15" s="4">
        <v>13490</v>
      </c>
      <c r="O15" s="4">
        <v>12900</v>
      </c>
      <c r="P15" s="4">
        <v>3200</v>
      </c>
      <c r="Q15" s="4">
        <v>-1300</v>
      </c>
      <c r="R15" s="4">
        <v>-1750</v>
      </c>
      <c r="S15" s="4">
        <v>-900</v>
      </c>
      <c r="T15" s="33">
        <f t="shared" si="17"/>
        <v>20640</v>
      </c>
      <c r="U15" s="4">
        <v>-5000</v>
      </c>
      <c r="V15" s="4">
        <v>13490</v>
      </c>
      <c r="W15" s="4">
        <v>12900</v>
      </c>
      <c r="X15" s="4">
        <v>3200</v>
      </c>
      <c r="Y15" s="4">
        <v>-1300</v>
      </c>
      <c r="Z15" s="4">
        <v>-1750</v>
      </c>
      <c r="AA15" s="4">
        <v>-900</v>
      </c>
      <c r="AB15" s="33">
        <f t="shared" si="18"/>
        <v>20640</v>
      </c>
      <c r="AC15" s="4">
        <v>-5000</v>
      </c>
      <c r="AD15" s="4">
        <v>13490</v>
      </c>
      <c r="AE15" s="4">
        <v>12900</v>
      </c>
      <c r="AF15" s="4">
        <v>3200</v>
      </c>
      <c r="AG15" s="4">
        <v>-1300</v>
      </c>
      <c r="AH15" s="4">
        <v>-1750</v>
      </c>
      <c r="AI15" s="4">
        <v>-900</v>
      </c>
      <c r="AJ15" s="33">
        <f t="shared" si="19"/>
        <v>20640</v>
      </c>
      <c r="AK15" s="4"/>
    </row>
    <row r="16" spans="1:37" x14ac:dyDescent="0.2">
      <c r="A16">
        <f>IF(AND(ABS(S16)&gt;Input!$A$3,ABS(1-T16)&gt;Input!$A$4),MAX($A$4:A15)+1,"")</f>
        <v>12</v>
      </c>
      <c r="B16">
        <f>IF(AND(ABS(U16)&gt;Input!$B$3,ABS(1-V16)&gt;Input!$B$4),MAX($B$4:B15)+1,"")</f>
        <v>12</v>
      </c>
      <c r="C16">
        <f>IF(AND(ABS(W16)&gt;Input!$C$3,ABS(1-X16)&gt;Input!$C$4),MAX($C$4:C15)+1,"")</f>
        <v>12</v>
      </c>
      <c r="D16" t="str">
        <f>IF(AND(H16=H17,J16=J17),"",MAX($D$4:D15)+1)</f>
        <v/>
      </c>
      <c r="E16" s="7" t="s">
        <v>18</v>
      </c>
      <c r="F16" s="7"/>
      <c r="G16" s="7"/>
      <c r="H16" s="7"/>
      <c r="I16" s="7"/>
      <c r="J16" s="7"/>
      <c r="K16" s="7" t="s">
        <v>256</v>
      </c>
      <c r="L16" s="7" t="s">
        <v>30</v>
      </c>
      <c r="M16" s="4">
        <v>-19638.020000000019</v>
      </c>
      <c r="N16" s="4">
        <v>-26129.320000000007</v>
      </c>
      <c r="O16" s="4">
        <v>-28585.049999999988</v>
      </c>
      <c r="P16" s="4">
        <v>-14106.840000000026</v>
      </c>
      <c r="Q16" s="4">
        <v>14262.950000000012</v>
      </c>
      <c r="R16" s="4">
        <v>16202.210000000021</v>
      </c>
      <c r="S16" s="4">
        <v>-35817.75</v>
      </c>
      <c r="T16" s="33">
        <f t="shared" si="17"/>
        <v>-93811.82</v>
      </c>
      <c r="U16" s="4">
        <v>-19638.020000000019</v>
      </c>
      <c r="V16" s="4">
        <v>-26129.320000000007</v>
      </c>
      <c r="W16" s="4">
        <v>-28585.049999999988</v>
      </c>
      <c r="X16" s="4">
        <v>-14106.840000000026</v>
      </c>
      <c r="Y16" s="4">
        <v>14262.950000000012</v>
      </c>
      <c r="Z16" s="4">
        <v>16202.210000000021</v>
      </c>
      <c r="AA16" s="4">
        <v>-35817.75</v>
      </c>
      <c r="AB16" s="33">
        <f t="shared" si="18"/>
        <v>-93811.82</v>
      </c>
      <c r="AC16" s="4">
        <v>-19638.020000000019</v>
      </c>
      <c r="AD16" s="4">
        <v>-26129.320000000007</v>
      </c>
      <c r="AE16" s="4">
        <v>-13585.049999999988</v>
      </c>
      <c r="AF16" s="4">
        <v>-14106.840000000026</v>
      </c>
      <c r="AG16" s="4">
        <v>14262.950000000012</v>
      </c>
      <c r="AH16" s="4">
        <v>16202.210000000021</v>
      </c>
      <c r="AI16" s="4">
        <v>-25817.75</v>
      </c>
      <c r="AJ16" s="33">
        <f t="shared" si="19"/>
        <v>-68811.820000000007</v>
      </c>
      <c r="AK16" s="4"/>
    </row>
    <row r="17" spans="1:37" x14ac:dyDescent="0.2">
      <c r="A17">
        <f>IF(AND(ABS(S17)&gt;Input!$A$3,ABS(1-T17)&gt;Input!$A$4),MAX($A$4:A16)+1,"")</f>
        <v>13</v>
      </c>
      <c r="B17">
        <f>IF(AND(ABS(U17)&gt;Input!$B$3,ABS(1-V17)&gt;Input!$B$4),MAX($B$4:B16)+1,"")</f>
        <v>13</v>
      </c>
      <c r="C17">
        <f>IF(AND(ABS(W17)&gt;Input!$C$3,ABS(1-X17)&gt;Input!$C$4),MAX($C$4:C16)+1,"")</f>
        <v>13</v>
      </c>
      <c r="D17" t="str">
        <f>IF(AND(H17=H18,J17=J18),"",MAX($D$4:D16)+1)</f>
        <v/>
      </c>
      <c r="E17" s="7" t="s">
        <v>18</v>
      </c>
      <c r="F17" s="7"/>
      <c r="G17" s="7"/>
      <c r="H17" s="7"/>
      <c r="I17" s="7"/>
      <c r="J17" s="7"/>
      <c r="K17" s="7" t="s">
        <v>257</v>
      </c>
      <c r="L17" s="7" t="s">
        <v>31</v>
      </c>
      <c r="M17" s="4">
        <v>1652.4799999999814</v>
      </c>
      <c r="N17" s="4">
        <v>18485.369999999995</v>
      </c>
      <c r="O17" s="4">
        <v>-12537.770000000019</v>
      </c>
      <c r="P17" s="4">
        <v>-31066.390000000014</v>
      </c>
      <c r="Q17" s="4">
        <v>-35248.590000000026</v>
      </c>
      <c r="R17" s="4">
        <v>118039.44</v>
      </c>
      <c r="S17" s="4">
        <v>113663.15000000002</v>
      </c>
      <c r="T17" s="33">
        <f t="shared" si="17"/>
        <v>172987.68999999994</v>
      </c>
      <c r="U17" s="4">
        <v>1652.4799999999814</v>
      </c>
      <c r="V17" s="4">
        <v>18485.369999999995</v>
      </c>
      <c r="W17" s="4">
        <v>-12537.770000000019</v>
      </c>
      <c r="X17" s="4">
        <v>-31066.390000000014</v>
      </c>
      <c r="Y17" s="4">
        <v>-35248.590000000026</v>
      </c>
      <c r="Z17" s="4">
        <v>118039.44</v>
      </c>
      <c r="AA17" s="4">
        <v>113663.15000000002</v>
      </c>
      <c r="AB17" s="33">
        <f t="shared" si="18"/>
        <v>172987.68999999994</v>
      </c>
      <c r="AC17" s="4">
        <v>1652.4799999999814</v>
      </c>
      <c r="AD17" s="4">
        <v>18485.369999999995</v>
      </c>
      <c r="AE17" s="4">
        <v>7462.2299999999814</v>
      </c>
      <c r="AF17" s="4">
        <v>-31066.390000000014</v>
      </c>
      <c r="AG17" s="4">
        <v>-35248.590000000026</v>
      </c>
      <c r="AH17" s="4">
        <v>108039.44</v>
      </c>
      <c r="AI17" s="4">
        <v>103663.15000000002</v>
      </c>
      <c r="AJ17" s="33">
        <f t="shared" si="19"/>
        <v>172987.68999999994</v>
      </c>
      <c r="AK17" s="4"/>
    </row>
    <row r="18" spans="1:37" x14ac:dyDescent="0.2">
      <c r="A18">
        <f>IF(AND(ABS(S18)&gt;Input!$A$3,ABS(1-T18)&gt;Input!$A$4),MAX($A$4:A17)+1,"")</f>
        <v>14</v>
      </c>
      <c r="B18">
        <f>IF(AND(ABS(U18)&gt;Input!$B$3,ABS(1-V18)&gt;Input!$B$4),MAX($B$4:B17)+1,"")</f>
        <v>14</v>
      </c>
      <c r="C18">
        <f>IF(AND(ABS(W18)&gt;Input!$C$3,ABS(1-X18)&gt;Input!$C$4),MAX($C$4:C17)+1,"")</f>
        <v>14</v>
      </c>
      <c r="D18" t="str">
        <f>IF(AND(H18=H19,J18=J19),"",MAX($D$4:D17)+1)</f>
        <v/>
      </c>
      <c r="E18" s="7" t="s">
        <v>18</v>
      </c>
      <c r="F18" s="7"/>
      <c r="G18" s="7"/>
      <c r="H18" s="7"/>
      <c r="I18" s="7"/>
      <c r="J18" s="7"/>
      <c r="K18" s="7" t="s">
        <v>258</v>
      </c>
      <c r="L18" s="7" t="s">
        <v>32</v>
      </c>
      <c r="M18" s="4">
        <v>480</v>
      </c>
      <c r="N18" s="4">
        <v>-25</v>
      </c>
      <c r="O18" s="4">
        <v>650</v>
      </c>
      <c r="P18" s="4">
        <v>1125</v>
      </c>
      <c r="Q18" s="4">
        <v>-75</v>
      </c>
      <c r="R18" s="4">
        <v>1800</v>
      </c>
      <c r="S18" s="4">
        <v>-800</v>
      </c>
      <c r="T18" s="33">
        <f t="shared" si="17"/>
        <v>3155</v>
      </c>
      <c r="U18" s="4">
        <v>480</v>
      </c>
      <c r="V18" s="4">
        <v>-25</v>
      </c>
      <c r="W18" s="4">
        <v>650</v>
      </c>
      <c r="X18" s="4">
        <v>1125</v>
      </c>
      <c r="Y18" s="4">
        <v>-75</v>
      </c>
      <c r="Z18" s="4">
        <v>1800</v>
      </c>
      <c r="AA18" s="4">
        <v>-800</v>
      </c>
      <c r="AB18" s="33">
        <f t="shared" si="18"/>
        <v>3155</v>
      </c>
      <c r="AC18" s="4">
        <v>480</v>
      </c>
      <c r="AD18" s="4">
        <v>-25</v>
      </c>
      <c r="AE18" s="4">
        <v>825</v>
      </c>
      <c r="AF18" s="4">
        <v>1125</v>
      </c>
      <c r="AG18" s="4">
        <v>-75</v>
      </c>
      <c r="AH18" s="4">
        <v>1800</v>
      </c>
      <c r="AI18" s="4">
        <v>-800</v>
      </c>
      <c r="AJ18" s="33">
        <f t="shared" si="19"/>
        <v>3330</v>
      </c>
      <c r="AK18" s="4"/>
    </row>
    <row r="19" spans="1:37" x14ac:dyDescent="0.2">
      <c r="A19">
        <f>IF(AND(ABS(S19)&gt;Input!$A$3,ABS(1-T19)&gt;Input!$A$4),MAX($A$4:A18)+1,"")</f>
        <v>15</v>
      </c>
      <c r="B19">
        <f>IF(AND(ABS(U19)&gt;Input!$B$3,ABS(1-V19)&gt;Input!$B$4),MAX($B$4:B18)+1,"")</f>
        <v>15</v>
      </c>
      <c r="C19">
        <f>IF(AND(ABS(W19)&gt;Input!$C$3,ABS(1-X19)&gt;Input!$C$4),MAX($C$4:C18)+1,"")</f>
        <v>15</v>
      </c>
      <c r="D19" t="str">
        <f>IF(AND(H19=H20,J19=J20),"",MAX($D$4:D18)+1)</f>
        <v/>
      </c>
      <c r="E19" s="7" t="s">
        <v>18</v>
      </c>
      <c r="F19" s="7"/>
      <c r="G19" s="7"/>
      <c r="H19" s="7"/>
      <c r="I19" s="7"/>
      <c r="J19" s="7"/>
      <c r="K19" s="7" t="s">
        <v>259</v>
      </c>
      <c r="L19" s="7" t="s">
        <v>33</v>
      </c>
      <c r="M19" s="4">
        <v>-155</v>
      </c>
      <c r="N19" s="4">
        <v>-1580</v>
      </c>
      <c r="O19" s="4">
        <v>-1537.5</v>
      </c>
      <c r="P19" s="4">
        <v>-3690</v>
      </c>
      <c r="Q19" s="4">
        <v>435</v>
      </c>
      <c r="R19" s="4">
        <v>50</v>
      </c>
      <c r="S19" s="4">
        <v>1810</v>
      </c>
      <c r="T19" s="33">
        <f t="shared" si="17"/>
        <v>-4667.5</v>
      </c>
      <c r="U19" s="4">
        <v>-155</v>
      </c>
      <c r="V19" s="4">
        <v>-1580</v>
      </c>
      <c r="W19" s="4">
        <v>-1537.5</v>
      </c>
      <c r="X19" s="4">
        <v>-3690</v>
      </c>
      <c r="Y19" s="4">
        <v>435</v>
      </c>
      <c r="Z19" s="4">
        <v>50</v>
      </c>
      <c r="AA19" s="4">
        <v>1810</v>
      </c>
      <c r="AB19" s="33">
        <f t="shared" si="18"/>
        <v>-4667.5</v>
      </c>
      <c r="AC19" s="4">
        <v>-155</v>
      </c>
      <c r="AD19" s="4">
        <v>-1580</v>
      </c>
      <c r="AE19" s="4">
        <v>369.5</v>
      </c>
      <c r="AF19" s="4">
        <v>-3690</v>
      </c>
      <c r="AG19" s="4">
        <v>-565</v>
      </c>
      <c r="AH19" s="4">
        <v>50</v>
      </c>
      <c r="AI19" s="4">
        <v>1810</v>
      </c>
      <c r="AJ19" s="33">
        <f t="shared" si="19"/>
        <v>-3760.5</v>
      </c>
      <c r="AK19" s="4"/>
    </row>
    <row r="20" spans="1:37" x14ac:dyDescent="0.2">
      <c r="A20">
        <f>IF(AND(ABS(S20)&gt;Input!$A$3,ABS(1-T20)&gt;Input!$A$4),MAX($A$4:A19)+1,"")</f>
        <v>16</v>
      </c>
      <c r="B20">
        <f>IF(AND(ABS(U20)&gt;Input!$B$3,ABS(1-V20)&gt;Input!$B$4),MAX($B$4:B19)+1,"")</f>
        <v>16</v>
      </c>
      <c r="C20">
        <f>IF(AND(ABS(W20)&gt;Input!$C$3,ABS(1-X20)&gt;Input!$C$4),MAX($C$4:C19)+1,"")</f>
        <v>16</v>
      </c>
      <c r="D20" t="str">
        <f>IF(AND(H20=H21,J20=J21),"",MAX($D$4:D19)+1)</f>
        <v/>
      </c>
      <c r="E20" s="7" t="s">
        <v>18</v>
      </c>
      <c r="F20" s="7"/>
      <c r="G20" s="7"/>
      <c r="H20" s="7"/>
      <c r="I20" s="7"/>
      <c r="J20" s="7"/>
      <c r="K20" s="7" t="s">
        <v>260</v>
      </c>
      <c r="L20" s="7" t="s">
        <v>34</v>
      </c>
      <c r="M20" s="4">
        <v>-2171</v>
      </c>
      <c r="N20" s="4">
        <v>-1422</v>
      </c>
      <c r="O20" s="4">
        <v>-1842</v>
      </c>
      <c r="P20" s="4">
        <v>-729</v>
      </c>
      <c r="Q20" s="4">
        <v>-2250</v>
      </c>
      <c r="R20" s="4">
        <v>1365</v>
      </c>
      <c r="S20" s="4">
        <v>-740</v>
      </c>
      <c r="T20" s="33">
        <f t="shared" si="17"/>
        <v>-7789</v>
      </c>
      <c r="U20" s="4">
        <v>-2171</v>
      </c>
      <c r="V20" s="4">
        <v>-1422</v>
      </c>
      <c r="W20" s="4">
        <v>-1842</v>
      </c>
      <c r="X20" s="4">
        <v>-729</v>
      </c>
      <c r="Y20" s="4">
        <v>-2250</v>
      </c>
      <c r="Z20" s="4">
        <v>1365</v>
      </c>
      <c r="AA20" s="4">
        <v>-740</v>
      </c>
      <c r="AB20" s="33">
        <f t="shared" si="18"/>
        <v>-7789</v>
      </c>
      <c r="AC20" s="4">
        <v>-2171</v>
      </c>
      <c r="AD20" s="4">
        <v>-1422</v>
      </c>
      <c r="AE20" s="4">
        <v>-1842</v>
      </c>
      <c r="AF20" s="4">
        <v>-729</v>
      </c>
      <c r="AG20" s="4">
        <v>-2250</v>
      </c>
      <c r="AH20" s="4">
        <v>1365</v>
      </c>
      <c r="AI20" s="4">
        <v>-740</v>
      </c>
      <c r="AJ20" s="33">
        <f t="shared" si="19"/>
        <v>-7789</v>
      </c>
      <c r="AK20" s="4"/>
    </row>
    <row r="21" spans="1:37" x14ac:dyDescent="0.2">
      <c r="A21">
        <f>IF(AND(ABS(S21)&gt;Input!$A$3,ABS(1-T21)&gt;Input!$A$4),MAX($A$4:A20)+1,"")</f>
        <v>17</v>
      </c>
      <c r="B21">
        <f>IF(AND(ABS(U21)&gt;Input!$B$3,ABS(1-V21)&gt;Input!$B$4),MAX($B$4:B20)+1,"")</f>
        <v>17</v>
      </c>
      <c r="C21">
        <f>IF(AND(ABS(W21)&gt;Input!$C$3,ABS(1-X21)&gt;Input!$C$4),MAX($C$4:C20)+1,"")</f>
        <v>17</v>
      </c>
      <c r="D21" t="str">
        <f>IF(AND(H21=H22,J21=J22),"",MAX($D$4:D20)+1)</f>
        <v/>
      </c>
      <c r="E21" s="7" t="s">
        <v>18</v>
      </c>
      <c r="F21" s="7"/>
      <c r="G21" s="7"/>
      <c r="H21" s="7"/>
      <c r="I21" s="7"/>
      <c r="J21" s="7"/>
      <c r="K21" s="7" t="s">
        <v>261</v>
      </c>
      <c r="L21" s="7" t="s">
        <v>35</v>
      </c>
      <c r="M21" s="4">
        <v>-107.07</v>
      </c>
      <c r="N21" s="4">
        <v>70</v>
      </c>
      <c r="O21" s="4">
        <v>82.72</v>
      </c>
      <c r="P21" s="4">
        <v>100</v>
      </c>
      <c r="Q21" s="4">
        <v>73</v>
      </c>
      <c r="R21" s="4">
        <v>50</v>
      </c>
      <c r="S21" s="4">
        <v>0</v>
      </c>
      <c r="T21" s="33">
        <f t="shared" si="17"/>
        <v>268.64999999999998</v>
      </c>
      <c r="U21" s="4">
        <v>-107.07</v>
      </c>
      <c r="V21" s="4">
        <v>70</v>
      </c>
      <c r="W21" s="4">
        <v>82.72</v>
      </c>
      <c r="X21" s="4">
        <v>100</v>
      </c>
      <c r="Y21" s="4">
        <v>73</v>
      </c>
      <c r="Z21" s="4">
        <v>50</v>
      </c>
      <c r="AA21" s="4">
        <v>0</v>
      </c>
      <c r="AB21" s="33">
        <f t="shared" si="18"/>
        <v>268.64999999999998</v>
      </c>
      <c r="AC21" s="4">
        <v>-107.07</v>
      </c>
      <c r="AD21" s="4">
        <v>70</v>
      </c>
      <c r="AE21" s="4">
        <v>82.72</v>
      </c>
      <c r="AF21" s="4">
        <v>100</v>
      </c>
      <c r="AG21" s="4">
        <v>73</v>
      </c>
      <c r="AH21" s="4">
        <v>50</v>
      </c>
      <c r="AI21" s="4">
        <v>0</v>
      </c>
      <c r="AJ21" s="33">
        <f t="shared" si="19"/>
        <v>268.64999999999998</v>
      </c>
      <c r="AK21" s="4"/>
    </row>
    <row r="22" spans="1:37" x14ac:dyDescent="0.2">
      <c r="A22">
        <f>IF(AND(ABS(S22)&gt;Input!$A$3,ABS(1-T22)&gt;Input!$A$4),MAX($A$4:A21)+1,"")</f>
        <v>18</v>
      </c>
      <c r="B22">
        <f>IF(AND(ABS(U22)&gt;Input!$B$3,ABS(1-V22)&gt;Input!$B$4),MAX($B$4:B21)+1,"")</f>
        <v>18</v>
      </c>
      <c r="C22">
        <f>IF(AND(ABS(W22)&gt;Input!$C$3,ABS(1-X22)&gt;Input!$C$4),MAX($C$4:C21)+1,"")</f>
        <v>18</v>
      </c>
      <c r="D22" t="str">
        <f>IF(AND(H22=H23,J22=J23),"",MAX($D$4:D21)+1)</f>
        <v/>
      </c>
      <c r="E22" s="7" t="s">
        <v>18</v>
      </c>
      <c r="F22" s="7"/>
      <c r="G22" s="7"/>
      <c r="H22" s="7"/>
      <c r="I22" s="7"/>
      <c r="J22" s="7"/>
      <c r="K22" s="7" t="s">
        <v>262</v>
      </c>
      <c r="L22" s="7" t="s">
        <v>36</v>
      </c>
      <c r="M22" s="4">
        <v>4090.5899999999965</v>
      </c>
      <c r="N22" s="4">
        <v>-2369.1900000000023</v>
      </c>
      <c r="O22" s="4">
        <v>-1763.9400000000023</v>
      </c>
      <c r="P22" s="4">
        <v>-6403.6299999999974</v>
      </c>
      <c r="Q22" s="4">
        <v>-7054.510000000002</v>
      </c>
      <c r="R22" s="4">
        <v>13704.410000000003</v>
      </c>
      <c r="S22" s="4">
        <v>9974.57</v>
      </c>
      <c r="T22" s="33">
        <f t="shared" si="17"/>
        <v>10178.299999999996</v>
      </c>
      <c r="U22" s="4">
        <v>4090.5899999999965</v>
      </c>
      <c r="V22" s="4">
        <v>-1606.1900000000023</v>
      </c>
      <c r="W22" s="4">
        <v>-1013.1800000000003</v>
      </c>
      <c r="X22" s="4">
        <v>-4541.1299999999974</v>
      </c>
      <c r="Y22" s="4">
        <v>-5979.510000000002</v>
      </c>
      <c r="Z22" s="4">
        <v>13704.410000000003</v>
      </c>
      <c r="AA22" s="4">
        <v>9974.57</v>
      </c>
      <c r="AB22" s="33">
        <f t="shared" si="18"/>
        <v>14629.559999999998</v>
      </c>
      <c r="AC22" s="4">
        <v>4090.5899999999965</v>
      </c>
      <c r="AD22" s="4">
        <v>-2369.1900000000023</v>
      </c>
      <c r="AE22" s="4">
        <v>-1763.9400000000023</v>
      </c>
      <c r="AF22" s="4">
        <v>-6403.6299999999974</v>
      </c>
      <c r="AG22" s="4">
        <v>-7054.510000000002</v>
      </c>
      <c r="AH22" s="4">
        <v>13704.410000000003</v>
      </c>
      <c r="AI22" s="4">
        <v>9974.57</v>
      </c>
      <c r="AJ22" s="33">
        <f t="shared" si="19"/>
        <v>10178.299999999996</v>
      </c>
      <c r="AK22" s="4"/>
    </row>
    <row r="23" spans="1:37" x14ac:dyDescent="0.2">
      <c r="A23">
        <f>IF(AND(ABS(S23)&gt;Input!$A$3,ABS(1-T23)&gt;Input!$A$4),MAX($A$4:A22)+1,"")</f>
        <v>19</v>
      </c>
      <c r="B23">
        <f>IF(AND(ABS(U23)&gt;Input!$B$3,ABS(1-V23)&gt;Input!$B$4),MAX($B$4:B22)+1,"")</f>
        <v>19</v>
      </c>
      <c r="C23">
        <f>IF(AND(ABS(W23)&gt;Input!$C$3,ABS(1-X23)&gt;Input!$C$4),MAX($C$4:C22)+1,"")</f>
        <v>19</v>
      </c>
      <c r="D23" t="str">
        <f>IF(AND(H23=H24,J23=J24),"",MAX($D$4:D22)+1)</f>
        <v/>
      </c>
      <c r="E23" s="7" t="s">
        <v>18</v>
      </c>
      <c r="F23" s="7"/>
      <c r="G23" s="7"/>
      <c r="H23" s="7"/>
      <c r="I23" s="7"/>
      <c r="J23" s="7"/>
      <c r="K23" s="7" t="s">
        <v>263</v>
      </c>
      <c r="L23" s="7" t="s">
        <v>37</v>
      </c>
      <c r="M23" s="4">
        <v>-374.66999999999996</v>
      </c>
      <c r="N23" s="4">
        <v>-852.90000000000009</v>
      </c>
      <c r="O23" s="4">
        <v>-207.5</v>
      </c>
      <c r="P23" s="4">
        <v>-580.45000000000005</v>
      </c>
      <c r="Q23" s="4">
        <v>-152.10000000000002</v>
      </c>
      <c r="R23" s="4">
        <v>386.5</v>
      </c>
      <c r="S23" s="4">
        <v>680</v>
      </c>
      <c r="T23" s="33">
        <f t="shared" si="17"/>
        <v>-1101.1200000000003</v>
      </c>
      <c r="U23" s="4">
        <v>-374.66999999999996</v>
      </c>
      <c r="V23" s="4">
        <v>-852.90000000000009</v>
      </c>
      <c r="W23" s="4">
        <v>-207.5</v>
      </c>
      <c r="X23" s="4">
        <v>-580.45000000000005</v>
      </c>
      <c r="Y23" s="4">
        <v>-152.10000000000002</v>
      </c>
      <c r="Z23" s="4">
        <v>386.5</v>
      </c>
      <c r="AA23" s="4">
        <v>680</v>
      </c>
      <c r="AB23" s="33">
        <f t="shared" si="18"/>
        <v>-1101.1200000000003</v>
      </c>
      <c r="AC23" s="4">
        <v>-374.66999999999996</v>
      </c>
      <c r="AD23" s="4">
        <v>-852.90000000000009</v>
      </c>
      <c r="AE23" s="4">
        <v>-207.5</v>
      </c>
      <c r="AF23" s="4">
        <v>-580.45000000000005</v>
      </c>
      <c r="AG23" s="4">
        <v>-152.10000000000002</v>
      </c>
      <c r="AH23" s="4">
        <v>386.5</v>
      </c>
      <c r="AI23" s="4">
        <v>680</v>
      </c>
      <c r="AJ23" s="33">
        <f t="shared" si="19"/>
        <v>-1101.1200000000003</v>
      </c>
      <c r="AK23" s="4"/>
    </row>
    <row r="24" spans="1:37" x14ac:dyDescent="0.2">
      <c r="A24">
        <f>IF(AND(ABS(S24)&gt;Input!$A$3,ABS(1-T24)&gt;Input!$A$4),MAX($A$4:A23)+1,"")</f>
        <v>20</v>
      </c>
      <c r="B24">
        <f>IF(AND(ABS(U24)&gt;Input!$B$3,ABS(1-V24)&gt;Input!$B$4),MAX($B$4:B23)+1,"")</f>
        <v>20</v>
      </c>
      <c r="C24">
        <f>IF(AND(ABS(W24)&gt;Input!$C$3,ABS(1-X24)&gt;Input!$C$4),MAX($C$4:C23)+1,"")</f>
        <v>20</v>
      </c>
      <c r="D24" t="str">
        <f>IF(AND(H24=H25,J24=J25),"",MAX($D$4:D23)+1)</f>
        <v/>
      </c>
      <c r="E24" s="7" t="s">
        <v>18</v>
      </c>
      <c r="F24" s="7"/>
      <c r="G24" s="7"/>
      <c r="H24" s="7"/>
      <c r="I24" s="7"/>
      <c r="J24" s="7"/>
      <c r="K24" s="7" t="s">
        <v>264</v>
      </c>
      <c r="L24" s="7" t="s">
        <v>265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-9469.9500000000007</v>
      </c>
      <c r="S24" s="4">
        <v>-17048.32</v>
      </c>
      <c r="T24" s="33">
        <f t="shared" si="17"/>
        <v>-26518.27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-9469.9500000000007</v>
      </c>
      <c r="AA24" s="4">
        <v>-17048.32</v>
      </c>
      <c r="AB24" s="33">
        <f t="shared" si="18"/>
        <v>-26518.27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-9469.9500000000007</v>
      </c>
      <c r="AI24" s="4">
        <v>-17048.32</v>
      </c>
      <c r="AJ24" s="33">
        <f t="shared" si="19"/>
        <v>-26518.27</v>
      </c>
      <c r="AK24" s="4"/>
    </row>
    <row r="25" spans="1:37" x14ac:dyDescent="0.2">
      <c r="A25">
        <f>IF(AND(ABS(S25)&gt;Input!$A$3,ABS(1-T25)&gt;Input!$A$4),MAX($A$4:A24)+1,"")</f>
        <v>21</v>
      </c>
      <c r="B25">
        <f>IF(AND(ABS(U25)&gt;Input!$B$3,ABS(1-V25)&gt;Input!$B$4),MAX($B$4:B24)+1,"")</f>
        <v>21</v>
      </c>
      <c r="C25">
        <f>IF(AND(ABS(W25)&gt;Input!$C$3,ABS(1-X25)&gt;Input!$C$4),MAX($C$4:C24)+1,"")</f>
        <v>21</v>
      </c>
      <c r="D25" t="str">
        <f>IF(AND(H25=H26,J25=J26),"",MAX($D$4:D24)+1)</f>
        <v/>
      </c>
      <c r="E25" s="7" t="s">
        <v>18</v>
      </c>
      <c r="F25" s="7"/>
      <c r="G25" s="7"/>
      <c r="H25" s="7"/>
      <c r="I25" s="7"/>
      <c r="J25" s="7"/>
      <c r="K25" s="7" t="s">
        <v>266</v>
      </c>
      <c r="L25" s="7" t="s">
        <v>38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-25</v>
      </c>
      <c r="S25" s="4">
        <v>424.83</v>
      </c>
      <c r="T25" s="33">
        <f t="shared" si="17"/>
        <v>399.83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-25</v>
      </c>
      <c r="AA25" s="4">
        <v>424.83</v>
      </c>
      <c r="AB25" s="33">
        <f t="shared" si="18"/>
        <v>399.83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-25</v>
      </c>
      <c r="AI25" s="4">
        <v>424.83</v>
      </c>
      <c r="AJ25" s="33">
        <f t="shared" si="19"/>
        <v>399.83</v>
      </c>
      <c r="AK25" s="4"/>
    </row>
    <row r="26" spans="1:37" x14ac:dyDescent="0.2">
      <c r="A26">
        <f>IF(AND(ABS(S26)&gt;Input!$A$3,ABS(1-T26)&gt;Input!$A$4),MAX($A$4:A25)+1,"")</f>
        <v>22</v>
      </c>
      <c r="B26">
        <f>IF(AND(ABS(U26)&gt;Input!$B$3,ABS(1-V26)&gt;Input!$B$4),MAX($B$4:B25)+1,"")</f>
        <v>22</v>
      </c>
      <c r="C26">
        <f>IF(AND(ABS(W26)&gt;Input!$C$3,ABS(1-X26)&gt;Input!$C$4),MAX($C$4:C25)+1,"")</f>
        <v>22</v>
      </c>
      <c r="D26" t="str">
        <f>IF(AND(H26=H27,J26=J27),"",MAX($D$4:D25)+1)</f>
        <v/>
      </c>
      <c r="E26" s="7" t="s">
        <v>18</v>
      </c>
      <c r="F26" s="7"/>
      <c r="G26" s="7"/>
      <c r="H26" s="7"/>
      <c r="I26" s="7"/>
      <c r="J26" s="7"/>
      <c r="K26" s="7" t="s">
        <v>267</v>
      </c>
      <c r="L26" s="7" t="s">
        <v>39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33">
        <f t="shared" si="17"/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33">
        <f t="shared" si="18"/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33">
        <f t="shared" si="19"/>
        <v>0</v>
      </c>
      <c r="AK26" s="4"/>
    </row>
    <row r="27" spans="1:37" x14ac:dyDescent="0.2">
      <c r="A27">
        <f>IF(AND(ABS(S27)&gt;Input!$A$3,ABS(1-T27)&gt;Input!$A$4),MAX($A$4:A26)+1,"")</f>
        <v>23</v>
      </c>
      <c r="B27">
        <f>IF(AND(ABS(U27)&gt;Input!$B$3,ABS(1-V27)&gt;Input!$B$4),MAX($B$4:B26)+1,"")</f>
        <v>23</v>
      </c>
      <c r="C27">
        <f>IF(AND(ABS(W27)&gt;Input!$C$3,ABS(1-X27)&gt;Input!$C$4),MAX($C$4:C26)+1,"")</f>
        <v>23</v>
      </c>
      <c r="D27" t="str">
        <f>IF(AND(H27=H28,J27=J28),"",MAX($D$4:D26)+1)</f>
        <v/>
      </c>
      <c r="E27" s="7" t="s">
        <v>18</v>
      </c>
      <c r="F27" s="7"/>
      <c r="G27" s="7"/>
      <c r="H27" s="7"/>
      <c r="I27" s="7"/>
      <c r="J27" s="7"/>
      <c r="K27" s="7" t="s">
        <v>268</v>
      </c>
      <c r="L27" s="7" t="s">
        <v>40</v>
      </c>
      <c r="M27" s="4">
        <v>1582.3899999999999</v>
      </c>
      <c r="N27" s="4">
        <v>-1697.7800000000002</v>
      </c>
      <c r="O27" s="4">
        <v>473.92000000000007</v>
      </c>
      <c r="P27" s="4">
        <v>-3721.5200000000004</v>
      </c>
      <c r="Q27" s="4">
        <v>717.27</v>
      </c>
      <c r="R27" s="4">
        <v>-136.77999999999997</v>
      </c>
      <c r="S27" s="4">
        <v>607.24</v>
      </c>
      <c r="T27" s="33">
        <f t="shared" si="17"/>
        <v>-2175.2600000000011</v>
      </c>
      <c r="U27" s="4">
        <v>1582.3899999999999</v>
      </c>
      <c r="V27" s="4">
        <v>-1697.7800000000002</v>
      </c>
      <c r="W27" s="4">
        <v>473.92000000000007</v>
      </c>
      <c r="X27" s="4">
        <v>-3721.5200000000004</v>
      </c>
      <c r="Y27" s="4">
        <v>717.27</v>
      </c>
      <c r="Z27" s="4">
        <v>-136.77999999999997</v>
      </c>
      <c r="AA27" s="4">
        <v>607.24</v>
      </c>
      <c r="AB27" s="33">
        <f t="shared" si="18"/>
        <v>-2175.2600000000011</v>
      </c>
      <c r="AC27" s="4">
        <v>1582.3899999999999</v>
      </c>
      <c r="AD27" s="4">
        <v>-1697.7800000000002</v>
      </c>
      <c r="AE27" s="4">
        <v>973.92000000000007</v>
      </c>
      <c r="AF27" s="4">
        <v>-3721.5200000000004</v>
      </c>
      <c r="AG27" s="4">
        <v>717.27</v>
      </c>
      <c r="AH27" s="4">
        <v>-136.77999999999997</v>
      </c>
      <c r="AI27" s="4">
        <v>607.24</v>
      </c>
      <c r="AJ27" s="33">
        <f t="shared" si="19"/>
        <v>-1675.2600000000009</v>
      </c>
      <c r="AK27" s="4"/>
    </row>
    <row r="28" spans="1:37" x14ac:dyDescent="0.2">
      <c r="A28">
        <f>IF(AND(ABS(S28)&gt;Input!$A$3,ABS(1-T28)&gt;Input!$A$4),MAX($A$4:A27)+1,"")</f>
        <v>24</v>
      </c>
      <c r="B28">
        <f>IF(AND(ABS(U28)&gt;Input!$B$3,ABS(1-V28)&gt;Input!$B$4),MAX($B$4:B27)+1,"")</f>
        <v>24</v>
      </c>
      <c r="C28">
        <f>IF(AND(ABS(W28)&gt;Input!$C$3,ABS(1-X28)&gt;Input!$C$4),MAX($C$4:C27)+1,"")</f>
        <v>24</v>
      </c>
      <c r="D28" t="str">
        <f>IF(AND(H28=H29,J28=J29),"",MAX($D$4:D27)+1)</f>
        <v/>
      </c>
      <c r="E28" s="7" t="s">
        <v>18</v>
      </c>
      <c r="F28" s="7"/>
      <c r="G28" s="7"/>
      <c r="H28" s="7"/>
      <c r="I28" s="7"/>
      <c r="J28" s="7"/>
      <c r="K28" s="7" t="s">
        <v>269</v>
      </c>
      <c r="L28" s="7" t="s">
        <v>41</v>
      </c>
      <c r="M28" s="4">
        <v>0</v>
      </c>
      <c r="N28" s="4">
        <v>0</v>
      </c>
      <c r="O28" s="4">
        <v>0</v>
      </c>
      <c r="P28" s="4">
        <v>-780</v>
      </c>
      <c r="Q28" s="4">
        <v>480</v>
      </c>
      <c r="R28" s="4">
        <v>1000</v>
      </c>
      <c r="S28" s="4">
        <v>55</v>
      </c>
      <c r="T28" s="33">
        <f t="shared" si="17"/>
        <v>755</v>
      </c>
      <c r="U28" s="4">
        <v>0</v>
      </c>
      <c r="V28" s="4">
        <v>0</v>
      </c>
      <c r="W28" s="4">
        <v>0</v>
      </c>
      <c r="X28" s="4">
        <v>-330</v>
      </c>
      <c r="Y28" s="4">
        <v>480</v>
      </c>
      <c r="Z28" s="4">
        <v>1000</v>
      </c>
      <c r="AA28" s="4">
        <v>55</v>
      </c>
      <c r="AB28" s="33">
        <f t="shared" si="18"/>
        <v>1205</v>
      </c>
      <c r="AC28" s="4">
        <v>0</v>
      </c>
      <c r="AD28" s="4">
        <v>0</v>
      </c>
      <c r="AE28" s="4">
        <v>0</v>
      </c>
      <c r="AF28" s="4">
        <v>-780</v>
      </c>
      <c r="AG28" s="4">
        <v>480</v>
      </c>
      <c r="AH28" s="4">
        <v>1000</v>
      </c>
      <c r="AI28" s="4">
        <v>55</v>
      </c>
      <c r="AJ28" s="33">
        <f t="shared" si="19"/>
        <v>755</v>
      </c>
      <c r="AK28" s="4"/>
    </row>
    <row r="29" spans="1:37" x14ac:dyDescent="0.2">
      <c r="A29">
        <f>IF(AND(ABS(S29)&gt;Input!$A$3,ABS(1-T29)&gt;Input!$A$4),MAX($A$4:A28)+1,"")</f>
        <v>25</v>
      </c>
      <c r="B29">
        <f>IF(AND(ABS(U29)&gt;Input!$B$3,ABS(1-V29)&gt;Input!$B$4),MAX($B$4:B28)+1,"")</f>
        <v>25</v>
      </c>
      <c r="C29">
        <f>IF(AND(ABS(W29)&gt;Input!$C$3,ABS(1-X29)&gt;Input!$C$4),MAX($C$4:C28)+1,"")</f>
        <v>25</v>
      </c>
      <c r="D29" t="str">
        <f>IF(AND(H29=H30,J29=J30),"",MAX($D$4:D28)+1)</f>
        <v/>
      </c>
      <c r="E29" s="7" t="s">
        <v>18</v>
      </c>
      <c r="F29" s="7"/>
      <c r="G29" s="7"/>
      <c r="H29" s="7"/>
      <c r="I29" s="7"/>
      <c r="J29" s="7"/>
      <c r="K29" s="7" t="s">
        <v>270</v>
      </c>
      <c r="L29" s="7" t="s">
        <v>42</v>
      </c>
      <c r="M29" s="4">
        <v>0</v>
      </c>
      <c r="N29" s="4">
        <v>0</v>
      </c>
      <c r="O29" s="4">
        <v>3500</v>
      </c>
      <c r="P29" s="4">
        <v>2000</v>
      </c>
      <c r="Q29" s="4">
        <v>2000</v>
      </c>
      <c r="R29" s="4">
        <v>2000</v>
      </c>
      <c r="S29" s="4">
        <v>1000</v>
      </c>
      <c r="T29" s="33">
        <f t="shared" si="17"/>
        <v>10500</v>
      </c>
      <c r="U29" s="4">
        <v>0</v>
      </c>
      <c r="V29" s="4">
        <v>0</v>
      </c>
      <c r="W29" s="4">
        <v>5000</v>
      </c>
      <c r="X29" s="4">
        <v>2000</v>
      </c>
      <c r="Y29" s="4">
        <v>2000</v>
      </c>
      <c r="Z29" s="4">
        <v>2000</v>
      </c>
      <c r="AA29" s="4">
        <v>1000</v>
      </c>
      <c r="AB29" s="33">
        <f t="shared" si="18"/>
        <v>12000</v>
      </c>
      <c r="AC29" s="4">
        <v>0</v>
      </c>
      <c r="AD29" s="4">
        <v>0</v>
      </c>
      <c r="AE29" s="4">
        <v>-1500</v>
      </c>
      <c r="AF29" s="4">
        <v>2000</v>
      </c>
      <c r="AG29" s="4">
        <v>2000</v>
      </c>
      <c r="AH29" s="4">
        <v>2000</v>
      </c>
      <c r="AI29" s="4">
        <v>1000</v>
      </c>
      <c r="AJ29" s="33">
        <f t="shared" si="19"/>
        <v>5500</v>
      </c>
      <c r="AK29" s="4"/>
    </row>
    <row r="30" spans="1:37" x14ac:dyDescent="0.2">
      <c r="A30">
        <f>IF(AND(ABS(S30)&gt;Input!$A$3,ABS(1-T30)&gt;Input!$A$4),MAX($A$4:A29)+1,"")</f>
        <v>26</v>
      </c>
      <c r="B30">
        <f>IF(AND(ABS(U30)&gt;Input!$B$3,ABS(1-V30)&gt;Input!$B$4),MAX($B$4:B29)+1,"")</f>
        <v>26</v>
      </c>
      <c r="C30">
        <f>IF(AND(ABS(W30)&gt;Input!$C$3,ABS(1-X30)&gt;Input!$C$4),MAX($C$4:C29)+1,"")</f>
        <v>26</v>
      </c>
      <c r="D30" t="str">
        <f>IF(AND(H30=H31,J30=J31),"",MAX($D$4:D29)+1)</f>
        <v/>
      </c>
      <c r="E30" s="7" t="s">
        <v>18</v>
      </c>
      <c r="F30" s="7"/>
      <c r="G30" s="7"/>
      <c r="H30" s="7"/>
      <c r="I30" s="7"/>
      <c r="J30" s="7"/>
      <c r="K30" s="7" t="s">
        <v>271</v>
      </c>
      <c r="L30" s="7" t="s">
        <v>43</v>
      </c>
      <c r="M30" s="4">
        <v>-809</v>
      </c>
      <c r="N30" s="4">
        <v>-3425</v>
      </c>
      <c r="O30" s="4">
        <v>-582</v>
      </c>
      <c r="P30" s="4">
        <v>-447</v>
      </c>
      <c r="Q30" s="4">
        <v>-1654</v>
      </c>
      <c r="R30" s="4">
        <v>-45</v>
      </c>
      <c r="S30" s="4">
        <v>2326</v>
      </c>
      <c r="T30" s="33">
        <f t="shared" si="17"/>
        <v>-4636</v>
      </c>
      <c r="U30" s="4">
        <v>-809</v>
      </c>
      <c r="V30" s="4">
        <v>-3425</v>
      </c>
      <c r="W30" s="4">
        <v>-582</v>
      </c>
      <c r="X30" s="4">
        <v>-447</v>
      </c>
      <c r="Y30" s="4">
        <v>-1654</v>
      </c>
      <c r="Z30" s="4">
        <v>-45</v>
      </c>
      <c r="AA30" s="4">
        <v>2326</v>
      </c>
      <c r="AB30" s="33">
        <f t="shared" si="18"/>
        <v>-4636</v>
      </c>
      <c r="AC30" s="4">
        <v>-809</v>
      </c>
      <c r="AD30" s="4">
        <v>-3425</v>
      </c>
      <c r="AE30" s="4">
        <v>-582</v>
      </c>
      <c r="AF30" s="4">
        <v>-447</v>
      </c>
      <c r="AG30" s="4">
        <v>-1654</v>
      </c>
      <c r="AH30" s="4">
        <v>-45</v>
      </c>
      <c r="AI30" s="4">
        <v>2326</v>
      </c>
      <c r="AJ30" s="33">
        <f t="shared" si="19"/>
        <v>-4636</v>
      </c>
      <c r="AK30" s="4"/>
    </row>
    <row r="31" spans="1:37" x14ac:dyDescent="0.2">
      <c r="A31">
        <f>IF(AND(ABS(S31)&gt;Input!$A$3,ABS(1-T31)&gt;Input!$A$4),MAX($A$4:A30)+1,"")</f>
        <v>27</v>
      </c>
      <c r="B31">
        <f>IF(AND(ABS(U31)&gt;Input!$B$3,ABS(1-V31)&gt;Input!$B$4),MAX($B$4:B30)+1,"")</f>
        <v>27</v>
      </c>
      <c r="C31">
        <f>IF(AND(ABS(W31)&gt;Input!$C$3,ABS(1-X31)&gt;Input!$C$4),MAX($C$4:C30)+1,"")</f>
        <v>27</v>
      </c>
      <c r="D31" t="str">
        <f>IF(AND(H31=H32,J31=J32),"",MAX($D$4:D30)+1)</f>
        <v/>
      </c>
      <c r="E31" s="7" t="s">
        <v>18</v>
      </c>
      <c r="F31" s="7"/>
      <c r="G31" s="7"/>
      <c r="H31" s="7"/>
      <c r="I31" s="7"/>
      <c r="J31" s="7"/>
      <c r="K31" s="7" t="s">
        <v>272</v>
      </c>
      <c r="L31" s="7" t="s">
        <v>44</v>
      </c>
      <c r="M31" s="4">
        <v>0</v>
      </c>
      <c r="N31" s="4">
        <v>0</v>
      </c>
      <c r="O31" s="4">
        <v>500</v>
      </c>
      <c r="P31" s="4">
        <v>0</v>
      </c>
      <c r="Q31" s="4">
        <v>0</v>
      </c>
      <c r="R31" s="4">
        <v>0</v>
      </c>
      <c r="S31" s="4">
        <v>0</v>
      </c>
      <c r="T31" s="33">
        <f t="shared" si="17"/>
        <v>500</v>
      </c>
      <c r="U31" s="4">
        <v>0</v>
      </c>
      <c r="V31" s="4">
        <v>0</v>
      </c>
      <c r="W31" s="4">
        <v>500</v>
      </c>
      <c r="X31" s="4">
        <v>0</v>
      </c>
      <c r="Y31" s="4">
        <v>0</v>
      </c>
      <c r="Z31" s="4">
        <v>0</v>
      </c>
      <c r="AA31" s="4">
        <v>0</v>
      </c>
      <c r="AB31" s="33">
        <f t="shared" si="18"/>
        <v>500</v>
      </c>
      <c r="AC31" s="4">
        <v>0</v>
      </c>
      <c r="AD31" s="4">
        <v>0</v>
      </c>
      <c r="AE31" s="4">
        <v>500</v>
      </c>
      <c r="AF31" s="4">
        <v>0</v>
      </c>
      <c r="AG31" s="4">
        <v>0</v>
      </c>
      <c r="AH31" s="4">
        <v>0</v>
      </c>
      <c r="AI31" s="4">
        <v>0</v>
      </c>
      <c r="AJ31" s="33">
        <f t="shared" si="19"/>
        <v>500</v>
      </c>
      <c r="AK31" s="4"/>
    </row>
    <row r="32" spans="1:37" x14ac:dyDescent="0.2">
      <c r="A32">
        <f>IF(AND(ABS(S32)&gt;Input!$A$3,ABS(1-T32)&gt;Input!$A$4),MAX($A$4:A31)+1,"")</f>
        <v>28</v>
      </c>
      <c r="B32">
        <f>IF(AND(ABS(U32)&gt;Input!$B$3,ABS(1-V32)&gt;Input!$B$4),MAX($B$4:B31)+1,"")</f>
        <v>28</v>
      </c>
      <c r="C32">
        <f>IF(AND(ABS(W32)&gt;Input!$C$3,ABS(1-X32)&gt;Input!$C$4),MAX($C$4:C31)+1,"")</f>
        <v>28</v>
      </c>
      <c r="D32" t="str">
        <f>IF(AND(H32=H33,J32=J33),"",MAX($D$4:D31)+1)</f>
        <v/>
      </c>
      <c r="E32" s="7" t="s">
        <v>18</v>
      </c>
      <c r="F32" s="7"/>
      <c r="G32" s="7"/>
      <c r="H32" s="7"/>
      <c r="I32" s="7"/>
      <c r="J32" s="7"/>
      <c r="K32" s="7" t="s">
        <v>273</v>
      </c>
      <c r="L32" s="7" t="s">
        <v>45</v>
      </c>
      <c r="M32" s="4">
        <v>87</v>
      </c>
      <c r="N32" s="4">
        <v>-1367</v>
      </c>
      <c r="O32" s="4">
        <v>-2372</v>
      </c>
      <c r="P32" s="4">
        <v>-408</v>
      </c>
      <c r="Q32" s="4">
        <v>-1997</v>
      </c>
      <c r="R32" s="4">
        <v>290</v>
      </c>
      <c r="S32" s="4">
        <v>-1554</v>
      </c>
      <c r="T32" s="33">
        <f t="shared" si="17"/>
        <v>-7321</v>
      </c>
      <c r="U32" s="4">
        <v>87</v>
      </c>
      <c r="V32" s="4">
        <v>-1367</v>
      </c>
      <c r="W32" s="4">
        <v>-2372</v>
      </c>
      <c r="X32" s="4">
        <v>-408</v>
      </c>
      <c r="Y32" s="4">
        <v>-1997</v>
      </c>
      <c r="Z32" s="4">
        <v>290</v>
      </c>
      <c r="AA32" s="4">
        <v>-1554</v>
      </c>
      <c r="AB32" s="33">
        <f t="shared" si="18"/>
        <v>-7321</v>
      </c>
      <c r="AC32" s="4">
        <v>87</v>
      </c>
      <c r="AD32" s="4">
        <v>-1367</v>
      </c>
      <c r="AE32" s="4">
        <v>-2122</v>
      </c>
      <c r="AF32" s="4">
        <v>-408</v>
      </c>
      <c r="AG32" s="4">
        <v>-1997</v>
      </c>
      <c r="AH32" s="4">
        <v>290</v>
      </c>
      <c r="AI32" s="4">
        <v>-1554</v>
      </c>
      <c r="AJ32" s="33">
        <f t="shared" si="19"/>
        <v>-7071</v>
      </c>
      <c r="AK32" s="4"/>
    </row>
    <row r="33" spans="1:37" x14ac:dyDescent="0.2">
      <c r="A33">
        <f>IF(AND(ABS(S33)&gt;Input!$A$3,ABS(1-T33)&gt;Input!$A$4),MAX($A$4:A32)+1,"")</f>
        <v>29</v>
      </c>
      <c r="B33">
        <f>IF(AND(ABS(U33)&gt;Input!$B$3,ABS(1-V33)&gt;Input!$B$4),MAX($B$4:B32)+1,"")</f>
        <v>29</v>
      </c>
      <c r="C33">
        <f>IF(AND(ABS(W33)&gt;Input!$C$3,ABS(1-X33)&gt;Input!$C$4),MAX($C$4:C32)+1,"")</f>
        <v>29</v>
      </c>
      <c r="D33" t="str">
        <f>IF(AND(H33=H34,J33=J34),"",MAX($D$4:D32)+1)</f>
        <v/>
      </c>
      <c r="E33" s="7" t="s">
        <v>18</v>
      </c>
      <c r="F33" s="7"/>
      <c r="G33" s="7"/>
      <c r="H33" s="7"/>
      <c r="I33" s="7"/>
      <c r="J33" s="7"/>
      <c r="K33" s="7" t="s">
        <v>274</v>
      </c>
      <c r="L33" s="7" t="s">
        <v>46</v>
      </c>
      <c r="M33" s="4">
        <v>0</v>
      </c>
      <c r="N33" s="4">
        <v>0</v>
      </c>
      <c r="O33" s="4">
        <v>-800</v>
      </c>
      <c r="P33" s="4">
        <v>-2000</v>
      </c>
      <c r="Q33" s="4">
        <v>1600</v>
      </c>
      <c r="R33" s="4">
        <v>2000</v>
      </c>
      <c r="S33" s="4">
        <v>500</v>
      </c>
      <c r="T33" s="33">
        <f t="shared" si="17"/>
        <v>1300</v>
      </c>
      <c r="U33" s="4">
        <v>0</v>
      </c>
      <c r="V33" s="4">
        <v>0</v>
      </c>
      <c r="W33" s="4">
        <v>-800</v>
      </c>
      <c r="X33" s="4">
        <v>-2000</v>
      </c>
      <c r="Y33" s="4">
        <v>1600</v>
      </c>
      <c r="Z33" s="4">
        <v>2000</v>
      </c>
      <c r="AA33" s="4">
        <v>500</v>
      </c>
      <c r="AB33" s="33">
        <f t="shared" si="18"/>
        <v>1300</v>
      </c>
      <c r="AC33" s="4">
        <v>0</v>
      </c>
      <c r="AD33" s="4">
        <v>0</v>
      </c>
      <c r="AE33" s="4">
        <v>-800</v>
      </c>
      <c r="AF33" s="4">
        <v>-2000</v>
      </c>
      <c r="AG33" s="4">
        <v>1600</v>
      </c>
      <c r="AH33" s="4">
        <v>2000</v>
      </c>
      <c r="AI33" s="4">
        <v>500</v>
      </c>
      <c r="AJ33" s="33">
        <f t="shared" si="19"/>
        <v>1300</v>
      </c>
      <c r="AK33" s="4"/>
    </row>
    <row r="34" spans="1:37" x14ac:dyDescent="0.2">
      <c r="A34">
        <f>IF(AND(ABS(S34)&gt;Input!$A$3,ABS(1-T34)&gt;Input!$A$4),MAX($A$4:A33)+1,"")</f>
        <v>30</v>
      </c>
      <c r="B34">
        <f>IF(AND(ABS(U34)&gt;Input!$B$3,ABS(1-V34)&gt;Input!$B$4),MAX($B$4:B33)+1,"")</f>
        <v>30</v>
      </c>
      <c r="C34">
        <f>IF(AND(ABS(W34)&gt;Input!$C$3,ABS(1-X34)&gt;Input!$C$4),MAX($C$4:C33)+1,"")</f>
        <v>30</v>
      </c>
      <c r="D34" t="str">
        <f>IF(AND(H34=H35,J34=J35),"",MAX($D$4:D33)+1)</f>
        <v/>
      </c>
      <c r="E34" s="7" t="s">
        <v>18</v>
      </c>
      <c r="F34" s="7"/>
      <c r="G34" s="7"/>
      <c r="H34" s="7"/>
      <c r="I34" s="7"/>
      <c r="J34" s="7"/>
      <c r="K34" s="7" t="s">
        <v>514</v>
      </c>
      <c r="L34" s="7" t="s">
        <v>515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-8932.48</v>
      </c>
      <c r="T34" s="33">
        <f t="shared" si="17"/>
        <v>-8932.48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-8932.48</v>
      </c>
      <c r="AB34" s="33">
        <f t="shared" si="18"/>
        <v>-8932.48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-8932.48</v>
      </c>
      <c r="AJ34" s="33">
        <f t="shared" si="19"/>
        <v>-8932.48</v>
      </c>
      <c r="AK34" s="4"/>
    </row>
    <row r="35" spans="1:37" x14ac:dyDescent="0.2">
      <c r="A35">
        <f>IF(AND(ABS(S35)&gt;Input!$A$3,ABS(1-T35)&gt;Input!$A$4),MAX($A$4:A34)+1,"")</f>
        <v>31</v>
      </c>
      <c r="B35">
        <f>IF(AND(ABS(U35)&gt;Input!$B$3,ABS(1-V35)&gt;Input!$B$4),MAX($B$4:B34)+1,"")</f>
        <v>31</v>
      </c>
      <c r="C35">
        <f>IF(AND(ABS(W35)&gt;Input!$C$3,ABS(1-X35)&gt;Input!$C$4),MAX($C$4:C34)+1,"")</f>
        <v>31</v>
      </c>
      <c r="D35" t="str">
        <f>IF(AND(H35=H36,J35=J36),"",MAX($D$4:D34)+1)</f>
        <v/>
      </c>
      <c r="E35" s="7" t="s">
        <v>18</v>
      </c>
      <c r="F35" s="7"/>
      <c r="G35" s="7"/>
      <c r="H35" s="7"/>
      <c r="I35" s="7"/>
      <c r="J35" s="7"/>
      <c r="K35" s="7" t="s">
        <v>275</v>
      </c>
      <c r="L35" s="7" t="s">
        <v>276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404</v>
      </c>
      <c r="S35" s="4">
        <v>1130.0100000000002</v>
      </c>
      <c r="T35" s="33">
        <f t="shared" si="17"/>
        <v>1534.0100000000002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404</v>
      </c>
      <c r="AA35" s="4">
        <v>1130.0100000000002</v>
      </c>
      <c r="AB35" s="33">
        <f t="shared" si="18"/>
        <v>1534.0100000000002</v>
      </c>
      <c r="AC35" s="4">
        <v>0</v>
      </c>
      <c r="AD35" s="4">
        <v>0</v>
      </c>
      <c r="AE35" s="4">
        <v>0</v>
      </c>
      <c r="AF35" s="4">
        <v>0</v>
      </c>
      <c r="AG35" s="4">
        <v>8500</v>
      </c>
      <c r="AH35" s="4">
        <v>404</v>
      </c>
      <c r="AI35" s="4">
        <v>1130.0100000000002</v>
      </c>
      <c r="AJ35" s="33">
        <f t="shared" si="19"/>
        <v>10034.01</v>
      </c>
      <c r="AK35" s="4"/>
    </row>
    <row r="36" spans="1:37" x14ac:dyDescent="0.2">
      <c r="A36">
        <f>IF(AND(ABS(S36)&gt;Input!$A$3,ABS(1-T36)&gt;Input!$A$4),MAX($A$4:A35)+1,"")</f>
        <v>32</v>
      </c>
      <c r="B36">
        <f>IF(AND(ABS(U36)&gt;Input!$B$3,ABS(1-V36)&gt;Input!$B$4),MAX($B$4:B35)+1,"")</f>
        <v>32</v>
      </c>
      <c r="C36">
        <f>IF(AND(ABS(W36)&gt;Input!$C$3,ABS(1-X36)&gt;Input!$C$4),MAX($C$4:C35)+1,"")</f>
        <v>32</v>
      </c>
      <c r="D36" t="str">
        <f>IF(AND(H36=H37,J36=J37),"",MAX($D$4:D35)+1)</f>
        <v/>
      </c>
      <c r="E36" s="7" t="s">
        <v>18</v>
      </c>
      <c r="F36" s="7"/>
      <c r="G36" s="7"/>
      <c r="H36" s="7"/>
      <c r="I36" s="7"/>
      <c r="J36" s="7"/>
      <c r="K36" s="7" t="s">
        <v>277</v>
      </c>
      <c r="L36" s="7" t="s">
        <v>47</v>
      </c>
      <c r="M36" s="4">
        <v>375</v>
      </c>
      <c r="N36" s="4">
        <v>-2315</v>
      </c>
      <c r="O36" s="4">
        <v>-3062</v>
      </c>
      <c r="P36" s="4">
        <v>-2904.5</v>
      </c>
      <c r="Q36" s="4">
        <v>-2459</v>
      </c>
      <c r="R36" s="4">
        <v>-551</v>
      </c>
      <c r="S36" s="4">
        <v>583</v>
      </c>
      <c r="T36" s="33">
        <f t="shared" si="17"/>
        <v>-10333.5</v>
      </c>
      <c r="U36" s="4">
        <v>375</v>
      </c>
      <c r="V36" s="4">
        <v>-2315</v>
      </c>
      <c r="W36" s="4">
        <v>-3062</v>
      </c>
      <c r="X36" s="4">
        <v>-2904.5</v>
      </c>
      <c r="Y36" s="4">
        <v>-2459</v>
      </c>
      <c r="Z36" s="4">
        <v>-551</v>
      </c>
      <c r="AA36" s="4">
        <v>583</v>
      </c>
      <c r="AB36" s="33">
        <f t="shared" si="18"/>
        <v>-10333.5</v>
      </c>
      <c r="AC36" s="4">
        <v>375</v>
      </c>
      <c r="AD36" s="4">
        <v>-2315</v>
      </c>
      <c r="AE36" s="4">
        <v>-3062</v>
      </c>
      <c r="AF36" s="4">
        <v>-2904.5</v>
      </c>
      <c r="AG36" s="4">
        <v>-10959</v>
      </c>
      <c r="AH36" s="4">
        <v>-551</v>
      </c>
      <c r="AI36" s="4">
        <v>583</v>
      </c>
      <c r="AJ36" s="33">
        <f t="shared" si="19"/>
        <v>-18833.5</v>
      </c>
      <c r="AK36" s="4"/>
    </row>
    <row r="37" spans="1:37" x14ac:dyDescent="0.2">
      <c r="A37">
        <f>IF(AND(ABS(S37)&gt;Input!$A$3,ABS(1-T37)&gt;Input!$A$4),MAX($A$4:A36)+1,"")</f>
        <v>33</v>
      </c>
      <c r="B37">
        <f>IF(AND(ABS(U37)&gt;Input!$B$3,ABS(1-V37)&gt;Input!$B$4),MAX($B$4:B36)+1,"")</f>
        <v>33</v>
      </c>
      <c r="C37">
        <f>IF(AND(ABS(W37)&gt;Input!$C$3,ABS(1-X37)&gt;Input!$C$4),MAX($C$4:C36)+1,"")</f>
        <v>33</v>
      </c>
      <c r="D37" t="str">
        <f>IF(AND(H37=H38,J37=J38),"",MAX($D$4:D36)+1)</f>
        <v/>
      </c>
      <c r="E37" s="7" t="s">
        <v>18</v>
      </c>
      <c r="F37" s="7"/>
      <c r="G37" s="7"/>
      <c r="H37" s="7"/>
      <c r="I37" s="7"/>
      <c r="J37" s="7"/>
      <c r="K37" s="7" t="s">
        <v>278</v>
      </c>
      <c r="L37" s="7" t="s">
        <v>279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-2059.4299999999998</v>
      </c>
      <c r="S37" s="4">
        <v>-11.300000000000182</v>
      </c>
      <c r="T37" s="33">
        <f t="shared" si="17"/>
        <v>-2070.73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-0.42999999999983629</v>
      </c>
      <c r="AA37" s="4">
        <v>-11.300000000000182</v>
      </c>
      <c r="AB37" s="33">
        <f t="shared" si="18"/>
        <v>-11.730000000000018</v>
      </c>
      <c r="AC37" s="4">
        <v>0</v>
      </c>
      <c r="AD37" s="4">
        <v>0</v>
      </c>
      <c r="AE37" s="4">
        <v>0</v>
      </c>
      <c r="AF37" s="4">
        <v>2680</v>
      </c>
      <c r="AG37" s="4">
        <v>0</v>
      </c>
      <c r="AH37" s="4">
        <v>-2059.4299999999998</v>
      </c>
      <c r="AI37" s="4">
        <v>-2121.3000000000002</v>
      </c>
      <c r="AJ37" s="33">
        <f t="shared" si="19"/>
        <v>-1500.73</v>
      </c>
      <c r="AK37" s="4"/>
    </row>
    <row r="38" spans="1:37" x14ac:dyDescent="0.2">
      <c r="A38">
        <f>IF(AND(ABS(S38)&gt;Input!$A$3,ABS(1-T38)&gt;Input!$A$4),MAX($A$4:A37)+1,"")</f>
        <v>34</v>
      </c>
      <c r="B38">
        <f>IF(AND(ABS(U38)&gt;Input!$B$3,ABS(1-V38)&gt;Input!$B$4),MAX($B$4:B37)+1,"")</f>
        <v>34</v>
      </c>
      <c r="C38">
        <f>IF(AND(ABS(W38)&gt;Input!$C$3,ABS(1-X38)&gt;Input!$C$4),MAX($C$4:C37)+1,"")</f>
        <v>34</v>
      </c>
      <c r="D38" t="str">
        <f>IF(AND(H38=H39,J38=J39),"",MAX($D$4:D37)+1)</f>
        <v/>
      </c>
      <c r="E38" s="7" t="s">
        <v>18</v>
      </c>
      <c r="F38" s="7"/>
      <c r="G38" s="7"/>
      <c r="H38" s="7"/>
      <c r="I38" s="7"/>
      <c r="J38" s="7"/>
      <c r="K38" s="7" t="s">
        <v>280</v>
      </c>
      <c r="L38" s="7" t="s">
        <v>48</v>
      </c>
      <c r="M38" s="4">
        <v>-616.13999999999987</v>
      </c>
      <c r="N38" s="4">
        <v>-589.65999999999985</v>
      </c>
      <c r="O38" s="4">
        <v>295</v>
      </c>
      <c r="P38" s="4">
        <v>520</v>
      </c>
      <c r="Q38" s="4">
        <v>0</v>
      </c>
      <c r="R38" s="4">
        <v>0</v>
      </c>
      <c r="S38" s="4">
        <v>0</v>
      </c>
      <c r="T38" s="33">
        <f t="shared" si="17"/>
        <v>-390.79999999999973</v>
      </c>
      <c r="U38" s="4">
        <v>-616.13999999999987</v>
      </c>
      <c r="V38" s="4">
        <v>-589.65999999999985</v>
      </c>
      <c r="W38" s="4">
        <v>295</v>
      </c>
      <c r="X38" s="4">
        <v>520</v>
      </c>
      <c r="Y38" s="4">
        <v>0</v>
      </c>
      <c r="Z38" s="4">
        <v>0</v>
      </c>
      <c r="AA38" s="4">
        <v>0</v>
      </c>
      <c r="AB38" s="33">
        <f t="shared" si="18"/>
        <v>-390.79999999999973</v>
      </c>
      <c r="AC38" s="4">
        <v>-616.13999999999987</v>
      </c>
      <c r="AD38" s="4">
        <v>-589.65999999999985</v>
      </c>
      <c r="AE38" s="4">
        <v>295</v>
      </c>
      <c r="AF38" s="4">
        <v>-2160</v>
      </c>
      <c r="AG38" s="4">
        <v>0</v>
      </c>
      <c r="AH38" s="4">
        <v>0</v>
      </c>
      <c r="AI38" s="4">
        <v>0</v>
      </c>
      <c r="AJ38" s="33">
        <f t="shared" si="19"/>
        <v>-3070.7999999999997</v>
      </c>
      <c r="AK38" s="4"/>
    </row>
    <row r="39" spans="1:37" x14ac:dyDescent="0.2">
      <c r="A39">
        <f>IF(AND(ABS(S39)&gt;Input!$A$3,ABS(1-T39)&gt;Input!$A$4),MAX($A$4:A38)+1,"")</f>
        <v>35</v>
      </c>
      <c r="B39">
        <f>IF(AND(ABS(U39)&gt;Input!$B$3,ABS(1-V39)&gt;Input!$B$4),MAX($B$4:B38)+1,"")</f>
        <v>35</v>
      </c>
      <c r="C39">
        <f>IF(AND(ABS(W39)&gt;Input!$C$3,ABS(1-X39)&gt;Input!$C$4),MAX($C$4:C38)+1,"")</f>
        <v>35</v>
      </c>
      <c r="D39" t="str">
        <f>IF(AND(H39=H40,J39=J40),"",MAX($D$4:D38)+1)</f>
        <v/>
      </c>
      <c r="E39" s="7" t="s">
        <v>18</v>
      </c>
      <c r="F39" s="7"/>
      <c r="G39" s="7"/>
      <c r="H39" s="7"/>
      <c r="I39" s="7"/>
      <c r="J39" s="7"/>
      <c r="K39" s="7" t="s">
        <v>281</v>
      </c>
      <c r="L39" s="7" t="s">
        <v>49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33">
        <f t="shared" si="17"/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33">
        <f t="shared" si="18"/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33">
        <f t="shared" si="19"/>
        <v>0</v>
      </c>
      <c r="AK39" s="4"/>
    </row>
    <row r="40" spans="1:37" x14ac:dyDescent="0.2">
      <c r="A40">
        <f>IF(AND(ABS(S40)&gt;Input!$A$3,ABS(1-T40)&gt;Input!$A$4),MAX($A$4:A39)+1,"")</f>
        <v>36</v>
      </c>
      <c r="B40">
        <f>IF(AND(ABS(U40)&gt;Input!$B$3,ABS(1-V40)&gt;Input!$B$4),MAX($B$4:B39)+1,"")</f>
        <v>36</v>
      </c>
      <c r="C40">
        <f>IF(AND(ABS(W40)&gt;Input!$C$3,ABS(1-X40)&gt;Input!$C$4),MAX($C$4:C39)+1,"")</f>
        <v>36</v>
      </c>
      <c r="D40" t="str">
        <f>IF(AND(H40=H41,J40=J41),"",MAX($D$4:D39)+1)</f>
        <v/>
      </c>
      <c r="E40" s="7" t="s">
        <v>18</v>
      </c>
      <c r="F40" s="7"/>
      <c r="G40" s="7"/>
      <c r="H40" s="7"/>
      <c r="I40" s="7"/>
      <c r="J40" s="7"/>
      <c r="K40" s="7" t="s">
        <v>282</v>
      </c>
      <c r="L40" s="7" t="s">
        <v>50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33">
        <f t="shared" si="17"/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33">
        <f t="shared" si="18"/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33">
        <f t="shared" si="19"/>
        <v>0</v>
      </c>
      <c r="AK40" s="4"/>
    </row>
    <row r="41" spans="1:37" x14ac:dyDescent="0.2">
      <c r="A41">
        <f>IF(AND(ABS(S41)&gt;Input!$A$3,ABS(1-T41)&gt;Input!$A$4),MAX($A$4:A40)+1,"")</f>
        <v>37</v>
      </c>
      <c r="B41">
        <f>IF(AND(ABS(U41)&gt;Input!$B$3,ABS(1-V41)&gt;Input!$B$4),MAX($B$4:B40)+1,"")</f>
        <v>37</v>
      </c>
      <c r="C41">
        <f>IF(AND(ABS(W41)&gt;Input!$C$3,ABS(1-X41)&gt;Input!$C$4),MAX($C$4:C40)+1,"")</f>
        <v>37</v>
      </c>
      <c r="D41" t="str">
        <f>IF(AND(H41=H42,J41=J42),"",MAX($D$4:D40)+1)</f>
        <v/>
      </c>
      <c r="E41" s="7" t="s">
        <v>18</v>
      </c>
      <c r="F41" s="7"/>
      <c r="G41" s="7"/>
      <c r="H41" s="7"/>
      <c r="I41" s="7"/>
      <c r="J41" s="7"/>
      <c r="K41" s="7" t="s">
        <v>283</v>
      </c>
      <c r="L41" s="7" t="s">
        <v>51</v>
      </c>
      <c r="M41" s="4">
        <v>-119</v>
      </c>
      <c r="N41" s="4">
        <v>337</v>
      </c>
      <c r="O41" s="4">
        <v>314</v>
      </c>
      <c r="P41" s="4">
        <v>301</v>
      </c>
      <c r="Q41" s="4">
        <v>-249</v>
      </c>
      <c r="R41" s="4">
        <v>77</v>
      </c>
      <c r="S41" s="4">
        <v>100</v>
      </c>
      <c r="T41" s="33">
        <f t="shared" si="17"/>
        <v>761</v>
      </c>
      <c r="U41" s="4">
        <v>-119</v>
      </c>
      <c r="V41" s="4">
        <v>337</v>
      </c>
      <c r="W41" s="4">
        <v>314</v>
      </c>
      <c r="X41" s="4">
        <v>301</v>
      </c>
      <c r="Y41" s="4">
        <v>-249</v>
      </c>
      <c r="Z41" s="4">
        <v>77</v>
      </c>
      <c r="AA41" s="4">
        <v>100</v>
      </c>
      <c r="AB41" s="33">
        <f t="shared" si="18"/>
        <v>761</v>
      </c>
      <c r="AC41" s="4">
        <v>-119</v>
      </c>
      <c r="AD41" s="4">
        <v>337</v>
      </c>
      <c r="AE41" s="4">
        <v>314</v>
      </c>
      <c r="AF41" s="4">
        <v>301</v>
      </c>
      <c r="AG41" s="4">
        <v>-249</v>
      </c>
      <c r="AH41" s="4">
        <v>77</v>
      </c>
      <c r="AI41" s="4">
        <v>100</v>
      </c>
      <c r="AJ41" s="33">
        <f t="shared" si="19"/>
        <v>761</v>
      </c>
      <c r="AK41" s="4"/>
    </row>
    <row r="42" spans="1:37" x14ac:dyDescent="0.2">
      <c r="A42">
        <f>IF(AND(ABS(S42)&gt;Input!$A$3,ABS(1-T42)&gt;Input!$A$4),MAX($A$4:A41)+1,"")</f>
        <v>38</v>
      </c>
      <c r="B42">
        <f>IF(AND(ABS(U42)&gt;Input!$B$3,ABS(1-V42)&gt;Input!$B$4),MAX($B$4:B41)+1,"")</f>
        <v>38</v>
      </c>
      <c r="C42">
        <f>IF(AND(ABS(W42)&gt;Input!$C$3,ABS(1-X42)&gt;Input!$C$4),MAX($C$4:C41)+1,"")</f>
        <v>38</v>
      </c>
      <c r="D42" t="str">
        <f>IF(AND(H42=H43,J42=J43),"",MAX($D$4:D41)+1)</f>
        <v/>
      </c>
      <c r="E42" s="7" t="s">
        <v>18</v>
      </c>
      <c r="F42" s="7"/>
      <c r="G42" s="7"/>
      <c r="H42" s="7"/>
      <c r="I42" s="7"/>
      <c r="J42" s="7"/>
      <c r="K42" s="7" t="s">
        <v>284</v>
      </c>
      <c r="L42" s="7" t="s">
        <v>52</v>
      </c>
      <c r="M42" s="4">
        <v>64751.640000000014</v>
      </c>
      <c r="N42" s="4">
        <v>-51546.040000000008</v>
      </c>
      <c r="O42" s="4">
        <v>-21097.690000000002</v>
      </c>
      <c r="P42" s="4">
        <v>-114506.65999999997</v>
      </c>
      <c r="Q42" s="4">
        <v>-22086.200000000012</v>
      </c>
      <c r="R42" s="4">
        <v>64226.990000000005</v>
      </c>
      <c r="S42" s="4">
        <v>38856.600000000006</v>
      </c>
      <c r="T42" s="33">
        <f t="shared" si="17"/>
        <v>-41401.359999999971</v>
      </c>
      <c r="U42" s="4">
        <v>64751.640000000014</v>
      </c>
      <c r="V42" s="4">
        <v>-51546.040000000008</v>
      </c>
      <c r="W42" s="4">
        <v>-21097.690000000002</v>
      </c>
      <c r="X42" s="4">
        <v>-103547.65999999997</v>
      </c>
      <c r="Y42" s="4">
        <v>-22086.200000000012</v>
      </c>
      <c r="Z42" s="4">
        <v>64226.990000000005</v>
      </c>
      <c r="AA42" s="4">
        <v>38856.600000000006</v>
      </c>
      <c r="AB42" s="33">
        <f t="shared" si="18"/>
        <v>-30442.359999999971</v>
      </c>
      <c r="AC42" s="4">
        <v>64751.640000000014</v>
      </c>
      <c r="AD42" s="4">
        <v>-51546.040000000008</v>
      </c>
      <c r="AE42" s="4">
        <v>-21097.690000000002</v>
      </c>
      <c r="AF42" s="4">
        <v>-114506.65999999997</v>
      </c>
      <c r="AG42" s="4">
        <v>-20006.200000000012</v>
      </c>
      <c r="AH42" s="4">
        <v>59226.990000000005</v>
      </c>
      <c r="AI42" s="4">
        <v>38856.600000000006</v>
      </c>
      <c r="AJ42" s="33">
        <f t="shared" si="19"/>
        <v>-44321.359999999971</v>
      </c>
      <c r="AK42" s="4"/>
    </row>
    <row r="43" spans="1:37" x14ac:dyDescent="0.2">
      <c r="A43">
        <f>IF(AND(ABS(S43)&gt;Input!$A$3,ABS(1-T43)&gt;Input!$A$4),MAX($A$4:A42)+1,"")</f>
        <v>39</v>
      </c>
      <c r="B43">
        <f>IF(AND(ABS(U43)&gt;Input!$B$3,ABS(1-V43)&gt;Input!$B$4),MAX($B$4:B42)+1,"")</f>
        <v>39</v>
      </c>
      <c r="C43">
        <f>IF(AND(ABS(W43)&gt;Input!$C$3,ABS(1-X43)&gt;Input!$C$4),MAX($C$4:C42)+1,"")</f>
        <v>39</v>
      </c>
      <c r="D43" t="str">
        <f>IF(AND(H43=H44,J43=J44),"",MAX($D$4:D42)+1)</f>
        <v/>
      </c>
      <c r="E43" s="7" t="s">
        <v>18</v>
      </c>
      <c r="F43" s="7"/>
      <c r="G43" s="7"/>
      <c r="H43" s="7"/>
      <c r="I43" s="7"/>
      <c r="J43" s="7"/>
      <c r="K43" s="7" t="s">
        <v>285</v>
      </c>
      <c r="L43" s="7" t="s">
        <v>53</v>
      </c>
      <c r="M43" s="4">
        <v>139434.80000000005</v>
      </c>
      <c r="N43" s="4">
        <v>-443798.8600000001</v>
      </c>
      <c r="O43" s="4">
        <v>-387375.39999999991</v>
      </c>
      <c r="P43" s="4">
        <v>-340837.5</v>
      </c>
      <c r="Q43" s="4">
        <v>-347229.32000000007</v>
      </c>
      <c r="R43" s="4">
        <v>-434877.90999999992</v>
      </c>
      <c r="S43" s="4">
        <v>-480669.06000000006</v>
      </c>
      <c r="T43" s="33">
        <f t="shared" si="17"/>
        <v>-2295353.25</v>
      </c>
      <c r="U43" s="4">
        <v>139434.80000000005</v>
      </c>
      <c r="V43" s="4">
        <v>-403639.8600000001</v>
      </c>
      <c r="W43" s="4">
        <v>-387375.39999999991</v>
      </c>
      <c r="X43" s="4">
        <v>-340837.5</v>
      </c>
      <c r="Y43" s="4">
        <v>-347229.32000000007</v>
      </c>
      <c r="Z43" s="4">
        <v>-433377.90999999992</v>
      </c>
      <c r="AA43" s="4">
        <v>-480669.06000000006</v>
      </c>
      <c r="AB43" s="33">
        <f t="shared" si="18"/>
        <v>-2253694.25</v>
      </c>
      <c r="AC43" s="4">
        <v>124434.80000000005</v>
      </c>
      <c r="AD43" s="4">
        <v>-443798.8600000001</v>
      </c>
      <c r="AE43" s="4">
        <v>-402375.39999999991</v>
      </c>
      <c r="AF43" s="4">
        <v>-340837.5</v>
      </c>
      <c r="AG43" s="4">
        <v>-347229.32000000007</v>
      </c>
      <c r="AH43" s="4">
        <v>-479877.90999999992</v>
      </c>
      <c r="AI43" s="4">
        <v>-393169.06000000006</v>
      </c>
      <c r="AJ43" s="33">
        <f t="shared" si="19"/>
        <v>-2282853.25</v>
      </c>
      <c r="AK43" s="4"/>
    </row>
    <row r="44" spans="1:37" x14ac:dyDescent="0.2">
      <c r="A44">
        <f>IF(AND(ABS(S44)&gt;Input!$A$3,ABS(1-T44)&gt;Input!$A$4),MAX($A$4:A43)+1,"")</f>
        <v>40</v>
      </c>
      <c r="B44">
        <f>IF(AND(ABS(U44)&gt;Input!$B$3,ABS(1-V44)&gt;Input!$B$4),MAX($B$4:B43)+1,"")</f>
        <v>40</v>
      </c>
      <c r="C44">
        <f>IF(AND(ABS(W44)&gt;Input!$C$3,ABS(1-X44)&gt;Input!$C$4),MAX($C$4:C43)+1,"")</f>
        <v>40</v>
      </c>
      <c r="D44" t="str">
        <f>IF(AND(H44=H45,J44=J45),"",MAX($D$4:D43)+1)</f>
        <v/>
      </c>
      <c r="E44" s="7" t="s">
        <v>18</v>
      </c>
      <c r="F44" s="7"/>
      <c r="G44" s="7"/>
      <c r="H44" s="7"/>
      <c r="I44" s="7"/>
      <c r="J44" s="7"/>
      <c r="K44" s="7" t="s">
        <v>286</v>
      </c>
      <c r="L44" s="7" t="s">
        <v>54</v>
      </c>
      <c r="M44" s="4">
        <v>20000</v>
      </c>
      <c r="N44" s="4">
        <v>-93148.28</v>
      </c>
      <c r="O44" s="4">
        <v>16039.75</v>
      </c>
      <c r="P44" s="4">
        <v>5112.5</v>
      </c>
      <c r="Q44" s="4">
        <v>-9329</v>
      </c>
      <c r="R44" s="4">
        <v>-70106.5</v>
      </c>
      <c r="S44" s="4">
        <v>-22080.53</v>
      </c>
      <c r="T44" s="33">
        <f t="shared" si="17"/>
        <v>-153512.06</v>
      </c>
      <c r="U44" s="4">
        <v>20000</v>
      </c>
      <c r="V44" s="4">
        <v>-53148.28</v>
      </c>
      <c r="W44" s="4">
        <v>16039.75</v>
      </c>
      <c r="X44" s="4">
        <v>5112.5</v>
      </c>
      <c r="Y44" s="4">
        <v>-9329</v>
      </c>
      <c r="Z44" s="4">
        <v>-70106.5</v>
      </c>
      <c r="AA44" s="4">
        <v>-17780.53</v>
      </c>
      <c r="AB44" s="33">
        <f t="shared" si="18"/>
        <v>-109212.06</v>
      </c>
      <c r="AC44" s="4">
        <v>20000</v>
      </c>
      <c r="AD44" s="4">
        <v>-93148.28</v>
      </c>
      <c r="AE44" s="4">
        <v>16039.75</v>
      </c>
      <c r="AF44" s="4">
        <v>11212.5</v>
      </c>
      <c r="AG44" s="4">
        <v>-9329</v>
      </c>
      <c r="AH44" s="4">
        <v>-70106.5</v>
      </c>
      <c r="AI44" s="4">
        <v>-22080.53</v>
      </c>
      <c r="AJ44" s="33">
        <f t="shared" si="19"/>
        <v>-147412.06</v>
      </c>
      <c r="AK44" s="4"/>
    </row>
    <row r="45" spans="1:37" x14ac:dyDescent="0.2">
      <c r="A45">
        <f>IF(AND(ABS(S45)&gt;Input!$A$3,ABS(1-T45)&gt;Input!$A$4),MAX($A$4:A44)+1,"")</f>
        <v>41</v>
      </c>
      <c r="B45">
        <f>IF(AND(ABS(U45)&gt;Input!$B$3,ABS(1-V45)&gt;Input!$B$4),MAX($B$4:B44)+1,"")</f>
        <v>41</v>
      </c>
      <c r="C45">
        <f>IF(AND(ABS(W45)&gt;Input!$C$3,ABS(1-X45)&gt;Input!$C$4),MAX($C$4:C44)+1,"")</f>
        <v>41</v>
      </c>
      <c r="D45" t="str">
        <f>IF(AND(H45=H46,J45=J46),"",MAX($D$4:D44)+1)</f>
        <v/>
      </c>
      <c r="E45" s="7" t="s">
        <v>18</v>
      </c>
      <c r="F45" s="7"/>
      <c r="G45" s="7"/>
      <c r="H45" s="7"/>
      <c r="I45" s="7"/>
      <c r="J45" s="7"/>
      <c r="K45" s="7" t="s">
        <v>287</v>
      </c>
      <c r="L45" s="7" t="s">
        <v>55</v>
      </c>
      <c r="M45" s="4">
        <v>0</v>
      </c>
      <c r="N45" s="4">
        <v>-150214.14000000001</v>
      </c>
      <c r="O45" s="4">
        <v>-134534.1</v>
      </c>
      <c r="P45" s="4">
        <v>-389777.88</v>
      </c>
      <c r="Q45" s="4">
        <v>-97387.579999999987</v>
      </c>
      <c r="R45" s="4">
        <v>63804.63</v>
      </c>
      <c r="S45" s="4">
        <v>-24275.26</v>
      </c>
      <c r="T45" s="33">
        <f t="shared" si="17"/>
        <v>-732384.33</v>
      </c>
      <c r="U45" s="4">
        <v>0</v>
      </c>
      <c r="V45" s="4">
        <v>-143935.14000000001</v>
      </c>
      <c r="W45" s="4">
        <v>-134534.1</v>
      </c>
      <c r="X45" s="4">
        <v>-334595.88</v>
      </c>
      <c r="Y45" s="4">
        <v>-72387.579999999987</v>
      </c>
      <c r="Z45" s="4">
        <v>63804.63</v>
      </c>
      <c r="AA45" s="4">
        <v>-24275.26</v>
      </c>
      <c r="AB45" s="33">
        <f t="shared" si="18"/>
        <v>-645923.32999999996</v>
      </c>
      <c r="AC45" s="4">
        <v>0</v>
      </c>
      <c r="AD45" s="4">
        <v>-150214.14000000001</v>
      </c>
      <c r="AE45" s="4">
        <v>-134534.1</v>
      </c>
      <c r="AF45" s="4">
        <v>-389777.88</v>
      </c>
      <c r="AG45" s="4">
        <v>-97387.579999999987</v>
      </c>
      <c r="AH45" s="4">
        <v>63804.63</v>
      </c>
      <c r="AI45" s="4">
        <v>-24275.26</v>
      </c>
      <c r="AJ45" s="33">
        <f t="shared" si="19"/>
        <v>-732384.33</v>
      </c>
      <c r="AK45" s="4"/>
    </row>
    <row r="46" spans="1:37" x14ac:dyDescent="0.2">
      <c r="A46">
        <f>IF(AND(ABS(S46)&gt;Input!$A$3,ABS(1-T46)&gt;Input!$A$4),MAX($A$4:A45)+1,"")</f>
        <v>42</v>
      </c>
      <c r="B46">
        <f>IF(AND(ABS(U46)&gt;Input!$B$3,ABS(1-V46)&gt;Input!$B$4),MAX($B$4:B45)+1,"")</f>
        <v>42</v>
      </c>
      <c r="C46">
        <f>IF(AND(ABS(W46)&gt;Input!$C$3,ABS(1-X46)&gt;Input!$C$4),MAX($C$4:C45)+1,"")</f>
        <v>42</v>
      </c>
      <c r="D46" t="str">
        <f>IF(AND(H46=H47,J46=J47),"",MAX($D$4:D45)+1)</f>
        <v/>
      </c>
      <c r="E46" s="7" t="s">
        <v>18</v>
      </c>
      <c r="F46" s="7"/>
      <c r="G46" s="7"/>
      <c r="H46" s="7"/>
      <c r="I46" s="7"/>
      <c r="J46" s="7"/>
      <c r="K46" s="7" t="s">
        <v>288</v>
      </c>
      <c r="L46" s="7" t="s">
        <v>56</v>
      </c>
      <c r="M46" s="4">
        <v>-16900.369999999995</v>
      </c>
      <c r="N46" s="4">
        <v>-137269.08000000002</v>
      </c>
      <c r="O46" s="4">
        <v>-24290.090000000026</v>
      </c>
      <c r="P46" s="4">
        <v>-68934.38</v>
      </c>
      <c r="Q46" s="4">
        <v>-90344.989999999991</v>
      </c>
      <c r="R46" s="4">
        <v>-3474.5900000000256</v>
      </c>
      <c r="S46" s="4">
        <v>-10610.159999999974</v>
      </c>
      <c r="T46" s="33">
        <f t="shared" si="17"/>
        <v>-351823.66000000003</v>
      </c>
      <c r="U46" s="4">
        <v>-16900.369999999995</v>
      </c>
      <c r="V46" s="4">
        <v>-137269.08000000002</v>
      </c>
      <c r="W46" s="4">
        <v>-24290.090000000026</v>
      </c>
      <c r="X46" s="4">
        <v>-68934.38</v>
      </c>
      <c r="Y46" s="4">
        <v>-90344.989999999991</v>
      </c>
      <c r="Z46" s="4">
        <v>-3474.5900000000256</v>
      </c>
      <c r="AA46" s="4">
        <v>-10610.159999999974</v>
      </c>
      <c r="AB46" s="33">
        <f t="shared" si="18"/>
        <v>-351823.66000000003</v>
      </c>
      <c r="AC46" s="4">
        <v>-16900.369999999995</v>
      </c>
      <c r="AD46" s="4">
        <v>-137269.08000000002</v>
      </c>
      <c r="AE46" s="4">
        <v>-49290.090000000026</v>
      </c>
      <c r="AF46" s="4">
        <v>-68934.38</v>
      </c>
      <c r="AG46" s="4">
        <v>-105344.98999999999</v>
      </c>
      <c r="AH46" s="4">
        <v>-3474.5900000000256</v>
      </c>
      <c r="AI46" s="4">
        <v>9889.8400000000256</v>
      </c>
      <c r="AJ46" s="33">
        <f t="shared" si="19"/>
        <v>-371323.66000000003</v>
      </c>
      <c r="AK46" s="4"/>
    </row>
    <row r="47" spans="1:37" x14ac:dyDescent="0.2">
      <c r="A47">
        <f>IF(AND(ABS(S47)&gt;Input!$A$3,ABS(1-T47)&gt;Input!$A$4),MAX($A$4:A46)+1,"")</f>
        <v>43</v>
      </c>
      <c r="B47">
        <f>IF(AND(ABS(U47)&gt;Input!$B$3,ABS(1-V47)&gt;Input!$B$4),MAX($B$4:B46)+1,"")</f>
        <v>43</v>
      </c>
      <c r="C47">
        <f>IF(AND(ABS(W47)&gt;Input!$C$3,ABS(1-X47)&gt;Input!$C$4),MAX($C$4:C46)+1,"")</f>
        <v>43</v>
      </c>
      <c r="D47" t="str">
        <f>IF(AND(H47=H48,J47=J48),"",MAX($D$4:D46)+1)</f>
        <v/>
      </c>
      <c r="E47" s="7" t="s">
        <v>18</v>
      </c>
      <c r="F47" s="7"/>
      <c r="G47" s="7"/>
      <c r="H47" s="7"/>
      <c r="I47" s="7"/>
      <c r="J47" s="7"/>
      <c r="K47" s="7" t="s">
        <v>289</v>
      </c>
      <c r="L47" s="7" t="s">
        <v>57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33">
        <f t="shared" si="17"/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33">
        <f t="shared" si="18"/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33">
        <f t="shared" si="19"/>
        <v>0</v>
      </c>
      <c r="AK47" s="4"/>
    </row>
    <row r="48" spans="1:37" x14ac:dyDescent="0.2">
      <c r="A48">
        <f>IF(AND(ABS(S48)&gt;Input!$A$3,ABS(1-T48)&gt;Input!$A$4),MAX($A$4:A47)+1,"")</f>
        <v>44</v>
      </c>
      <c r="B48">
        <f>IF(AND(ABS(U48)&gt;Input!$B$3,ABS(1-V48)&gt;Input!$B$4),MAX($B$4:B47)+1,"")</f>
        <v>44</v>
      </c>
      <c r="C48">
        <f>IF(AND(ABS(W48)&gt;Input!$C$3,ABS(1-X48)&gt;Input!$C$4),MAX($C$4:C47)+1,"")</f>
        <v>44</v>
      </c>
      <c r="D48" t="str">
        <f>IF(AND(H48=H49,J48=J49),"",MAX($D$4:D47)+1)</f>
        <v/>
      </c>
      <c r="E48" s="7" t="s">
        <v>18</v>
      </c>
      <c r="F48" s="7"/>
      <c r="G48" s="7"/>
      <c r="H48" s="7"/>
      <c r="I48" s="7"/>
      <c r="J48" s="7"/>
      <c r="K48" s="7" t="s">
        <v>290</v>
      </c>
      <c r="L48" s="7" t="s">
        <v>58</v>
      </c>
      <c r="M48" s="4">
        <v>12166.990000000005</v>
      </c>
      <c r="N48" s="4">
        <v>17315.28</v>
      </c>
      <c r="O48" s="4">
        <v>42491.360000000001</v>
      </c>
      <c r="P48" s="4">
        <v>-5986.8500000000058</v>
      </c>
      <c r="Q48" s="4">
        <v>-14301.079999999987</v>
      </c>
      <c r="R48" s="4">
        <v>-53210.25</v>
      </c>
      <c r="S48" s="4">
        <v>-67346.31</v>
      </c>
      <c r="T48" s="33">
        <f t="shared" si="17"/>
        <v>-68870.859999999986</v>
      </c>
      <c r="U48" s="4">
        <v>12166.990000000005</v>
      </c>
      <c r="V48" s="4">
        <v>17315.28</v>
      </c>
      <c r="W48" s="4">
        <v>42491.360000000001</v>
      </c>
      <c r="X48" s="4">
        <v>37313.149999999994</v>
      </c>
      <c r="Y48" s="4">
        <v>-14301.079999999987</v>
      </c>
      <c r="Z48" s="4">
        <v>-33210.25</v>
      </c>
      <c r="AA48" s="4">
        <v>-8986.3099999999977</v>
      </c>
      <c r="AB48" s="33">
        <f t="shared" si="18"/>
        <v>52789.140000000014</v>
      </c>
      <c r="AC48" s="4">
        <v>12166.990000000005</v>
      </c>
      <c r="AD48" s="4">
        <v>17315.28</v>
      </c>
      <c r="AE48" s="4">
        <v>52491.360000000001</v>
      </c>
      <c r="AF48" s="4">
        <v>-5986.8500000000058</v>
      </c>
      <c r="AG48" s="4">
        <v>-14301.079999999987</v>
      </c>
      <c r="AH48" s="4">
        <v>-57210.25</v>
      </c>
      <c r="AI48" s="4">
        <v>-71346.31</v>
      </c>
      <c r="AJ48" s="33">
        <f t="shared" si="19"/>
        <v>-66870.859999999986</v>
      </c>
      <c r="AK48" s="4"/>
    </row>
    <row r="49" spans="1:37" x14ac:dyDescent="0.2">
      <c r="A49">
        <f>IF(AND(ABS(S49)&gt;Input!$A$3,ABS(1-T49)&gt;Input!$A$4),MAX($A$4:A48)+1,"")</f>
        <v>45</v>
      </c>
      <c r="B49">
        <f>IF(AND(ABS(U49)&gt;Input!$B$3,ABS(1-V49)&gt;Input!$B$4),MAX($B$4:B48)+1,"")</f>
        <v>45</v>
      </c>
      <c r="C49">
        <f>IF(AND(ABS(W49)&gt;Input!$C$3,ABS(1-X49)&gt;Input!$C$4),MAX($C$4:C48)+1,"")</f>
        <v>45</v>
      </c>
      <c r="D49" t="str">
        <f>IF(AND(H49=H50,J49=J50),"",MAX($D$4:D48)+1)</f>
        <v/>
      </c>
      <c r="E49" s="7" t="s">
        <v>18</v>
      </c>
      <c r="F49" s="7"/>
      <c r="G49" s="7"/>
      <c r="H49" s="7"/>
      <c r="I49" s="7"/>
      <c r="J49" s="7"/>
      <c r="K49" s="7" t="s">
        <v>291</v>
      </c>
      <c r="L49" s="7" t="s">
        <v>59</v>
      </c>
      <c r="M49" s="4">
        <v>0</v>
      </c>
      <c r="N49" s="4">
        <v>0</v>
      </c>
      <c r="O49" s="4">
        <v>-1000</v>
      </c>
      <c r="P49" s="4">
        <v>-2812</v>
      </c>
      <c r="Q49" s="4">
        <v>-2000</v>
      </c>
      <c r="R49" s="4">
        <v>0</v>
      </c>
      <c r="S49" s="4">
        <v>0</v>
      </c>
      <c r="T49" s="33">
        <f t="shared" si="17"/>
        <v>-5812</v>
      </c>
      <c r="U49" s="4">
        <v>0</v>
      </c>
      <c r="V49" s="4">
        <v>0</v>
      </c>
      <c r="W49" s="4">
        <v>-1000</v>
      </c>
      <c r="X49" s="4">
        <v>-2812</v>
      </c>
      <c r="Y49" s="4">
        <v>-2000</v>
      </c>
      <c r="Z49" s="4">
        <v>0</v>
      </c>
      <c r="AA49" s="4">
        <v>0</v>
      </c>
      <c r="AB49" s="33">
        <f t="shared" si="18"/>
        <v>-5812</v>
      </c>
      <c r="AC49" s="4">
        <v>0</v>
      </c>
      <c r="AD49" s="4">
        <v>0</v>
      </c>
      <c r="AE49" s="4">
        <v>-1000</v>
      </c>
      <c r="AF49" s="4">
        <v>-2812</v>
      </c>
      <c r="AG49" s="4">
        <v>-2000</v>
      </c>
      <c r="AH49" s="4">
        <v>0</v>
      </c>
      <c r="AI49" s="4">
        <v>0</v>
      </c>
      <c r="AJ49" s="33">
        <f t="shared" si="19"/>
        <v>-5812</v>
      </c>
      <c r="AK49" s="4"/>
    </row>
    <row r="50" spans="1:37" x14ac:dyDescent="0.2">
      <c r="A50">
        <f>IF(AND(ABS(S50)&gt;Input!$A$3,ABS(1-T50)&gt;Input!$A$4),MAX($A$4:A49)+1,"")</f>
        <v>46</v>
      </c>
      <c r="B50">
        <f>IF(AND(ABS(U50)&gt;Input!$B$3,ABS(1-V50)&gt;Input!$B$4),MAX($B$4:B49)+1,"")</f>
        <v>46</v>
      </c>
      <c r="C50">
        <f>IF(AND(ABS(W50)&gt;Input!$C$3,ABS(1-X50)&gt;Input!$C$4),MAX($C$4:C49)+1,"")</f>
        <v>46</v>
      </c>
      <c r="D50" t="str">
        <f>IF(AND(H50=H51,J50=J51),"",MAX($D$4:D49)+1)</f>
        <v/>
      </c>
      <c r="E50" s="7" t="s">
        <v>18</v>
      </c>
      <c r="F50" s="7"/>
      <c r="G50" s="7"/>
      <c r="H50" s="7"/>
      <c r="I50" s="7"/>
      <c r="J50" s="7"/>
      <c r="K50" s="7" t="s">
        <v>292</v>
      </c>
      <c r="L50" s="7" t="s">
        <v>60</v>
      </c>
      <c r="M50" s="4">
        <v>27235.700000000012</v>
      </c>
      <c r="N50" s="4">
        <v>49498.710000000021</v>
      </c>
      <c r="O50" s="4">
        <v>31212.25</v>
      </c>
      <c r="P50" s="4">
        <v>-21391.200000000012</v>
      </c>
      <c r="Q50" s="4">
        <v>-26297.849999999977</v>
      </c>
      <c r="R50" s="4">
        <v>161634.99</v>
      </c>
      <c r="S50" s="4">
        <v>8666.3699999999953</v>
      </c>
      <c r="T50" s="33">
        <f t="shared" si="17"/>
        <v>230558.97000000003</v>
      </c>
      <c r="U50" s="4">
        <v>27235.700000000012</v>
      </c>
      <c r="V50" s="4">
        <v>49498.710000000021</v>
      </c>
      <c r="W50" s="4">
        <v>27712.25</v>
      </c>
      <c r="X50" s="4">
        <v>-21391.200000000012</v>
      </c>
      <c r="Y50" s="4">
        <v>-26297.849999999977</v>
      </c>
      <c r="Z50" s="4">
        <v>161634.99</v>
      </c>
      <c r="AA50" s="4">
        <v>8666.3699999999953</v>
      </c>
      <c r="AB50" s="33">
        <f t="shared" si="18"/>
        <v>227058.97000000003</v>
      </c>
      <c r="AC50" s="4">
        <v>-2014.2999999999884</v>
      </c>
      <c r="AD50" s="4">
        <v>49498.710000000021</v>
      </c>
      <c r="AE50" s="4">
        <v>31212.25</v>
      </c>
      <c r="AF50" s="4">
        <v>-11391.200000000012</v>
      </c>
      <c r="AG50" s="4">
        <v>-26297.849999999977</v>
      </c>
      <c r="AH50" s="4">
        <v>161634.99</v>
      </c>
      <c r="AI50" s="4">
        <v>-31833.630000000005</v>
      </c>
      <c r="AJ50" s="33">
        <f t="shared" si="19"/>
        <v>170808.97000000003</v>
      </c>
      <c r="AK50" s="4"/>
    </row>
    <row r="51" spans="1:37" x14ac:dyDescent="0.2">
      <c r="A51">
        <f>IF(AND(ABS(S51)&gt;Input!$A$3,ABS(1-T51)&gt;Input!$A$4),MAX($A$4:A50)+1,"")</f>
        <v>47</v>
      </c>
      <c r="B51">
        <f>IF(AND(ABS(U51)&gt;Input!$B$3,ABS(1-V51)&gt;Input!$B$4),MAX($B$4:B50)+1,"")</f>
        <v>47</v>
      </c>
      <c r="C51">
        <f>IF(AND(ABS(W51)&gt;Input!$C$3,ABS(1-X51)&gt;Input!$C$4),MAX($C$4:C50)+1,"")</f>
        <v>47</v>
      </c>
      <c r="D51" t="str">
        <f>IF(AND(H51=H52,J51=J52),"",MAX($D$4:D50)+1)</f>
        <v/>
      </c>
      <c r="E51" s="7" t="s">
        <v>18</v>
      </c>
      <c r="F51" s="7"/>
      <c r="G51" s="7"/>
      <c r="H51" s="7"/>
      <c r="I51" s="7"/>
      <c r="J51" s="7"/>
      <c r="K51" s="7" t="s">
        <v>293</v>
      </c>
      <c r="L51" s="7" t="s">
        <v>61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-854.44</v>
      </c>
      <c r="T51" s="33">
        <f t="shared" si="17"/>
        <v>-854.44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-854.44</v>
      </c>
      <c r="AB51" s="33">
        <f t="shared" si="18"/>
        <v>-854.44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-854.44</v>
      </c>
      <c r="AJ51" s="33">
        <f t="shared" si="19"/>
        <v>-854.44</v>
      </c>
      <c r="AK51" s="4"/>
    </row>
    <row r="52" spans="1:37" x14ac:dyDescent="0.2">
      <c r="A52">
        <f>IF(AND(ABS(S52)&gt;Input!$A$3,ABS(1-T52)&gt;Input!$A$4),MAX($A$4:A51)+1,"")</f>
        <v>48</v>
      </c>
      <c r="B52">
        <f>IF(AND(ABS(U52)&gt;Input!$B$3,ABS(1-V52)&gt;Input!$B$4),MAX($B$4:B51)+1,"")</f>
        <v>48</v>
      </c>
      <c r="C52">
        <f>IF(AND(ABS(W52)&gt;Input!$C$3,ABS(1-X52)&gt;Input!$C$4),MAX($C$4:C51)+1,"")</f>
        <v>48</v>
      </c>
      <c r="D52" t="str">
        <f>IF(AND(H52=H53,J52=J53),"",MAX($D$4:D51)+1)</f>
        <v/>
      </c>
      <c r="E52" s="7" t="s">
        <v>18</v>
      </c>
      <c r="F52" s="7"/>
      <c r="G52" s="7"/>
      <c r="H52" s="7"/>
      <c r="I52" s="7"/>
      <c r="J52" s="7"/>
      <c r="K52" s="7" t="s">
        <v>294</v>
      </c>
      <c r="L52" s="7" t="s">
        <v>62</v>
      </c>
      <c r="M52" s="4">
        <v>15312.229999999981</v>
      </c>
      <c r="N52" s="4">
        <v>20588.130000000005</v>
      </c>
      <c r="O52" s="4">
        <v>30748.760000000009</v>
      </c>
      <c r="P52" s="4">
        <v>-4535.2700000000186</v>
      </c>
      <c r="Q52" s="4">
        <v>10731.369999999995</v>
      </c>
      <c r="R52" s="4">
        <v>183071.81</v>
      </c>
      <c r="S52" s="4">
        <v>33826.299999999988</v>
      </c>
      <c r="T52" s="33">
        <f t="shared" si="17"/>
        <v>289743.32999999996</v>
      </c>
      <c r="U52" s="4">
        <v>15312.229999999981</v>
      </c>
      <c r="V52" s="4">
        <v>20588.130000000005</v>
      </c>
      <c r="W52" s="4">
        <v>30748.760000000009</v>
      </c>
      <c r="X52" s="4">
        <v>-4535.2700000000186</v>
      </c>
      <c r="Y52" s="4">
        <v>10731.369999999995</v>
      </c>
      <c r="Z52" s="4">
        <v>183071.81</v>
      </c>
      <c r="AA52" s="4">
        <v>33826.299999999988</v>
      </c>
      <c r="AB52" s="33">
        <f t="shared" si="18"/>
        <v>289743.32999999996</v>
      </c>
      <c r="AC52" s="4">
        <v>15312.229999999981</v>
      </c>
      <c r="AD52" s="4">
        <v>20588.130000000005</v>
      </c>
      <c r="AE52" s="4">
        <v>25698.760000000009</v>
      </c>
      <c r="AF52" s="4">
        <v>-4535.2700000000186</v>
      </c>
      <c r="AG52" s="4">
        <v>10731.369999999995</v>
      </c>
      <c r="AH52" s="4">
        <v>183071.81</v>
      </c>
      <c r="AI52" s="4">
        <v>9826.2999999999884</v>
      </c>
      <c r="AJ52" s="33">
        <f t="shared" si="19"/>
        <v>260693.32999999996</v>
      </c>
      <c r="AK52" s="4"/>
    </row>
    <row r="53" spans="1:37" x14ac:dyDescent="0.2">
      <c r="A53">
        <f>IF(AND(ABS(S53)&gt;Input!$A$3,ABS(1-T53)&gt;Input!$A$4),MAX($A$4:A52)+1,"")</f>
        <v>49</v>
      </c>
      <c r="B53">
        <f>IF(AND(ABS(U53)&gt;Input!$B$3,ABS(1-V53)&gt;Input!$B$4),MAX($B$4:B52)+1,"")</f>
        <v>49</v>
      </c>
      <c r="C53">
        <f>IF(AND(ABS(W53)&gt;Input!$C$3,ABS(1-X53)&gt;Input!$C$4),MAX($C$4:C52)+1,"")</f>
        <v>49</v>
      </c>
      <c r="D53" t="str">
        <f>IF(AND(H53=H54,J53=J54),"",MAX($D$4:D52)+1)</f>
        <v/>
      </c>
      <c r="E53" s="7" t="s">
        <v>18</v>
      </c>
      <c r="F53" s="7"/>
      <c r="G53" s="7"/>
      <c r="H53" s="7"/>
      <c r="I53" s="7"/>
      <c r="J53" s="7"/>
      <c r="K53" s="7" t="s">
        <v>295</v>
      </c>
      <c r="L53" s="7" t="s">
        <v>63</v>
      </c>
      <c r="M53" s="4">
        <v>25253.09</v>
      </c>
      <c r="N53" s="4">
        <v>-162613.10999999999</v>
      </c>
      <c r="O53" s="4">
        <v>179705.4</v>
      </c>
      <c r="P53" s="4">
        <v>38387.9</v>
      </c>
      <c r="Q53" s="4">
        <v>-39524.83</v>
      </c>
      <c r="R53" s="4">
        <v>-40547.86</v>
      </c>
      <c r="S53" s="4">
        <v>-53927.05</v>
      </c>
      <c r="T53" s="33">
        <f t="shared" si="17"/>
        <v>-53266.460000000006</v>
      </c>
      <c r="U53" s="4">
        <v>25253.09</v>
      </c>
      <c r="V53" s="4">
        <v>-162613.10999999999</v>
      </c>
      <c r="W53" s="4">
        <v>179705.4</v>
      </c>
      <c r="X53" s="4">
        <v>38387.9</v>
      </c>
      <c r="Y53" s="4">
        <v>-39524.83</v>
      </c>
      <c r="Z53" s="4">
        <v>-40547.86</v>
      </c>
      <c r="AA53" s="4">
        <v>-53927.05</v>
      </c>
      <c r="AB53" s="33">
        <f t="shared" si="18"/>
        <v>-53266.460000000006</v>
      </c>
      <c r="AC53" s="4">
        <v>25253.09</v>
      </c>
      <c r="AD53" s="4">
        <v>-162613.10999999999</v>
      </c>
      <c r="AE53" s="4">
        <v>159705.4</v>
      </c>
      <c r="AF53" s="4">
        <v>38387.9</v>
      </c>
      <c r="AG53" s="4">
        <v>-39524.83</v>
      </c>
      <c r="AH53" s="4">
        <v>-40547.86</v>
      </c>
      <c r="AI53" s="4">
        <v>-53927.05</v>
      </c>
      <c r="AJ53" s="33">
        <f t="shared" si="19"/>
        <v>-73266.459999999992</v>
      </c>
      <c r="AK53" s="4"/>
    </row>
    <row r="54" spans="1:37" x14ac:dyDescent="0.2">
      <c r="A54">
        <f>IF(AND(ABS(S54)&gt;Input!$A$3,ABS(1-T54)&gt;Input!$A$4),MAX($A$4:A53)+1,"")</f>
        <v>50</v>
      </c>
      <c r="B54">
        <f>IF(AND(ABS(U54)&gt;Input!$B$3,ABS(1-V54)&gt;Input!$B$4),MAX($B$4:B53)+1,"")</f>
        <v>50</v>
      </c>
      <c r="C54">
        <f>IF(AND(ABS(W54)&gt;Input!$C$3,ABS(1-X54)&gt;Input!$C$4),MAX($C$4:C53)+1,"")</f>
        <v>50</v>
      </c>
      <c r="D54" t="str">
        <f>IF(AND(H54=H55,J54=J55),"",MAX($D$4:D53)+1)</f>
        <v/>
      </c>
      <c r="E54" s="7" t="s">
        <v>18</v>
      </c>
      <c r="F54" s="7"/>
      <c r="G54" s="7"/>
      <c r="H54" s="7"/>
      <c r="I54" s="7"/>
      <c r="J54" s="7"/>
      <c r="K54" s="7" t="s">
        <v>296</v>
      </c>
      <c r="L54" s="7" t="s">
        <v>64</v>
      </c>
      <c r="M54" s="4">
        <v>-79116.929999999993</v>
      </c>
      <c r="N54" s="4">
        <v>-49635.540000000008</v>
      </c>
      <c r="O54" s="4">
        <v>-43713.920000000013</v>
      </c>
      <c r="P54" s="4">
        <v>13251.890000000014</v>
      </c>
      <c r="Q54" s="4">
        <v>-25399.160000000003</v>
      </c>
      <c r="R54" s="4">
        <v>-82313.049999999988</v>
      </c>
      <c r="S54" s="4">
        <v>-181862.22999999998</v>
      </c>
      <c r="T54" s="33">
        <f t="shared" si="17"/>
        <v>-448788.93999999994</v>
      </c>
      <c r="U54" s="4">
        <v>-79116.929999999993</v>
      </c>
      <c r="V54" s="4">
        <v>-49635.540000000008</v>
      </c>
      <c r="W54" s="4">
        <v>-43713.920000000013</v>
      </c>
      <c r="X54" s="4">
        <v>13251.890000000014</v>
      </c>
      <c r="Y54" s="4">
        <v>-25399.160000000003</v>
      </c>
      <c r="Z54" s="4">
        <v>-82313.049999999988</v>
      </c>
      <c r="AA54" s="4">
        <v>-181862.22999999998</v>
      </c>
      <c r="AB54" s="33">
        <f t="shared" si="18"/>
        <v>-448788.93999999994</v>
      </c>
      <c r="AC54" s="4">
        <v>-79116.929999999993</v>
      </c>
      <c r="AD54" s="4">
        <v>-49635.540000000008</v>
      </c>
      <c r="AE54" s="4">
        <v>-43713.920000000013</v>
      </c>
      <c r="AF54" s="4">
        <v>13251.890000000014</v>
      </c>
      <c r="AG54" s="4">
        <v>-25399.160000000003</v>
      </c>
      <c r="AH54" s="4">
        <v>-82313.049999999988</v>
      </c>
      <c r="AI54" s="4">
        <v>-181862.22999999998</v>
      </c>
      <c r="AJ54" s="33">
        <f t="shared" si="19"/>
        <v>-448788.93999999994</v>
      </c>
      <c r="AK54" s="4"/>
    </row>
    <row r="55" spans="1:37" x14ac:dyDescent="0.2">
      <c r="A55">
        <f>IF(AND(ABS(S55)&gt;Input!$A$3,ABS(1-T55)&gt;Input!$A$4),MAX($A$4:A54)+1,"")</f>
        <v>51</v>
      </c>
      <c r="B55">
        <f>IF(AND(ABS(U55)&gt;Input!$B$3,ABS(1-V55)&gt;Input!$B$4),MAX($B$4:B54)+1,"")</f>
        <v>51</v>
      </c>
      <c r="C55">
        <f>IF(AND(ABS(W55)&gt;Input!$C$3,ABS(1-X55)&gt;Input!$C$4),MAX($C$4:C54)+1,"")</f>
        <v>51</v>
      </c>
      <c r="D55" t="str">
        <f>IF(AND(H55=H56,J55=J56),"",MAX($D$4:D54)+1)</f>
        <v/>
      </c>
      <c r="E55" s="7" t="s">
        <v>18</v>
      </c>
      <c r="F55" s="7"/>
      <c r="G55" s="7"/>
      <c r="H55" s="7"/>
      <c r="I55" s="7"/>
      <c r="J55" s="7"/>
      <c r="K55" s="7" t="s">
        <v>297</v>
      </c>
      <c r="L55" s="7" t="s">
        <v>65</v>
      </c>
      <c r="M55" s="4">
        <v>-4652.8100000000013</v>
      </c>
      <c r="N55" s="4">
        <v>-4162.18</v>
      </c>
      <c r="O55" s="4">
        <v>1111.9900000000016</v>
      </c>
      <c r="P55" s="4">
        <v>11433.84</v>
      </c>
      <c r="Q55" s="4">
        <v>6430.83</v>
      </c>
      <c r="R55" s="4">
        <v>-9475.369999999999</v>
      </c>
      <c r="S55" s="4">
        <v>-7189.27</v>
      </c>
      <c r="T55" s="33">
        <f t="shared" si="17"/>
        <v>-6502.9699999999993</v>
      </c>
      <c r="U55" s="4">
        <v>-4652.8100000000013</v>
      </c>
      <c r="V55" s="4">
        <v>-4162.18</v>
      </c>
      <c r="W55" s="4">
        <v>1111.9900000000016</v>
      </c>
      <c r="X55" s="4">
        <v>11433.84</v>
      </c>
      <c r="Y55" s="4">
        <v>6430.83</v>
      </c>
      <c r="Z55" s="4">
        <v>-9475.369999999999</v>
      </c>
      <c r="AA55" s="4">
        <v>-7189.27</v>
      </c>
      <c r="AB55" s="33">
        <f t="shared" si="18"/>
        <v>-6502.9699999999993</v>
      </c>
      <c r="AC55" s="4">
        <v>-4652.8100000000013</v>
      </c>
      <c r="AD55" s="4">
        <v>-4162.18</v>
      </c>
      <c r="AE55" s="4">
        <v>1111.9900000000016</v>
      </c>
      <c r="AF55" s="4">
        <v>11433.84</v>
      </c>
      <c r="AG55" s="4">
        <v>6430.83</v>
      </c>
      <c r="AH55" s="4">
        <v>-14475.369999999999</v>
      </c>
      <c r="AI55" s="4">
        <v>-7189.27</v>
      </c>
      <c r="AJ55" s="33">
        <f t="shared" si="19"/>
        <v>-11502.97</v>
      </c>
      <c r="AK55" s="4"/>
    </row>
    <row r="56" spans="1:37" x14ac:dyDescent="0.2">
      <c r="A56">
        <f>IF(AND(ABS(S56)&gt;Input!$A$3,ABS(1-T56)&gt;Input!$A$4),MAX($A$4:A55)+1,"")</f>
        <v>52</v>
      </c>
      <c r="B56">
        <f>IF(AND(ABS(U56)&gt;Input!$B$3,ABS(1-V56)&gt;Input!$B$4),MAX($B$4:B55)+1,"")</f>
        <v>52</v>
      </c>
      <c r="C56">
        <f>IF(AND(ABS(W56)&gt;Input!$C$3,ABS(1-X56)&gt;Input!$C$4),MAX($C$4:C55)+1,"")</f>
        <v>52</v>
      </c>
      <c r="D56" t="str">
        <f>IF(AND(H56=H57,J56=J57),"",MAX($D$4:D55)+1)</f>
        <v/>
      </c>
      <c r="E56" s="7" t="s">
        <v>18</v>
      </c>
      <c r="F56" s="7"/>
      <c r="G56" s="7"/>
      <c r="H56" s="7"/>
      <c r="I56" s="7"/>
      <c r="J56" s="7"/>
      <c r="K56" s="7" t="s">
        <v>298</v>
      </c>
      <c r="L56" s="7" t="s">
        <v>66</v>
      </c>
      <c r="M56" s="4">
        <v>11290.36</v>
      </c>
      <c r="N56" s="4">
        <v>-2353.6499999999996</v>
      </c>
      <c r="O56" s="4">
        <v>-42345.77</v>
      </c>
      <c r="P56" s="4">
        <v>9855.4399999999987</v>
      </c>
      <c r="Q56" s="4">
        <v>17388.010000000002</v>
      </c>
      <c r="R56" s="4">
        <v>-17165.599999999999</v>
      </c>
      <c r="S56" s="4">
        <v>9042</v>
      </c>
      <c r="T56" s="33">
        <f t="shared" si="17"/>
        <v>-14289.209999999995</v>
      </c>
      <c r="U56" s="4">
        <v>11290.36</v>
      </c>
      <c r="V56" s="4">
        <v>-2353.6499999999996</v>
      </c>
      <c r="W56" s="4">
        <v>-42345.77</v>
      </c>
      <c r="X56" s="4">
        <v>9855.4399999999987</v>
      </c>
      <c r="Y56" s="4">
        <v>17388.010000000002</v>
      </c>
      <c r="Z56" s="4">
        <v>-17165.599999999999</v>
      </c>
      <c r="AA56" s="4">
        <v>9042</v>
      </c>
      <c r="AB56" s="33">
        <f t="shared" si="18"/>
        <v>-14289.209999999995</v>
      </c>
      <c r="AC56" s="4">
        <v>11290.36</v>
      </c>
      <c r="AD56" s="4">
        <v>-2353.6499999999996</v>
      </c>
      <c r="AE56" s="4">
        <v>-42345.77</v>
      </c>
      <c r="AF56" s="4">
        <v>9855.4399999999987</v>
      </c>
      <c r="AG56" s="4">
        <v>17388.010000000002</v>
      </c>
      <c r="AH56" s="4">
        <v>-17165.599999999999</v>
      </c>
      <c r="AI56" s="4">
        <v>9042</v>
      </c>
      <c r="AJ56" s="33">
        <f t="shared" si="19"/>
        <v>-14289.209999999995</v>
      </c>
      <c r="AK56" s="4"/>
    </row>
    <row r="57" spans="1:37" x14ac:dyDescent="0.2">
      <c r="A57">
        <f>IF(AND(ABS(S57)&gt;Input!$A$3,ABS(1-T57)&gt;Input!$A$4),MAX($A$4:A56)+1,"")</f>
        <v>53</v>
      </c>
      <c r="B57">
        <f>IF(AND(ABS(U57)&gt;Input!$B$3,ABS(1-V57)&gt;Input!$B$4),MAX($B$4:B56)+1,"")</f>
        <v>53</v>
      </c>
      <c r="C57">
        <f>IF(AND(ABS(W57)&gt;Input!$C$3,ABS(1-X57)&gt;Input!$C$4),MAX($C$4:C56)+1,"")</f>
        <v>53</v>
      </c>
      <c r="D57" t="str">
        <f>IF(AND(H57=H58,J57=J58),"",MAX($D$4:D56)+1)</f>
        <v/>
      </c>
      <c r="E57" s="7" t="s">
        <v>18</v>
      </c>
      <c r="F57" s="7"/>
      <c r="G57" s="7"/>
      <c r="H57" s="7"/>
      <c r="I57" s="7"/>
      <c r="J57" s="7"/>
      <c r="K57" s="7" t="s">
        <v>299</v>
      </c>
      <c r="L57" s="7" t="s">
        <v>67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33">
        <f t="shared" si="17"/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33">
        <f t="shared" si="18"/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33">
        <f t="shared" si="19"/>
        <v>0</v>
      </c>
      <c r="AK57" s="4"/>
    </row>
    <row r="58" spans="1:37" x14ac:dyDescent="0.2">
      <c r="A58">
        <f>IF(AND(ABS(S58)&gt;Input!$A$3,ABS(1-T58)&gt;Input!$A$4),MAX($A$4:A57)+1,"")</f>
        <v>54</v>
      </c>
      <c r="B58">
        <f>IF(AND(ABS(U58)&gt;Input!$B$3,ABS(1-V58)&gt;Input!$B$4),MAX($B$4:B57)+1,"")</f>
        <v>54</v>
      </c>
      <c r="C58">
        <f>IF(AND(ABS(W58)&gt;Input!$C$3,ABS(1-X58)&gt;Input!$C$4),MAX($C$4:C57)+1,"")</f>
        <v>54</v>
      </c>
      <c r="D58" t="str">
        <f>IF(AND(H58=H59,J58=J59),"",MAX($D$4:D57)+1)</f>
        <v/>
      </c>
      <c r="E58" s="7" t="s">
        <v>18</v>
      </c>
      <c r="F58" s="7"/>
      <c r="G58" s="7"/>
      <c r="H58" s="7"/>
      <c r="I58" s="7"/>
      <c r="J58" s="7"/>
      <c r="K58" s="7" t="s">
        <v>300</v>
      </c>
      <c r="L58" s="7" t="s">
        <v>68</v>
      </c>
      <c r="M58" s="4">
        <v>866.4800000000032</v>
      </c>
      <c r="N58" s="4">
        <v>-21080.230000000003</v>
      </c>
      <c r="O58" s="4">
        <v>-39564.460000000006</v>
      </c>
      <c r="P58" s="4">
        <v>3784.4300000000003</v>
      </c>
      <c r="Q58" s="4">
        <v>-22234.229999999996</v>
      </c>
      <c r="R58" s="4">
        <v>9053.9700000000012</v>
      </c>
      <c r="S58" s="4">
        <v>-11252.479999999996</v>
      </c>
      <c r="T58" s="33">
        <f t="shared" si="17"/>
        <v>-80426.52</v>
      </c>
      <c r="U58" s="4">
        <v>866.4800000000032</v>
      </c>
      <c r="V58" s="4">
        <v>-21080.230000000003</v>
      </c>
      <c r="W58" s="4">
        <v>-39564.460000000006</v>
      </c>
      <c r="X58" s="4">
        <v>3784.4300000000003</v>
      </c>
      <c r="Y58" s="4">
        <v>-22234.229999999996</v>
      </c>
      <c r="Z58" s="4">
        <v>9053.9700000000012</v>
      </c>
      <c r="AA58" s="4">
        <v>-11252.479999999996</v>
      </c>
      <c r="AB58" s="33">
        <f t="shared" si="18"/>
        <v>-80426.52</v>
      </c>
      <c r="AC58" s="4">
        <v>866.4800000000032</v>
      </c>
      <c r="AD58" s="4">
        <v>-21080.230000000003</v>
      </c>
      <c r="AE58" s="4">
        <v>-39564.460000000006</v>
      </c>
      <c r="AF58" s="4">
        <v>3784.4300000000003</v>
      </c>
      <c r="AG58" s="4">
        <v>-22234.229999999996</v>
      </c>
      <c r="AH58" s="4">
        <v>4053.9700000000012</v>
      </c>
      <c r="AI58" s="4">
        <v>-11252.479999999996</v>
      </c>
      <c r="AJ58" s="33">
        <f t="shared" si="19"/>
        <v>-85426.52</v>
      </c>
      <c r="AK58" s="4"/>
    </row>
    <row r="59" spans="1:37" x14ac:dyDescent="0.2">
      <c r="A59">
        <f>IF(AND(ABS(S59)&gt;Input!$A$3,ABS(1-T59)&gt;Input!$A$4),MAX($A$4:A58)+1,"")</f>
        <v>55</v>
      </c>
      <c r="B59">
        <f>IF(AND(ABS(U59)&gt;Input!$B$3,ABS(1-V59)&gt;Input!$B$4),MAX($B$4:B58)+1,"")</f>
        <v>55</v>
      </c>
      <c r="C59">
        <f>IF(AND(ABS(W59)&gt;Input!$C$3,ABS(1-X59)&gt;Input!$C$4),MAX($C$4:C58)+1,"")</f>
        <v>55</v>
      </c>
      <c r="D59" t="str">
        <f>IF(AND(H59=H60,J59=J60),"",MAX($D$4:D58)+1)</f>
        <v/>
      </c>
      <c r="E59" s="7" t="s">
        <v>18</v>
      </c>
      <c r="F59" s="7"/>
      <c r="G59" s="7"/>
      <c r="H59" s="7"/>
      <c r="I59" s="7"/>
      <c r="J59" s="7"/>
      <c r="K59" s="7" t="s">
        <v>301</v>
      </c>
      <c r="L59" s="7" t="s">
        <v>69</v>
      </c>
      <c r="M59" s="4">
        <v>162.46</v>
      </c>
      <c r="N59" s="4">
        <v>1639.3</v>
      </c>
      <c r="O59" s="4">
        <v>-31.03</v>
      </c>
      <c r="P59" s="4">
        <v>675.33</v>
      </c>
      <c r="Q59" s="4">
        <v>122.67</v>
      </c>
      <c r="R59" s="4">
        <v>-4114.76</v>
      </c>
      <c r="S59" s="4">
        <v>-3357.24</v>
      </c>
      <c r="T59" s="33">
        <f t="shared" si="17"/>
        <v>-4903.2700000000004</v>
      </c>
      <c r="U59" s="4">
        <v>162.46</v>
      </c>
      <c r="V59" s="4">
        <v>1639.3</v>
      </c>
      <c r="W59" s="4">
        <v>-31.03</v>
      </c>
      <c r="X59" s="4">
        <v>675.33</v>
      </c>
      <c r="Y59" s="4">
        <v>122.67</v>
      </c>
      <c r="Z59" s="4">
        <v>-4114.76</v>
      </c>
      <c r="AA59" s="4">
        <v>-3357.24</v>
      </c>
      <c r="AB59" s="33">
        <f t="shared" si="18"/>
        <v>-4903.2700000000004</v>
      </c>
      <c r="AC59" s="4">
        <v>162.46</v>
      </c>
      <c r="AD59" s="4">
        <v>1639.3</v>
      </c>
      <c r="AE59" s="4">
        <v>-31.03</v>
      </c>
      <c r="AF59" s="4">
        <v>675.33</v>
      </c>
      <c r="AG59" s="4">
        <v>122.67</v>
      </c>
      <c r="AH59" s="4">
        <v>-4114.76</v>
      </c>
      <c r="AI59" s="4">
        <v>-3357.24</v>
      </c>
      <c r="AJ59" s="33">
        <f t="shared" si="19"/>
        <v>-4903.2700000000004</v>
      </c>
      <c r="AK59" s="4"/>
    </row>
    <row r="60" spans="1:37" x14ac:dyDescent="0.2">
      <c r="A60">
        <f>IF(AND(ABS(S60)&gt;Input!$A$3,ABS(1-T60)&gt;Input!$A$4),MAX($A$4:A59)+1,"")</f>
        <v>56</v>
      </c>
      <c r="B60">
        <f>IF(AND(ABS(U60)&gt;Input!$B$3,ABS(1-V60)&gt;Input!$B$4),MAX($B$4:B59)+1,"")</f>
        <v>56</v>
      </c>
      <c r="C60">
        <f>IF(AND(ABS(W60)&gt;Input!$C$3,ABS(1-X60)&gt;Input!$C$4),MAX($C$4:C59)+1,"")</f>
        <v>56</v>
      </c>
      <c r="D60" t="str">
        <f>IF(AND(H60=H61,J60=J61),"",MAX($D$4:D59)+1)</f>
        <v/>
      </c>
      <c r="E60" s="7" t="s">
        <v>18</v>
      </c>
      <c r="F60" s="7"/>
      <c r="G60" s="7"/>
      <c r="H60" s="7"/>
      <c r="I60" s="7"/>
      <c r="J60" s="7"/>
      <c r="K60" s="7" t="s">
        <v>302</v>
      </c>
      <c r="L60" s="7" t="s">
        <v>70</v>
      </c>
      <c r="M60" s="4">
        <v>517.14</v>
      </c>
      <c r="N60" s="4">
        <v>379.42999999999995</v>
      </c>
      <c r="O60" s="4">
        <v>918.59</v>
      </c>
      <c r="P60" s="4">
        <v>0</v>
      </c>
      <c r="Q60" s="4">
        <v>0</v>
      </c>
      <c r="R60" s="4">
        <v>-40</v>
      </c>
      <c r="S60" s="4">
        <v>-103020.05</v>
      </c>
      <c r="T60" s="33">
        <f t="shared" si="17"/>
        <v>-101244.89</v>
      </c>
      <c r="U60" s="4">
        <v>517.14</v>
      </c>
      <c r="V60" s="4">
        <v>379.42999999999995</v>
      </c>
      <c r="W60" s="4">
        <v>918.59</v>
      </c>
      <c r="X60" s="4">
        <v>0</v>
      </c>
      <c r="Y60" s="4">
        <v>0</v>
      </c>
      <c r="Z60" s="4">
        <v>-40</v>
      </c>
      <c r="AA60" s="4">
        <v>-103020.05</v>
      </c>
      <c r="AB60" s="33">
        <f t="shared" si="18"/>
        <v>-101244.89</v>
      </c>
      <c r="AC60" s="4">
        <v>517.14</v>
      </c>
      <c r="AD60" s="4">
        <v>379.42999999999995</v>
      </c>
      <c r="AE60" s="4">
        <v>918.59</v>
      </c>
      <c r="AF60" s="4">
        <v>0</v>
      </c>
      <c r="AG60" s="4">
        <v>0</v>
      </c>
      <c r="AH60" s="4">
        <v>-40</v>
      </c>
      <c r="AI60" s="4">
        <v>-103020.05</v>
      </c>
      <c r="AJ60" s="33">
        <f t="shared" si="19"/>
        <v>-101244.89</v>
      </c>
      <c r="AK60" s="4"/>
    </row>
    <row r="61" spans="1:37" x14ac:dyDescent="0.2">
      <c r="A61">
        <f>IF(AND(ABS(S61)&gt;Input!$A$3,ABS(1-T61)&gt;Input!$A$4),MAX($A$4:A60)+1,"")</f>
        <v>57</v>
      </c>
      <c r="B61">
        <f>IF(AND(ABS(U61)&gt;Input!$B$3,ABS(1-V61)&gt;Input!$B$4),MAX($B$4:B60)+1,"")</f>
        <v>57</v>
      </c>
      <c r="C61">
        <f>IF(AND(ABS(W61)&gt;Input!$C$3,ABS(1-X61)&gt;Input!$C$4),MAX($C$4:C60)+1,"")</f>
        <v>57</v>
      </c>
      <c r="D61" t="str">
        <f>IF(AND(H61=H62,J61=J62),"",MAX($D$4:D60)+1)</f>
        <v/>
      </c>
      <c r="E61" s="7" t="s">
        <v>18</v>
      </c>
      <c r="F61" s="7"/>
      <c r="G61" s="7"/>
      <c r="H61" s="7"/>
      <c r="I61" s="7"/>
      <c r="J61" s="7"/>
      <c r="K61" s="7" t="s">
        <v>303</v>
      </c>
      <c r="L61" s="7" t="s">
        <v>71</v>
      </c>
      <c r="M61" s="4">
        <v>-2861.91</v>
      </c>
      <c r="N61" s="4">
        <v>-16694.02</v>
      </c>
      <c r="O61" s="4">
        <v>11.850000000000364</v>
      </c>
      <c r="P61" s="4">
        <v>3438.29</v>
      </c>
      <c r="Q61" s="4">
        <v>10000</v>
      </c>
      <c r="R61" s="4">
        <v>3298.59</v>
      </c>
      <c r="S61" s="4">
        <v>4000</v>
      </c>
      <c r="T61" s="33">
        <f t="shared" si="17"/>
        <v>1192.7999999999993</v>
      </c>
      <c r="U61" s="4">
        <v>-2861.91</v>
      </c>
      <c r="V61" s="4">
        <v>-16694.02</v>
      </c>
      <c r="W61" s="4">
        <v>11.850000000000364</v>
      </c>
      <c r="X61" s="4">
        <v>3438.29</v>
      </c>
      <c r="Y61" s="4">
        <v>10000</v>
      </c>
      <c r="Z61" s="4">
        <v>3298.59</v>
      </c>
      <c r="AA61" s="4">
        <v>4000</v>
      </c>
      <c r="AB61" s="33">
        <f t="shared" si="18"/>
        <v>1192.7999999999993</v>
      </c>
      <c r="AC61" s="4">
        <v>-2861.91</v>
      </c>
      <c r="AD61" s="4">
        <v>-16694.02</v>
      </c>
      <c r="AE61" s="4">
        <v>11.850000000000364</v>
      </c>
      <c r="AF61" s="4">
        <v>3438.29</v>
      </c>
      <c r="AG61" s="4">
        <v>10000</v>
      </c>
      <c r="AH61" s="4">
        <v>3298.59</v>
      </c>
      <c r="AI61" s="4">
        <v>4000</v>
      </c>
      <c r="AJ61" s="33">
        <f t="shared" si="19"/>
        <v>1192.7999999999993</v>
      </c>
      <c r="AK61" s="4"/>
    </row>
    <row r="62" spans="1:37" x14ac:dyDescent="0.2">
      <c r="A62">
        <f>IF(AND(ABS(S62)&gt;Input!$A$3,ABS(1-T62)&gt;Input!$A$4),MAX($A$4:A61)+1,"")</f>
        <v>58</v>
      </c>
      <c r="B62">
        <f>IF(AND(ABS(U62)&gt;Input!$B$3,ABS(1-V62)&gt;Input!$B$4),MAX($B$4:B61)+1,"")</f>
        <v>58</v>
      </c>
      <c r="C62">
        <f>IF(AND(ABS(W62)&gt;Input!$C$3,ABS(1-X62)&gt;Input!$C$4),MAX($C$4:C61)+1,"")</f>
        <v>58</v>
      </c>
      <c r="D62" t="str">
        <f>IF(AND(H62=H63,J62=J63),"",MAX($D$4:D61)+1)</f>
        <v/>
      </c>
      <c r="E62" s="7" t="s">
        <v>18</v>
      </c>
      <c r="F62" s="7"/>
      <c r="G62" s="7"/>
      <c r="H62" s="7"/>
      <c r="I62" s="7"/>
      <c r="J62" s="7"/>
      <c r="K62" s="7" t="s">
        <v>304</v>
      </c>
      <c r="L62" s="7" t="s">
        <v>72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33">
        <f t="shared" si="17"/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33">
        <f t="shared" si="18"/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33">
        <f t="shared" si="19"/>
        <v>0</v>
      </c>
      <c r="AK62" s="4"/>
    </row>
    <row r="63" spans="1:37" x14ac:dyDescent="0.2">
      <c r="A63">
        <f>IF(AND(ABS(S63)&gt;Input!$A$3,ABS(1-T63)&gt;Input!$A$4),MAX($A$4:A62)+1,"")</f>
        <v>59</v>
      </c>
      <c r="B63">
        <f>IF(AND(ABS(U63)&gt;Input!$B$3,ABS(1-V63)&gt;Input!$B$4),MAX($B$4:B62)+1,"")</f>
        <v>59</v>
      </c>
      <c r="C63">
        <f>IF(AND(ABS(W63)&gt;Input!$C$3,ABS(1-X63)&gt;Input!$C$4),MAX($C$4:C62)+1,"")</f>
        <v>59</v>
      </c>
      <c r="D63" t="str">
        <f>IF(AND(H63=H64,J63=J64),"",MAX($D$4:D62)+1)</f>
        <v/>
      </c>
      <c r="E63" s="7" t="s">
        <v>18</v>
      </c>
      <c r="F63" s="7"/>
      <c r="G63" s="7"/>
      <c r="H63" s="7"/>
      <c r="I63" s="7"/>
      <c r="J63" s="7"/>
      <c r="K63" s="7" t="s">
        <v>305</v>
      </c>
      <c r="L63" s="7" t="s">
        <v>73</v>
      </c>
      <c r="M63" s="4">
        <v>-28141.199999999997</v>
      </c>
      <c r="N63" s="4">
        <v>-3097.7300000000032</v>
      </c>
      <c r="O63" s="4">
        <v>11870.379999999997</v>
      </c>
      <c r="P63" s="4">
        <v>-9761.1999999999971</v>
      </c>
      <c r="Q63" s="4">
        <v>17814.84</v>
      </c>
      <c r="R63" s="4">
        <v>-2522.9100000000035</v>
      </c>
      <c r="S63" s="4">
        <v>23909.86</v>
      </c>
      <c r="T63" s="33">
        <f t="shared" si="17"/>
        <v>10072.039999999997</v>
      </c>
      <c r="U63" s="4">
        <v>-28141.199999999997</v>
      </c>
      <c r="V63" s="4">
        <v>-3097.7300000000032</v>
      </c>
      <c r="W63" s="4">
        <v>11870.379999999997</v>
      </c>
      <c r="X63" s="4">
        <v>-9761.1999999999971</v>
      </c>
      <c r="Y63" s="4">
        <v>17814.84</v>
      </c>
      <c r="Z63" s="4">
        <v>-2522.9100000000035</v>
      </c>
      <c r="AA63" s="4">
        <v>23909.86</v>
      </c>
      <c r="AB63" s="33">
        <f t="shared" si="18"/>
        <v>10072.039999999997</v>
      </c>
      <c r="AC63" s="4">
        <v>-28141.199999999997</v>
      </c>
      <c r="AD63" s="4">
        <v>-3097.7300000000032</v>
      </c>
      <c r="AE63" s="4">
        <v>26870.379999999997</v>
      </c>
      <c r="AF63" s="4">
        <v>-9761.1999999999971</v>
      </c>
      <c r="AG63" s="4">
        <v>17814.84</v>
      </c>
      <c r="AH63" s="4">
        <v>-2522.9100000000035</v>
      </c>
      <c r="AI63" s="4">
        <v>23909.86</v>
      </c>
      <c r="AJ63" s="33">
        <f t="shared" si="19"/>
        <v>25072.039999999997</v>
      </c>
      <c r="AK63" s="4"/>
    </row>
    <row r="64" spans="1:37" x14ac:dyDescent="0.2">
      <c r="A64">
        <f>IF(AND(ABS(S64)&gt;Input!$A$3,ABS(1-T64)&gt;Input!$A$4),MAX($A$4:A63)+1,"")</f>
        <v>60</v>
      </c>
      <c r="B64">
        <f>IF(AND(ABS(U64)&gt;Input!$B$3,ABS(1-V64)&gt;Input!$B$4),MAX($B$4:B63)+1,"")</f>
        <v>60</v>
      </c>
      <c r="C64">
        <f>IF(AND(ABS(W64)&gt;Input!$C$3,ABS(1-X64)&gt;Input!$C$4),MAX($C$4:C63)+1,"")</f>
        <v>60</v>
      </c>
      <c r="D64" t="str">
        <f>IF(AND(H64=H65,J64=J65),"",MAX($D$4:D63)+1)</f>
        <v/>
      </c>
      <c r="E64" s="7" t="s">
        <v>18</v>
      </c>
      <c r="F64" s="7"/>
      <c r="G64" s="7"/>
      <c r="H64" s="7"/>
      <c r="I64" s="7"/>
      <c r="J64" s="7"/>
      <c r="K64" s="7" t="s">
        <v>306</v>
      </c>
      <c r="L64" s="7" t="s">
        <v>74</v>
      </c>
      <c r="M64" s="4">
        <v>-4528.6400000000003</v>
      </c>
      <c r="N64" s="4">
        <v>2171.3000000000002</v>
      </c>
      <c r="O64" s="4">
        <v>-1592.87</v>
      </c>
      <c r="P64" s="4">
        <v>535.56999999999971</v>
      </c>
      <c r="Q64" s="4">
        <v>-2740.3099999999995</v>
      </c>
      <c r="R64" s="4">
        <v>-2362.7399999999998</v>
      </c>
      <c r="S64" s="4">
        <v>6028.62</v>
      </c>
      <c r="T64" s="33">
        <f t="shared" si="17"/>
        <v>-2489.0699999999988</v>
      </c>
      <c r="U64" s="4">
        <v>-4528.6400000000003</v>
      </c>
      <c r="V64" s="4">
        <v>2171.3000000000002</v>
      </c>
      <c r="W64" s="4">
        <v>-1592.87</v>
      </c>
      <c r="X64" s="4">
        <v>535.56999999999971</v>
      </c>
      <c r="Y64" s="4">
        <v>-2740.3099999999995</v>
      </c>
      <c r="Z64" s="4">
        <v>-2362.7399999999998</v>
      </c>
      <c r="AA64" s="4">
        <v>6028.62</v>
      </c>
      <c r="AB64" s="33">
        <f t="shared" si="18"/>
        <v>-2489.0699999999988</v>
      </c>
      <c r="AC64" s="4">
        <v>-4528.6400000000003</v>
      </c>
      <c r="AD64" s="4">
        <v>2171.3000000000002</v>
      </c>
      <c r="AE64" s="4">
        <v>-1592.87</v>
      </c>
      <c r="AF64" s="4">
        <v>535.56999999999971</v>
      </c>
      <c r="AG64" s="4">
        <v>-2740.3099999999995</v>
      </c>
      <c r="AH64" s="4">
        <v>-2362.7399999999998</v>
      </c>
      <c r="AI64" s="4">
        <v>6028.62</v>
      </c>
      <c r="AJ64" s="33">
        <f t="shared" si="19"/>
        <v>-2489.0699999999988</v>
      </c>
      <c r="AK64" s="4"/>
    </row>
    <row r="65" spans="1:37" x14ac:dyDescent="0.2">
      <c r="A65">
        <f>IF(AND(ABS(S65)&gt;Input!$A$3,ABS(1-T65)&gt;Input!$A$4),MAX($A$4:A64)+1,"")</f>
        <v>61</v>
      </c>
      <c r="B65">
        <f>IF(AND(ABS(U65)&gt;Input!$B$3,ABS(1-V65)&gt;Input!$B$4),MAX($B$4:B64)+1,"")</f>
        <v>61</v>
      </c>
      <c r="C65">
        <f>IF(AND(ABS(W65)&gt;Input!$C$3,ABS(1-X65)&gt;Input!$C$4),MAX($C$4:C64)+1,"")</f>
        <v>61</v>
      </c>
      <c r="D65" t="str">
        <f>IF(AND(H65=H66,J65=J66),"",MAX($D$4:D64)+1)</f>
        <v/>
      </c>
      <c r="E65" s="7" t="s">
        <v>18</v>
      </c>
      <c r="F65" s="7"/>
      <c r="G65" s="7"/>
      <c r="H65" s="7"/>
      <c r="I65" s="7"/>
      <c r="J65" s="7"/>
      <c r="K65" s="7" t="s">
        <v>307</v>
      </c>
      <c r="L65" s="7" t="s">
        <v>75</v>
      </c>
      <c r="M65" s="4">
        <v>1157.71</v>
      </c>
      <c r="N65" s="4">
        <v>14570.41</v>
      </c>
      <c r="O65" s="4">
        <v>824.25</v>
      </c>
      <c r="P65" s="4">
        <v>450.73999999999978</v>
      </c>
      <c r="Q65" s="4">
        <v>2232.94</v>
      </c>
      <c r="R65" s="4">
        <v>-182.9699999999998</v>
      </c>
      <c r="S65" s="4">
        <v>-704.88000000000011</v>
      </c>
      <c r="T65" s="33">
        <f t="shared" si="17"/>
        <v>18348.199999999997</v>
      </c>
      <c r="U65" s="4">
        <v>1157.71</v>
      </c>
      <c r="V65" s="4">
        <v>19570.41</v>
      </c>
      <c r="W65" s="4">
        <v>824.25</v>
      </c>
      <c r="X65" s="4">
        <v>450.73999999999978</v>
      </c>
      <c r="Y65" s="4">
        <v>2232.94</v>
      </c>
      <c r="Z65" s="4">
        <v>-182.9699999999998</v>
      </c>
      <c r="AA65" s="4">
        <v>-704.88000000000011</v>
      </c>
      <c r="AB65" s="33">
        <f t="shared" si="18"/>
        <v>23348.199999999997</v>
      </c>
      <c r="AC65" s="4">
        <v>1157.71</v>
      </c>
      <c r="AD65" s="4">
        <v>14570.41</v>
      </c>
      <c r="AE65" s="4">
        <v>-6675.75</v>
      </c>
      <c r="AF65" s="4">
        <v>450.73999999999978</v>
      </c>
      <c r="AG65" s="4">
        <v>2232.94</v>
      </c>
      <c r="AH65" s="4">
        <v>-182.9699999999998</v>
      </c>
      <c r="AI65" s="4">
        <v>-704.88000000000011</v>
      </c>
      <c r="AJ65" s="33">
        <f t="shared" si="19"/>
        <v>10848.2</v>
      </c>
      <c r="AK65" s="4"/>
    </row>
    <row r="66" spans="1:37" x14ac:dyDescent="0.2">
      <c r="A66">
        <f>IF(AND(ABS(S66)&gt;Input!$A$3,ABS(1-T66)&gt;Input!$A$4),MAX($A$4:A65)+1,"")</f>
        <v>62</v>
      </c>
      <c r="B66">
        <f>IF(AND(ABS(U66)&gt;Input!$B$3,ABS(1-V66)&gt;Input!$B$4),MAX($B$4:B65)+1,"")</f>
        <v>62</v>
      </c>
      <c r="C66">
        <f>IF(AND(ABS(W66)&gt;Input!$C$3,ABS(1-X66)&gt;Input!$C$4),MAX($C$4:C65)+1,"")</f>
        <v>62</v>
      </c>
      <c r="D66" t="str">
        <f>IF(AND(H66=H67,J66=J67),"",MAX($D$4:D65)+1)</f>
        <v/>
      </c>
      <c r="E66" s="7" t="s">
        <v>18</v>
      </c>
      <c r="F66" s="7"/>
      <c r="G66" s="7"/>
      <c r="H66" s="7"/>
      <c r="I66" s="7"/>
      <c r="J66" s="7"/>
      <c r="K66" s="7" t="s">
        <v>308</v>
      </c>
      <c r="L66" s="7" t="s">
        <v>76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33">
        <f t="shared" si="17"/>
        <v>0</v>
      </c>
      <c r="U66" s="4">
        <v>0</v>
      </c>
      <c r="V66" s="4">
        <v>0</v>
      </c>
      <c r="W66" s="4">
        <v>0</v>
      </c>
      <c r="X66" s="4">
        <v>0</v>
      </c>
      <c r="Y66" s="4">
        <v>14000</v>
      </c>
      <c r="Z66" s="4">
        <v>0</v>
      </c>
      <c r="AA66" s="4">
        <v>0</v>
      </c>
      <c r="AB66" s="33">
        <f t="shared" si="18"/>
        <v>14000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33">
        <f t="shared" si="19"/>
        <v>0</v>
      </c>
      <c r="AK66" s="4"/>
    </row>
    <row r="67" spans="1:37" x14ac:dyDescent="0.2">
      <c r="A67">
        <f>IF(AND(ABS(S67)&gt;Input!$A$3,ABS(1-T67)&gt;Input!$A$4),MAX($A$4:A66)+1,"")</f>
        <v>63</v>
      </c>
      <c r="B67">
        <f>IF(AND(ABS(U67)&gt;Input!$B$3,ABS(1-V67)&gt;Input!$B$4),MAX($B$4:B66)+1,"")</f>
        <v>63</v>
      </c>
      <c r="C67">
        <f>IF(AND(ABS(W67)&gt;Input!$C$3,ABS(1-X67)&gt;Input!$C$4),MAX($C$4:C66)+1,"")</f>
        <v>63</v>
      </c>
      <c r="D67" t="str">
        <f>IF(AND(H67=H68,J67=J68),"",MAX($D$4:D66)+1)</f>
        <v/>
      </c>
      <c r="E67" s="7" t="s">
        <v>18</v>
      </c>
      <c r="F67" s="7"/>
      <c r="G67" s="7"/>
      <c r="H67" s="7"/>
      <c r="I67" s="7"/>
      <c r="J67" s="7"/>
      <c r="K67" s="7" t="s">
        <v>309</v>
      </c>
      <c r="L67" s="7" t="s">
        <v>77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15000</v>
      </c>
      <c r="S67" s="4">
        <v>15000</v>
      </c>
      <c r="T67" s="33">
        <f t="shared" si="17"/>
        <v>30000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15000</v>
      </c>
      <c r="AA67" s="4">
        <v>15000</v>
      </c>
      <c r="AB67" s="33">
        <f t="shared" si="18"/>
        <v>30000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15000</v>
      </c>
      <c r="AI67" s="4">
        <v>15000</v>
      </c>
      <c r="AJ67" s="33">
        <f t="shared" si="19"/>
        <v>30000</v>
      </c>
      <c r="AK67" s="4"/>
    </row>
    <row r="68" spans="1:37" x14ac:dyDescent="0.2">
      <c r="A68">
        <f>IF(AND(ABS(S68)&gt;Input!$A$3,ABS(1-T68)&gt;Input!$A$4),MAX($A$4:A67)+1,"")</f>
        <v>64</v>
      </c>
      <c r="B68">
        <f>IF(AND(ABS(U68)&gt;Input!$B$3,ABS(1-V68)&gt;Input!$B$4),MAX($B$4:B67)+1,"")</f>
        <v>64</v>
      </c>
      <c r="C68">
        <f>IF(AND(ABS(W68)&gt;Input!$C$3,ABS(1-X68)&gt;Input!$C$4),MAX($C$4:C67)+1,"")</f>
        <v>64</v>
      </c>
      <c r="D68" t="str">
        <f>IF(AND(H68=H69,J68=J69),"",MAX($D$4:D67)+1)</f>
        <v/>
      </c>
      <c r="E68" s="7" t="s">
        <v>18</v>
      </c>
      <c r="F68" s="7"/>
      <c r="G68" s="7"/>
      <c r="H68" s="7"/>
      <c r="I68" s="7"/>
      <c r="J68" s="7"/>
      <c r="K68" s="7" t="s">
        <v>310</v>
      </c>
      <c r="L68" s="7" t="s">
        <v>78</v>
      </c>
      <c r="M68" s="4">
        <v>-8603.6000000000058</v>
      </c>
      <c r="N68" s="4">
        <v>-32649.440000000002</v>
      </c>
      <c r="O68" s="4">
        <v>-8630.4600000000064</v>
      </c>
      <c r="P68" s="4">
        <v>-16714.03</v>
      </c>
      <c r="Q68" s="4">
        <v>-21755.670000000013</v>
      </c>
      <c r="R68" s="4">
        <v>-4666.25</v>
      </c>
      <c r="S68" s="4">
        <v>-7314.5299999999988</v>
      </c>
      <c r="T68" s="33">
        <f t="shared" si="17"/>
        <v>-100333.98000000003</v>
      </c>
      <c r="U68" s="4">
        <v>-8603.6000000000058</v>
      </c>
      <c r="V68" s="4">
        <v>-32649.440000000002</v>
      </c>
      <c r="W68" s="4">
        <v>-8630.4600000000064</v>
      </c>
      <c r="X68" s="4">
        <v>-10971.029999999999</v>
      </c>
      <c r="Y68" s="4">
        <v>-21005.670000000013</v>
      </c>
      <c r="Z68" s="4">
        <v>-4666.25</v>
      </c>
      <c r="AA68" s="4">
        <v>-7314.5299999999988</v>
      </c>
      <c r="AB68" s="33">
        <f t="shared" si="18"/>
        <v>-93840.980000000025</v>
      </c>
      <c r="AC68" s="4">
        <v>-8603.6000000000058</v>
      </c>
      <c r="AD68" s="4">
        <v>-49649.440000000002</v>
      </c>
      <c r="AE68" s="4">
        <v>-25630.460000000006</v>
      </c>
      <c r="AF68" s="4">
        <v>-16714.03</v>
      </c>
      <c r="AG68" s="4">
        <v>-21755.670000000013</v>
      </c>
      <c r="AH68" s="4">
        <v>-4666.25</v>
      </c>
      <c r="AI68" s="4">
        <v>-7314.5299999999988</v>
      </c>
      <c r="AJ68" s="33">
        <f t="shared" si="19"/>
        <v>-134333.98000000004</v>
      </c>
      <c r="AK68" s="4"/>
    </row>
    <row r="69" spans="1:37" x14ac:dyDescent="0.2">
      <c r="A69">
        <f>IF(AND(ABS(S69)&gt;Input!$A$3,ABS(1-T69)&gt;Input!$A$4),MAX($A$4:A68)+1,"")</f>
        <v>65</v>
      </c>
      <c r="B69">
        <f>IF(AND(ABS(U69)&gt;Input!$B$3,ABS(1-V69)&gt;Input!$B$4),MAX($B$4:B68)+1,"")</f>
        <v>65</v>
      </c>
      <c r="C69">
        <f>IF(AND(ABS(W69)&gt;Input!$C$3,ABS(1-X69)&gt;Input!$C$4),MAX($C$4:C68)+1,"")</f>
        <v>65</v>
      </c>
      <c r="D69" t="str">
        <f>IF(AND(H69=H70,J69=J70),"",MAX($D$4:D68)+1)</f>
        <v/>
      </c>
      <c r="E69" s="7" t="s">
        <v>18</v>
      </c>
      <c r="F69" s="7"/>
      <c r="G69" s="7"/>
      <c r="H69" s="7"/>
      <c r="I69" s="7"/>
      <c r="J69" s="7"/>
      <c r="K69" s="7" t="s">
        <v>311</v>
      </c>
      <c r="L69" s="7" t="s">
        <v>79</v>
      </c>
      <c r="M69" s="4">
        <v>13640.649999999994</v>
      </c>
      <c r="N69" s="4">
        <v>5543.3999999999942</v>
      </c>
      <c r="O69" s="4">
        <v>-4362.75</v>
      </c>
      <c r="P69" s="4">
        <v>11945.330000000002</v>
      </c>
      <c r="Q69" s="4">
        <v>4584.1000000000058</v>
      </c>
      <c r="R69" s="4">
        <v>-17607.809999999998</v>
      </c>
      <c r="S69" s="4">
        <v>-62280.959999999992</v>
      </c>
      <c r="T69" s="33">
        <f t="shared" si="17"/>
        <v>-48538.039999999994</v>
      </c>
      <c r="U69" s="4">
        <v>13640.649999999994</v>
      </c>
      <c r="V69" s="4">
        <v>5543.3999999999942</v>
      </c>
      <c r="W69" s="4">
        <v>-4362.75</v>
      </c>
      <c r="X69" s="4">
        <v>11945.330000000002</v>
      </c>
      <c r="Y69" s="4">
        <v>4584.1000000000058</v>
      </c>
      <c r="Z69" s="4">
        <v>-17607.809999999998</v>
      </c>
      <c r="AA69" s="4">
        <v>-62280.959999999992</v>
      </c>
      <c r="AB69" s="33">
        <f t="shared" si="18"/>
        <v>-48538.039999999994</v>
      </c>
      <c r="AC69" s="4">
        <v>13640.649999999994</v>
      </c>
      <c r="AD69" s="4">
        <v>25543.399999999994</v>
      </c>
      <c r="AE69" s="4">
        <v>-24922.75</v>
      </c>
      <c r="AF69" s="4">
        <v>11945.330000000002</v>
      </c>
      <c r="AG69" s="4">
        <v>4584.1000000000058</v>
      </c>
      <c r="AH69" s="4">
        <v>-17607.809999999998</v>
      </c>
      <c r="AI69" s="4">
        <v>-137280.95999999999</v>
      </c>
      <c r="AJ69" s="33">
        <f t="shared" si="19"/>
        <v>-124098.04</v>
      </c>
      <c r="AK69" s="4"/>
    </row>
    <row r="70" spans="1:37" x14ac:dyDescent="0.2">
      <c r="A70">
        <f>IF(AND(ABS(S70)&gt;Input!$A$3,ABS(1-T70)&gt;Input!$A$4),MAX($A$4:A69)+1,"")</f>
        <v>66</v>
      </c>
      <c r="B70">
        <f>IF(AND(ABS(U70)&gt;Input!$B$3,ABS(1-V70)&gt;Input!$B$4),MAX($B$4:B69)+1,"")</f>
        <v>66</v>
      </c>
      <c r="C70">
        <f>IF(AND(ABS(W70)&gt;Input!$C$3,ABS(1-X70)&gt;Input!$C$4),MAX($C$4:C69)+1,"")</f>
        <v>66</v>
      </c>
      <c r="D70" t="str">
        <f>IF(AND(H70=H71,J70=J71),"",MAX($D$4:D69)+1)</f>
        <v/>
      </c>
      <c r="E70" s="7" t="s">
        <v>18</v>
      </c>
      <c r="F70" s="7"/>
      <c r="G70" s="7"/>
      <c r="H70" s="7"/>
      <c r="I70" s="7"/>
      <c r="J70" s="7"/>
      <c r="K70" s="7" t="s">
        <v>312</v>
      </c>
      <c r="L70" s="7" t="s">
        <v>80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33">
        <f t="shared" ref="T70:T133" si="20">SUM(M70:S70)</f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33">
        <f t="shared" ref="AB70:AB133" si="21">SUM(U70:AA70)</f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33">
        <f t="shared" ref="AJ70:AJ133" si="22">SUM(AC70:AI70)</f>
        <v>0</v>
      </c>
      <c r="AK70" s="4"/>
    </row>
    <row r="71" spans="1:37" x14ac:dyDescent="0.2">
      <c r="A71">
        <f>IF(AND(ABS(S71)&gt;Input!$A$3,ABS(1-T71)&gt;Input!$A$4),MAX($A$4:A70)+1,"")</f>
        <v>67</v>
      </c>
      <c r="B71">
        <f>IF(AND(ABS(U71)&gt;Input!$B$3,ABS(1-V71)&gt;Input!$B$4),MAX($B$4:B70)+1,"")</f>
        <v>67</v>
      </c>
      <c r="C71">
        <f>IF(AND(ABS(W71)&gt;Input!$C$3,ABS(1-X71)&gt;Input!$C$4),MAX($C$4:C70)+1,"")</f>
        <v>67</v>
      </c>
      <c r="D71" t="str">
        <f>IF(AND(H71=H72,J71=J72),"",MAX($D$4:D70)+1)</f>
        <v/>
      </c>
      <c r="E71" s="7" t="s">
        <v>18</v>
      </c>
      <c r="F71" s="7"/>
      <c r="G71" s="7"/>
      <c r="H71" s="7"/>
      <c r="I71" s="7"/>
      <c r="J71" s="7"/>
      <c r="K71" s="7" t="s">
        <v>313</v>
      </c>
      <c r="L71" s="7" t="s">
        <v>81</v>
      </c>
      <c r="M71" s="4">
        <v>-3743.0400000000009</v>
      </c>
      <c r="N71" s="4">
        <v>-3323.2200000000012</v>
      </c>
      <c r="O71" s="4">
        <v>-1652.0800000000017</v>
      </c>
      <c r="P71" s="4">
        <v>1564.0900000000001</v>
      </c>
      <c r="Q71" s="4">
        <v>-4969.8300000000017</v>
      </c>
      <c r="R71" s="4">
        <v>-253.59999999999854</v>
      </c>
      <c r="S71" s="4">
        <v>-3262.9000000000015</v>
      </c>
      <c r="T71" s="33">
        <f t="shared" si="20"/>
        <v>-15640.580000000005</v>
      </c>
      <c r="U71" s="4">
        <v>-3743.0400000000009</v>
      </c>
      <c r="V71" s="4">
        <v>-3323.2200000000012</v>
      </c>
      <c r="W71" s="4">
        <v>-1652.0800000000017</v>
      </c>
      <c r="X71" s="4">
        <v>1564.0900000000001</v>
      </c>
      <c r="Y71" s="4">
        <v>-4969.8300000000017</v>
      </c>
      <c r="Z71" s="4">
        <v>-253.59999999999854</v>
      </c>
      <c r="AA71" s="4">
        <v>-3262.9000000000015</v>
      </c>
      <c r="AB71" s="33">
        <f t="shared" si="21"/>
        <v>-15640.580000000005</v>
      </c>
      <c r="AC71" s="4">
        <v>-3743.0400000000009</v>
      </c>
      <c r="AD71" s="4">
        <v>-3323.2200000000012</v>
      </c>
      <c r="AE71" s="4">
        <v>-1652.0800000000017</v>
      </c>
      <c r="AF71" s="4">
        <v>-1435.9099999999999</v>
      </c>
      <c r="AG71" s="4">
        <v>-4969.8300000000017</v>
      </c>
      <c r="AH71" s="4">
        <v>-753.59999999999854</v>
      </c>
      <c r="AI71" s="4">
        <v>-3262.9000000000015</v>
      </c>
      <c r="AJ71" s="33">
        <f t="shared" si="22"/>
        <v>-19140.580000000005</v>
      </c>
      <c r="AK71" s="4"/>
    </row>
    <row r="72" spans="1:37" x14ac:dyDescent="0.2">
      <c r="A72">
        <f>IF(AND(ABS(S72)&gt;Input!$A$3,ABS(1-T72)&gt;Input!$A$4),MAX($A$4:A71)+1,"")</f>
        <v>68</v>
      </c>
      <c r="B72">
        <f>IF(AND(ABS(U72)&gt;Input!$B$3,ABS(1-V72)&gt;Input!$B$4),MAX($B$4:B71)+1,"")</f>
        <v>68</v>
      </c>
      <c r="C72">
        <f>IF(AND(ABS(W72)&gt;Input!$C$3,ABS(1-X72)&gt;Input!$C$4),MAX($C$4:C71)+1,"")</f>
        <v>68</v>
      </c>
      <c r="D72" t="str">
        <f>IF(AND(H72=H73,J72=J73),"",MAX($D$4:D71)+1)</f>
        <v/>
      </c>
      <c r="E72" s="7" t="s">
        <v>18</v>
      </c>
      <c r="F72" s="7"/>
      <c r="G72" s="7"/>
      <c r="H72" s="7"/>
      <c r="I72" s="7"/>
      <c r="J72" s="7"/>
      <c r="K72" s="7" t="s">
        <v>314</v>
      </c>
      <c r="L72" s="7" t="s">
        <v>82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33">
        <f t="shared" si="20"/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33">
        <f t="shared" si="21"/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33">
        <f t="shared" si="22"/>
        <v>0</v>
      </c>
      <c r="AK72" s="4"/>
    </row>
    <row r="73" spans="1:37" x14ac:dyDescent="0.2">
      <c r="A73">
        <f>IF(AND(ABS(S73)&gt;Input!$A$3,ABS(1-T73)&gt;Input!$A$4),MAX($A$4:A72)+1,"")</f>
        <v>69</v>
      </c>
      <c r="B73">
        <f>IF(AND(ABS(U73)&gt;Input!$B$3,ABS(1-V73)&gt;Input!$B$4),MAX($B$4:B72)+1,"")</f>
        <v>69</v>
      </c>
      <c r="C73">
        <f>IF(AND(ABS(W73)&gt;Input!$C$3,ABS(1-X73)&gt;Input!$C$4),MAX($C$4:C72)+1,"")</f>
        <v>69</v>
      </c>
      <c r="D73" t="str">
        <f>IF(AND(H73=H74,J73=J74),"",MAX($D$4:D72)+1)</f>
        <v/>
      </c>
      <c r="E73" s="7" t="s">
        <v>18</v>
      </c>
      <c r="F73" s="7"/>
      <c r="G73" s="7"/>
      <c r="H73" s="7"/>
      <c r="I73" s="7"/>
      <c r="J73" s="7"/>
      <c r="K73" s="7" t="s">
        <v>315</v>
      </c>
      <c r="L73" s="7" t="s">
        <v>83</v>
      </c>
      <c r="M73" s="4">
        <v>79.75</v>
      </c>
      <c r="N73" s="4">
        <v>-5988.25</v>
      </c>
      <c r="O73" s="4">
        <v>-1183.1000000000004</v>
      </c>
      <c r="P73" s="4">
        <v>-2108.5</v>
      </c>
      <c r="Q73" s="4">
        <v>-94.550000000000182</v>
      </c>
      <c r="R73" s="4">
        <v>-9383.65</v>
      </c>
      <c r="S73" s="4">
        <v>269.25</v>
      </c>
      <c r="T73" s="33">
        <f t="shared" si="20"/>
        <v>-18409.050000000003</v>
      </c>
      <c r="U73" s="4">
        <v>79.75</v>
      </c>
      <c r="V73" s="4">
        <v>-5988.25</v>
      </c>
      <c r="W73" s="4">
        <v>-1183.1000000000004</v>
      </c>
      <c r="X73" s="4">
        <v>-2108.5</v>
      </c>
      <c r="Y73" s="4">
        <v>-94.550000000000182</v>
      </c>
      <c r="Z73" s="4">
        <v>5871.35</v>
      </c>
      <c r="AA73" s="4">
        <v>269.25</v>
      </c>
      <c r="AB73" s="33">
        <f t="shared" si="21"/>
        <v>-3154.0500000000011</v>
      </c>
      <c r="AC73" s="4">
        <v>79.75</v>
      </c>
      <c r="AD73" s="4">
        <v>-5988.25</v>
      </c>
      <c r="AE73" s="4">
        <v>-6683.1</v>
      </c>
      <c r="AF73" s="4">
        <v>-2108.5</v>
      </c>
      <c r="AG73" s="4">
        <v>-94.550000000000182</v>
      </c>
      <c r="AH73" s="4">
        <v>-9383.65</v>
      </c>
      <c r="AI73" s="4">
        <v>269.25</v>
      </c>
      <c r="AJ73" s="33">
        <f t="shared" si="22"/>
        <v>-23909.050000000003</v>
      </c>
      <c r="AK73" s="4"/>
    </row>
    <row r="74" spans="1:37" x14ac:dyDescent="0.2">
      <c r="A74">
        <f>IF(AND(ABS(S74)&gt;Input!$A$3,ABS(1-T74)&gt;Input!$A$4),MAX($A$4:A73)+1,"")</f>
        <v>70</v>
      </c>
      <c r="B74">
        <f>IF(AND(ABS(U74)&gt;Input!$B$3,ABS(1-V74)&gt;Input!$B$4),MAX($B$4:B73)+1,"")</f>
        <v>70</v>
      </c>
      <c r="C74">
        <f>IF(AND(ABS(W74)&gt;Input!$C$3,ABS(1-X74)&gt;Input!$C$4),MAX($C$4:C73)+1,"")</f>
        <v>70</v>
      </c>
      <c r="D74" t="str">
        <f>IF(AND(H74=H75,J74=J75),"",MAX($D$4:D73)+1)</f>
        <v/>
      </c>
      <c r="E74" s="7" t="s">
        <v>18</v>
      </c>
      <c r="F74" s="7"/>
      <c r="G74" s="7"/>
      <c r="H74" s="7"/>
      <c r="I74" s="7"/>
      <c r="J74" s="7"/>
      <c r="K74" s="7" t="s">
        <v>316</v>
      </c>
      <c r="L74" s="7" t="s">
        <v>84</v>
      </c>
      <c r="M74" s="4">
        <v>16794.75</v>
      </c>
      <c r="N74" s="4">
        <v>-1842.2700000000041</v>
      </c>
      <c r="O74" s="4">
        <v>24382.21</v>
      </c>
      <c r="P74" s="4">
        <v>6294.4000000000015</v>
      </c>
      <c r="Q74" s="4">
        <v>-16743.210000000006</v>
      </c>
      <c r="R74" s="4">
        <v>12000.849999999999</v>
      </c>
      <c r="S74" s="4">
        <v>12569.32</v>
      </c>
      <c r="T74" s="33">
        <f t="shared" si="20"/>
        <v>53456.049999999988</v>
      </c>
      <c r="U74" s="4">
        <v>25194.75</v>
      </c>
      <c r="V74" s="4">
        <v>-1842.2700000000041</v>
      </c>
      <c r="W74" s="4">
        <v>24382.21</v>
      </c>
      <c r="X74" s="4">
        <v>6294.4000000000015</v>
      </c>
      <c r="Y74" s="4">
        <v>-16743.210000000006</v>
      </c>
      <c r="Z74" s="4">
        <v>12000.849999999999</v>
      </c>
      <c r="AA74" s="4">
        <v>18220.830000000002</v>
      </c>
      <c r="AB74" s="33">
        <f t="shared" si="21"/>
        <v>67507.56</v>
      </c>
      <c r="AC74" s="4">
        <v>16794.75</v>
      </c>
      <c r="AD74" s="4">
        <v>-1842.2700000000041</v>
      </c>
      <c r="AE74" s="4">
        <v>24382.21</v>
      </c>
      <c r="AF74" s="4">
        <v>6294.4000000000015</v>
      </c>
      <c r="AG74" s="4">
        <v>-16743.210000000006</v>
      </c>
      <c r="AH74" s="4">
        <v>37000.85</v>
      </c>
      <c r="AI74" s="4">
        <v>12569.32</v>
      </c>
      <c r="AJ74" s="33">
        <f t="shared" si="22"/>
        <v>78456.049999999988</v>
      </c>
      <c r="AK74" s="4"/>
    </row>
    <row r="75" spans="1:37" x14ac:dyDescent="0.2">
      <c r="A75">
        <f>IF(AND(ABS(S75)&gt;Input!$A$3,ABS(1-T75)&gt;Input!$A$4),MAX($A$4:A74)+1,"")</f>
        <v>71</v>
      </c>
      <c r="B75">
        <f>IF(AND(ABS(U75)&gt;Input!$B$3,ABS(1-V75)&gt;Input!$B$4),MAX($B$4:B74)+1,"")</f>
        <v>71</v>
      </c>
      <c r="C75">
        <f>IF(AND(ABS(W75)&gt;Input!$C$3,ABS(1-X75)&gt;Input!$C$4),MAX($C$4:C74)+1,"")</f>
        <v>71</v>
      </c>
      <c r="D75" t="str">
        <f>IF(AND(H75=H76,J75=J76),"",MAX($D$4:D74)+1)</f>
        <v/>
      </c>
      <c r="E75" s="7" t="s">
        <v>18</v>
      </c>
      <c r="F75" s="7"/>
      <c r="G75" s="7"/>
      <c r="H75" s="7"/>
      <c r="I75" s="7"/>
      <c r="J75" s="7"/>
      <c r="K75" s="7" t="s">
        <v>317</v>
      </c>
      <c r="L75" s="7" t="s">
        <v>85</v>
      </c>
      <c r="M75" s="4">
        <v>-7061.27</v>
      </c>
      <c r="N75" s="4">
        <v>-2913.2700000000004</v>
      </c>
      <c r="O75" s="4">
        <v>-4071.13</v>
      </c>
      <c r="P75" s="4">
        <v>-12145.87</v>
      </c>
      <c r="Q75" s="4">
        <v>-10198.51</v>
      </c>
      <c r="R75" s="4">
        <v>-12409.53</v>
      </c>
      <c r="S75" s="4">
        <v>-14410.470000000001</v>
      </c>
      <c r="T75" s="33">
        <f t="shared" si="20"/>
        <v>-63210.05</v>
      </c>
      <c r="U75" s="4">
        <v>-7061.27</v>
      </c>
      <c r="V75" s="4">
        <v>-2913.2700000000004</v>
      </c>
      <c r="W75" s="4">
        <v>-4071.13</v>
      </c>
      <c r="X75" s="4">
        <v>-12145.87</v>
      </c>
      <c r="Y75" s="4">
        <v>-10198.51</v>
      </c>
      <c r="Z75" s="4">
        <v>-12409.53</v>
      </c>
      <c r="AA75" s="4">
        <v>-13450.550000000001</v>
      </c>
      <c r="AB75" s="33">
        <f t="shared" si="21"/>
        <v>-62250.130000000005</v>
      </c>
      <c r="AC75" s="4">
        <v>-7061.27</v>
      </c>
      <c r="AD75" s="4">
        <v>-2913.2700000000004</v>
      </c>
      <c r="AE75" s="4">
        <v>-4071.13</v>
      </c>
      <c r="AF75" s="4">
        <v>-12145.87</v>
      </c>
      <c r="AG75" s="4">
        <v>-10198.51</v>
      </c>
      <c r="AH75" s="4">
        <v>-12409.53</v>
      </c>
      <c r="AI75" s="4">
        <v>-14410.470000000001</v>
      </c>
      <c r="AJ75" s="33">
        <f t="shared" si="22"/>
        <v>-63210.05</v>
      </c>
      <c r="AK75" s="4"/>
    </row>
    <row r="76" spans="1:37" x14ac:dyDescent="0.2">
      <c r="A76">
        <f>IF(AND(ABS(S76)&gt;Input!$A$3,ABS(1-T76)&gt;Input!$A$4),MAX($A$4:A75)+1,"")</f>
        <v>72</v>
      </c>
      <c r="B76">
        <f>IF(AND(ABS(U76)&gt;Input!$B$3,ABS(1-V76)&gt;Input!$B$4),MAX($B$4:B75)+1,"")</f>
        <v>72</v>
      </c>
      <c r="C76">
        <f>IF(AND(ABS(W76)&gt;Input!$C$3,ABS(1-X76)&gt;Input!$C$4),MAX($C$4:C75)+1,"")</f>
        <v>72</v>
      </c>
      <c r="D76" t="str">
        <f>IF(AND(H76=H77,J76=J77),"",MAX($D$4:D75)+1)</f>
        <v/>
      </c>
      <c r="E76" s="7" t="s">
        <v>18</v>
      </c>
      <c r="F76" s="7"/>
      <c r="G76" s="7"/>
      <c r="H76" s="7"/>
      <c r="I76" s="7"/>
      <c r="J76" s="7"/>
      <c r="K76" s="7" t="s">
        <v>318</v>
      </c>
      <c r="L76" s="7" t="s">
        <v>86</v>
      </c>
      <c r="M76" s="4">
        <v>-1611.37</v>
      </c>
      <c r="N76" s="4">
        <v>-1074.7199999999998</v>
      </c>
      <c r="O76" s="4">
        <v>-710.13000000000011</v>
      </c>
      <c r="P76" s="4">
        <v>86.789999999999964</v>
      </c>
      <c r="Q76" s="4">
        <v>-1678.4</v>
      </c>
      <c r="R76" s="4">
        <v>472.46000000000004</v>
      </c>
      <c r="S76" s="4">
        <v>1066</v>
      </c>
      <c r="T76" s="33">
        <f t="shared" si="20"/>
        <v>-3449.37</v>
      </c>
      <c r="U76" s="4">
        <v>-1611.37</v>
      </c>
      <c r="V76" s="4">
        <v>-1074.7199999999998</v>
      </c>
      <c r="W76" s="4">
        <v>-710.13000000000011</v>
      </c>
      <c r="X76" s="4">
        <v>86.789999999999964</v>
      </c>
      <c r="Y76" s="4">
        <v>-1678.4</v>
      </c>
      <c r="Z76" s="4">
        <v>472.46000000000004</v>
      </c>
      <c r="AA76" s="4">
        <v>1066</v>
      </c>
      <c r="AB76" s="33">
        <f t="shared" si="21"/>
        <v>-3449.37</v>
      </c>
      <c r="AC76" s="4">
        <v>-1611.37</v>
      </c>
      <c r="AD76" s="4">
        <v>-1074.7199999999998</v>
      </c>
      <c r="AE76" s="4">
        <v>-210.13000000000011</v>
      </c>
      <c r="AF76" s="4">
        <v>86.789999999999964</v>
      </c>
      <c r="AG76" s="4">
        <v>-1678.4</v>
      </c>
      <c r="AH76" s="4">
        <v>472.46000000000004</v>
      </c>
      <c r="AI76" s="4">
        <v>1066</v>
      </c>
      <c r="AJ76" s="33">
        <f t="shared" si="22"/>
        <v>-2949.37</v>
      </c>
      <c r="AK76" s="4"/>
    </row>
    <row r="77" spans="1:37" x14ac:dyDescent="0.2">
      <c r="A77">
        <f>IF(AND(ABS(S77)&gt;Input!$A$3,ABS(1-T77)&gt;Input!$A$4),MAX($A$4:A76)+1,"")</f>
        <v>73</v>
      </c>
      <c r="B77">
        <f>IF(AND(ABS(U77)&gt;Input!$B$3,ABS(1-V77)&gt;Input!$B$4),MAX($B$4:B76)+1,"")</f>
        <v>73</v>
      </c>
      <c r="C77">
        <f>IF(AND(ABS(W77)&gt;Input!$C$3,ABS(1-X77)&gt;Input!$C$4),MAX($C$4:C76)+1,"")</f>
        <v>73</v>
      </c>
      <c r="D77" t="str">
        <f>IF(AND(H77=H78,J77=J78),"",MAX($D$4:D76)+1)</f>
        <v/>
      </c>
      <c r="E77" s="7" t="s">
        <v>18</v>
      </c>
      <c r="F77" s="7"/>
      <c r="G77" s="7"/>
      <c r="H77" s="7"/>
      <c r="I77" s="7"/>
      <c r="J77" s="7"/>
      <c r="K77" s="7" t="s">
        <v>319</v>
      </c>
      <c r="L77" s="7" t="s">
        <v>87</v>
      </c>
      <c r="M77" s="4">
        <v>-3700</v>
      </c>
      <c r="N77" s="4">
        <v>-1425.54</v>
      </c>
      <c r="O77" s="4">
        <v>-929.76</v>
      </c>
      <c r="P77" s="4">
        <v>-435.99</v>
      </c>
      <c r="Q77" s="4">
        <v>0</v>
      </c>
      <c r="R77" s="4">
        <v>1775.19</v>
      </c>
      <c r="S77" s="4">
        <v>-532.16</v>
      </c>
      <c r="T77" s="33">
        <f t="shared" si="20"/>
        <v>-5248.26</v>
      </c>
      <c r="U77" s="4">
        <v>-1450</v>
      </c>
      <c r="V77" s="4">
        <v>-165.53999999999996</v>
      </c>
      <c r="W77" s="4">
        <v>-929.76</v>
      </c>
      <c r="X77" s="4">
        <v>-435.99</v>
      </c>
      <c r="Y77" s="4">
        <v>0</v>
      </c>
      <c r="Z77" s="4">
        <v>1775.19</v>
      </c>
      <c r="AA77" s="4">
        <v>-532.16</v>
      </c>
      <c r="AB77" s="33">
        <f t="shared" si="21"/>
        <v>-1738.2599999999998</v>
      </c>
      <c r="AC77" s="4">
        <v>-3700</v>
      </c>
      <c r="AD77" s="4">
        <v>-1425.54</v>
      </c>
      <c r="AE77" s="4">
        <v>-929.76</v>
      </c>
      <c r="AF77" s="4">
        <v>-435.99</v>
      </c>
      <c r="AG77" s="4">
        <v>0</v>
      </c>
      <c r="AH77" s="4">
        <v>1775.19</v>
      </c>
      <c r="AI77" s="4">
        <v>-532.16</v>
      </c>
      <c r="AJ77" s="33">
        <f t="shared" si="22"/>
        <v>-5248.26</v>
      </c>
      <c r="AK77" s="4"/>
    </row>
    <row r="78" spans="1:37" x14ac:dyDescent="0.2">
      <c r="A78">
        <f>IF(AND(ABS(S78)&gt;Input!$A$3,ABS(1-T78)&gt;Input!$A$4),MAX($A$4:A77)+1,"")</f>
        <v>74</v>
      </c>
      <c r="B78">
        <f>IF(AND(ABS(U78)&gt;Input!$B$3,ABS(1-V78)&gt;Input!$B$4),MAX($B$4:B77)+1,"")</f>
        <v>74</v>
      </c>
      <c r="C78">
        <f>IF(AND(ABS(W78)&gt;Input!$C$3,ABS(1-X78)&gt;Input!$C$4),MAX($C$4:C77)+1,"")</f>
        <v>74</v>
      </c>
      <c r="D78" t="str">
        <f>IF(AND(H78=H79,J78=J79),"",MAX($D$4:D77)+1)</f>
        <v/>
      </c>
      <c r="E78" s="7" t="s">
        <v>18</v>
      </c>
      <c r="F78" s="7"/>
      <c r="G78" s="7"/>
      <c r="H78" s="7"/>
      <c r="I78" s="7"/>
      <c r="J78" s="7"/>
      <c r="K78" s="7" t="s">
        <v>320</v>
      </c>
      <c r="L78" s="7" t="s">
        <v>88</v>
      </c>
      <c r="M78" s="4">
        <v>1948</v>
      </c>
      <c r="N78" s="4">
        <v>1948</v>
      </c>
      <c r="O78" s="4">
        <v>46.75</v>
      </c>
      <c r="P78" s="4">
        <v>0</v>
      </c>
      <c r="Q78" s="4">
        <v>-204.75</v>
      </c>
      <c r="R78" s="4">
        <v>-814</v>
      </c>
      <c r="S78" s="4">
        <v>-3750</v>
      </c>
      <c r="T78" s="33">
        <f t="shared" si="20"/>
        <v>-826</v>
      </c>
      <c r="U78" s="4">
        <v>1948</v>
      </c>
      <c r="V78" s="4">
        <v>1948</v>
      </c>
      <c r="W78" s="4">
        <v>46.75</v>
      </c>
      <c r="X78" s="4">
        <v>0</v>
      </c>
      <c r="Y78" s="4">
        <v>-204.75</v>
      </c>
      <c r="Z78" s="4">
        <v>-814</v>
      </c>
      <c r="AA78" s="4">
        <v>-3750</v>
      </c>
      <c r="AB78" s="33">
        <f t="shared" si="21"/>
        <v>-826</v>
      </c>
      <c r="AC78" s="4">
        <v>1948</v>
      </c>
      <c r="AD78" s="4">
        <v>1948</v>
      </c>
      <c r="AE78" s="4">
        <v>46.75</v>
      </c>
      <c r="AF78" s="4">
        <v>0</v>
      </c>
      <c r="AG78" s="4">
        <v>-204.75</v>
      </c>
      <c r="AH78" s="4">
        <v>-814</v>
      </c>
      <c r="AI78" s="4">
        <v>-8816</v>
      </c>
      <c r="AJ78" s="33">
        <f t="shared" si="22"/>
        <v>-5892</v>
      </c>
      <c r="AK78" s="4"/>
    </row>
    <row r="79" spans="1:37" x14ac:dyDescent="0.2">
      <c r="A79">
        <f>IF(AND(ABS(S79)&gt;Input!$A$3,ABS(1-T79)&gt;Input!$A$4),MAX($A$4:A78)+1,"")</f>
        <v>75</v>
      </c>
      <c r="B79">
        <f>IF(AND(ABS(U79)&gt;Input!$B$3,ABS(1-V79)&gt;Input!$B$4),MAX($B$4:B78)+1,"")</f>
        <v>75</v>
      </c>
      <c r="C79">
        <f>IF(AND(ABS(W79)&gt;Input!$C$3,ABS(1-X79)&gt;Input!$C$4),MAX($C$4:C78)+1,"")</f>
        <v>75</v>
      </c>
      <c r="D79" t="str">
        <f>IF(AND(H79=H80,J79=J80),"",MAX($D$4:D78)+1)</f>
        <v/>
      </c>
      <c r="E79" s="7" t="s">
        <v>18</v>
      </c>
      <c r="F79" s="7"/>
      <c r="G79" s="7"/>
      <c r="H79" s="7"/>
      <c r="I79" s="7"/>
      <c r="J79" s="7"/>
      <c r="K79" s="7" t="s">
        <v>321</v>
      </c>
      <c r="L79" s="7" t="s">
        <v>89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-12100</v>
      </c>
      <c r="S79" s="4">
        <v>0</v>
      </c>
      <c r="T79" s="33">
        <f t="shared" si="20"/>
        <v>-12100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-12100</v>
      </c>
      <c r="AA79" s="4">
        <v>0</v>
      </c>
      <c r="AB79" s="33">
        <f t="shared" si="21"/>
        <v>-12100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-12100</v>
      </c>
      <c r="AI79" s="4">
        <v>0</v>
      </c>
      <c r="AJ79" s="33">
        <f t="shared" si="22"/>
        <v>-12100</v>
      </c>
      <c r="AK79" s="4"/>
    </row>
    <row r="80" spans="1:37" x14ac:dyDescent="0.2">
      <c r="A80">
        <f>IF(AND(ABS(S80)&gt;Input!$A$3,ABS(1-T80)&gt;Input!$A$4),MAX($A$4:A79)+1,"")</f>
        <v>76</v>
      </c>
      <c r="B80">
        <f>IF(AND(ABS(U80)&gt;Input!$B$3,ABS(1-V80)&gt;Input!$B$4),MAX($B$4:B79)+1,"")</f>
        <v>76</v>
      </c>
      <c r="C80">
        <f>IF(AND(ABS(W80)&gt;Input!$C$3,ABS(1-X80)&gt;Input!$C$4),MAX($C$4:C79)+1,"")</f>
        <v>76</v>
      </c>
      <c r="D80" t="str">
        <f>IF(AND(H80=H81,J80=J81),"",MAX($D$4:D79)+1)</f>
        <v/>
      </c>
      <c r="E80" s="7" t="s">
        <v>18</v>
      </c>
      <c r="F80" s="7"/>
      <c r="G80" s="7"/>
      <c r="H80" s="7"/>
      <c r="I80" s="7"/>
      <c r="J80" s="7"/>
      <c r="K80" s="7" t="s">
        <v>322</v>
      </c>
      <c r="L80" s="7" t="s">
        <v>90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33">
        <f t="shared" si="20"/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33">
        <f t="shared" si="21"/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33">
        <f t="shared" si="22"/>
        <v>0</v>
      </c>
      <c r="AK80" s="4"/>
    </row>
    <row r="81" spans="1:37" x14ac:dyDescent="0.2">
      <c r="A81">
        <f>IF(AND(ABS(S81)&gt;Input!$A$3,ABS(1-T81)&gt;Input!$A$4),MAX($A$4:A80)+1,"")</f>
        <v>77</v>
      </c>
      <c r="B81">
        <f>IF(AND(ABS(U81)&gt;Input!$B$3,ABS(1-V81)&gt;Input!$B$4),MAX($B$4:B80)+1,"")</f>
        <v>77</v>
      </c>
      <c r="C81">
        <f>IF(AND(ABS(W81)&gt;Input!$C$3,ABS(1-X81)&gt;Input!$C$4),MAX($C$4:C80)+1,"")</f>
        <v>77</v>
      </c>
      <c r="D81" t="str">
        <f>IF(AND(H81=H82,J81=J82),"",MAX($D$4:D80)+1)</f>
        <v/>
      </c>
      <c r="E81" s="7" t="s">
        <v>18</v>
      </c>
      <c r="F81" s="7"/>
      <c r="G81" s="7"/>
      <c r="H81" s="7"/>
      <c r="I81" s="7"/>
      <c r="J81" s="7"/>
      <c r="K81" s="7" t="s">
        <v>323</v>
      </c>
      <c r="L81" s="7" t="s">
        <v>91</v>
      </c>
      <c r="M81" s="4">
        <v>2499.4699999999998</v>
      </c>
      <c r="N81" s="4">
        <v>-5453.02</v>
      </c>
      <c r="O81" s="4">
        <v>1907.12</v>
      </c>
      <c r="P81" s="4">
        <v>222.19999999999982</v>
      </c>
      <c r="Q81" s="4">
        <v>749.80000000000018</v>
      </c>
      <c r="R81" s="4">
        <v>-893.86999999999989</v>
      </c>
      <c r="S81" s="4">
        <v>1564</v>
      </c>
      <c r="T81" s="33">
        <f t="shared" si="20"/>
        <v>595.69999999999936</v>
      </c>
      <c r="U81" s="4">
        <v>2499.4699999999998</v>
      </c>
      <c r="V81" s="4">
        <v>-3379.0200000000004</v>
      </c>
      <c r="W81" s="4">
        <v>1907.12</v>
      </c>
      <c r="X81" s="4">
        <v>222.19999999999982</v>
      </c>
      <c r="Y81" s="4">
        <v>749.80000000000018</v>
      </c>
      <c r="Z81" s="4">
        <v>-797.86999999999989</v>
      </c>
      <c r="AA81" s="4">
        <v>1564</v>
      </c>
      <c r="AB81" s="33">
        <f t="shared" si="21"/>
        <v>2765.6999999999994</v>
      </c>
      <c r="AC81" s="4">
        <v>2499.4699999999998</v>
      </c>
      <c r="AD81" s="4">
        <v>-5453.02</v>
      </c>
      <c r="AE81" s="4">
        <v>1907.12</v>
      </c>
      <c r="AF81" s="4">
        <v>222.19999999999982</v>
      </c>
      <c r="AG81" s="4">
        <v>749.80000000000018</v>
      </c>
      <c r="AH81" s="4">
        <v>-893.86999999999989</v>
      </c>
      <c r="AI81" s="4">
        <v>1564</v>
      </c>
      <c r="AJ81" s="33">
        <f t="shared" si="22"/>
        <v>595.69999999999936</v>
      </c>
      <c r="AK81" s="4"/>
    </row>
    <row r="82" spans="1:37" x14ac:dyDescent="0.2">
      <c r="A82">
        <f>IF(AND(ABS(S82)&gt;Input!$A$3,ABS(1-T82)&gt;Input!$A$4),MAX($A$4:A81)+1,"")</f>
        <v>78</v>
      </c>
      <c r="B82">
        <f>IF(AND(ABS(U82)&gt;Input!$B$3,ABS(1-V82)&gt;Input!$B$4),MAX($B$4:B81)+1,"")</f>
        <v>78</v>
      </c>
      <c r="C82">
        <f>IF(AND(ABS(W82)&gt;Input!$C$3,ABS(1-X82)&gt;Input!$C$4),MAX($C$4:C81)+1,"")</f>
        <v>78</v>
      </c>
      <c r="D82" t="str">
        <f>IF(AND(H82=H83,J82=J83),"",MAX($D$4:D81)+1)</f>
        <v/>
      </c>
      <c r="E82" s="7" t="s">
        <v>18</v>
      </c>
      <c r="F82" s="7"/>
      <c r="G82" s="7"/>
      <c r="H82" s="7"/>
      <c r="I82" s="7"/>
      <c r="J82" s="7"/>
      <c r="K82" s="7" t="s">
        <v>324</v>
      </c>
      <c r="L82" s="7" t="s">
        <v>92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33">
        <f t="shared" si="20"/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33">
        <f t="shared" si="21"/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33">
        <f t="shared" si="22"/>
        <v>0</v>
      </c>
      <c r="AK82" s="4"/>
    </row>
    <row r="83" spans="1:37" x14ac:dyDescent="0.2">
      <c r="A83">
        <f>IF(AND(ABS(S83)&gt;Input!$A$3,ABS(1-T83)&gt;Input!$A$4),MAX($A$4:A82)+1,"")</f>
        <v>79</v>
      </c>
      <c r="B83">
        <f>IF(AND(ABS(U83)&gt;Input!$B$3,ABS(1-V83)&gt;Input!$B$4),MAX($B$4:B82)+1,"")</f>
        <v>79</v>
      </c>
      <c r="C83">
        <f>IF(AND(ABS(W83)&gt;Input!$C$3,ABS(1-X83)&gt;Input!$C$4),MAX($C$4:C82)+1,"")</f>
        <v>79</v>
      </c>
      <c r="D83" t="str">
        <f>IF(AND(H83=H84,J83=J84),"",MAX($D$4:D82)+1)</f>
        <v/>
      </c>
      <c r="E83" s="7" t="s">
        <v>18</v>
      </c>
      <c r="F83" s="7"/>
      <c r="G83" s="7"/>
      <c r="H83" s="7"/>
      <c r="I83" s="7"/>
      <c r="J83" s="7"/>
      <c r="K83" s="7" t="s">
        <v>325</v>
      </c>
      <c r="L83" s="7" t="s">
        <v>93</v>
      </c>
      <c r="M83" s="4">
        <v>-15000</v>
      </c>
      <c r="N83" s="4">
        <v>0</v>
      </c>
      <c r="O83" s="4">
        <v>-383</v>
      </c>
      <c r="P83" s="4">
        <v>-955</v>
      </c>
      <c r="Q83" s="4">
        <v>-21675.09</v>
      </c>
      <c r="R83" s="4">
        <v>34000</v>
      </c>
      <c r="S83" s="4">
        <v>0</v>
      </c>
      <c r="T83" s="33">
        <f t="shared" si="20"/>
        <v>-4013.0899999999965</v>
      </c>
      <c r="U83" s="4">
        <v>0</v>
      </c>
      <c r="V83" s="4">
        <v>0</v>
      </c>
      <c r="W83" s="4">
        <v>0</v>
      </c>
      <c r="X83" s="4">
        <v>-80</v>
      </c>
      <c r="Y83" s="4">
        <v>-2675.09</v>
      </c>
      <c r="Z83" s="4">
        <v>34000</v>
      </c>
      <c r="AA83" s="4">
        <v>0</v>
      </c>
      <c r="AB83" s="33">
        <f t="shared" si="21"/>
        <v>31244.91</v>
      </c>
      <c r="AC83" s="4">
        <v>-15000</v>
      </c>
      <c r="AD83" s="4">
        <v>0</v>
      </c>
      <c r="AE83" s="4">
        <v>-383</v>
      </c>
      <c r="AF83" s="4">
        <v>-955</v>
      </c>
      <c r="AG83" s="4">
        <v>-21675.09</v>
      </c>
      <c r="AH83" s="4">
        <v>34000</v>
      </c>
      <c r="AI83" s="4">
        <v>0</v>
      </c>
      <c r="AJ83" s="33">
        <f t="shared" si="22"/>
        <v>-4013.0899999999965</v>
      </c>
      <c r="AK83" s="4"/>
    </row>
    <row r="84" spans="1:37" x14ac:dyDescent="0.2">
      <c r="A84">
        <f>IF(AND(ABS(S84)&gt;Input!$A$3,ABS(1-T84)&gt;Input!$A$4),MAX($A$4:A83)+1,"")</f>
        <v>80</v>
      </c>
      <c r="B84">
        <f>IF(AND(ABS(U84)&gt;Input!$B$3,ABS(1-V84)&gt;Input!$B$4),MAX($B$4:B83)+1,"")</f>
        <v>80</v>
      </c>
      <c r="C84">
        <f>IF(AND(ABS(W84)&gt;Input!$C$3,ABS(1-X84)&gt;Input!$C$4),MAX($C$4:C83)+1,"")</f>
        <v>80</v>
      </c>
      <c r="D84" t="str">
        <f>IF(AND(H84=H85,J84=J85),"",MAX($D$4:D83)+1)</f>
        <v/>
      </c>
      <c r="E84" s="7" t="s">
        <v>18</v>
      </c>
      <c r="F84" s="7"/>
      <c r="G84" s="7"/>
      <c r="H84" s="7"/>
      <c r="I84" s="7"/>
      <c r="J84" s="7"/>
      <c r="K84" s="7" t="s">
        <v>326</v>
      </c>
      <c r="L84" s="7" t="s">
        <v>94</v>
      </c>
      <c r="M84" s="4">
        <v>0</v>
      </c>
      <c r="N84" s="4">
        <v>0</v>
      </c>
      <c r="O84" s="4">
        <v>-138488.4</v>
      </c>
      <c r="P84" s="4">
        <v>0</v>
      </c>
      <c r="Q84" s="4">
        <v>0</v>
      </c>
      <c r="R84" s="4">
        <v>0</v>
      </c>
      <c r="S84" s="4">
        <v>-911.4</v>
      </c>
      <c r="T84" s="33">
        <f t="shared" si="20"/>
        <v>-139399.79999999999</v>
      </c>
      <c r="U84" s="4">
        <v>0</v>
      </c>
      <c r="V84" s="4">
        <v>0</v>
      </c>
      <c r="W84" s="4">
        <v>-138488.4</v>
      </c>
      <c r="X84" s="4">
        <v>0</v>
      </c>
      <c r="Y84" s="4">
        <v>0</v>
      </c>
      <c r="Z84" s="4">
        <v>0</v>
      </c>
      <c r="AA84" s="4">
        <v>-911.4</v>
      </c>
      <c r="AB84" s="33">
        <f t="shared" si="21"/>
        <v>-139399.79999999999</v>
      </c>
      <c r="AC84" s="4">
        <v>0</v>
      </c>
      <c r="AD84" s="4">
        <v>0</v>
      </c>
      <c r="AE84" s="4">
        <v>-138488.4</v>
      </c>
      <c r="AF84" s="4">
        <v>0</v>
      </c>
      <c r="AG84" s="4">
        <v>0</v>
      </c>
      <c r="AH84" s="4">
        <v>0</v>
      </c>
      <c r="AI84" s="4">
        <v>-911.4</v>
      </c>
      <c r="AJ84" s="33">
        <f t="shared" si="22"/>
        <v>-139399.79999999999</v>
      </c>
      <c r="AK84" s="4"/>
    </row>
    <row r="85" spans="1:37" x14ac:dyDescent="0.2">
      <c r="A85">
        <f>IF(AND(ABS(S85)&gt;Input!$A$3,ABS(1-T85)&gt;Input!$A$4),MAX($A$4:A84)+1,"")</f>
        <v>81</v>
      </c>
      <c r="B85">
        <f>IF(AND(ABS(U85)&gt;Input!$B$3,ABS(1-V85)&gt;Input!$B$4),MAX($B$4:B84)+1,"")</f>
        <v>81</v>
      </c>
      <c r="C85">
        <f>IF(AND(ABS(W85)&gt;Input!$C$3,ABS(1-X85)&gt;Input!$C$4),MAX($C$4:C84)+1,"")</f>
        <v>81</v>
      </c>
      <c r="D85" t="str">
        <f>IF(AND(H85=H86,J85=J86),"",MAX($D$4:D84)+1)</f>
        <v/>
      </c>
      <c r="E85" s="7" t="s">
        <v>18</v>
      </c>
      <c r="F85" s="7"/>
      <c r="G85" s="7"/>
      <c r="H85" s="7"/>
      <c r="I85" s="7"/>
      <c r="J85" s="7"/>
      <c r="K85" s="7" t="s">
        <v>327</v>
      </c>
      <c r="L85" s="7" t="s">
        <v>95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33">
        <f t="shared" si="20"/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33">
        <f t="shared" si="21"/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33">
        <f t="shared" si="22"/>
        <v>0</v>
      </c>
      <c r="AK85" s="4"/>
    </row>
    <row r="86" spans="1:37" x14ac:dyDescent="0.2">
      <c r="A86">
        <f>IF(AND(ABS(S86)&gt;Input!$A$3,ABS(1-T86)&gt;Input!$A$4),MAX($A$4:A85)+1,"")</f>
        <v>82</v>
      </c>
      <c r="B86">
        <f>IF(AND(ABS(U86)&gt;Input!$B$3,ABS(1-V86)&gt;Input!$B$4),MAX($B$4:B85)+1,"")</f>
        <v>82</v>
      </c>
      <c r="C86">
        <f>IF(AND(ABS(W86)&gt;Input!$C$3,ABS(1-X86)&gt;Input!$C$4),MAX($C$4:C85)+1,"")</f>
        <v>82</v>
      </c>
      <c r="D86" t="str">
        <f>IF(AND(H86=H87,J86=J87),"",MAX($D$4:D85)+1)</f>
        <v/>
      </c>
      <c r="E86" s="7" t="s">
        <v>18</v>
      </c>
      <c r="F86" s="7"/>
      <c r="G86" s="7"/>
      <c r="H86" s="7"/>
      <c r="I86" s="7"/>
      <c r="J86" s="7"/>
      <c r="K86" s="7" t="s">
        <v>328</v>
      </c>
      <c r="L86" s="7" t="s">
        <v>96</v>
      </c>
      <c r="M86" s="4">
        <v>5246.14</v>
      </c>
      <c r="N86" s="4">
        <v>-6807.1100000000006</v>
      </c>
      <c r="O86" s="4">
        <v>-23923.68</v>
      </c>
      <c r="P86" s="4">
        <v>-174128.22</v>
      </c>
      <c r="Q86" s="4">
        <v>-274473.13</v>
      </c>
      <c r="R86" s="4">
        <v>117881.41</v>
      </c>
      <c r="S86" s="4">
        <v>52688.29</v>
      </c>
      <c r="T86" s="33">
        <f t="shared" si="20"/>
        <v>-303516.3</v>
      </c>
      <c r="U86" s="4">
        <v>5246.14</v>
      </c>
      <c r="V86" s="4">
        <v>-6807.1100000000006</v>
      </c>
      <c r="W86" s="4">
        <v>-23923.68</v>
      </c>
      <c r="X86" s="4">
        <v>-174128.22</v>
      </c>
      <c r="Y86" s="4">
        <v>-274473.13</v>
      </c>
      <c r="Z86" s="4">
        <v>117881.41</v>
      </c>
      <c r="AA86" s="4">
        <v>52688.29</v>
      </c>
      <c r="AB86" s="33">
        <f t="shared" si="21"/>
        <v>-303516.3</v>
      </c>
      <c r="AC86" s="4">
        <v>5246.14</v>
      </c>
      <c r="AD86" s="4">
        <v>-6807.1100000000006</v>
      </c>
      <c r="AE86" s="4">
        <v>-21423.68</v>
      </c>
      <c r="AF86" s="4">
        <v>-174128.22</v>
      </c>
      <c r="AG86" s="4">
        <v>-274473.13</v>
      </c>
      <c r="AH86" s="4">
        <v>117881.41</v>
      </c>
      <c r="AI86" s="4">
        <v>52688.29</v>
      </c>
      <c r="AJ86" s="33">
        <f t="shared" si="22"/>
        <v>-301016.3</v>
      </c>
      <c r="AK86" s="4"/>
    </row>
    <row r="87" spans="1:37" x14ac:dyDescent="0.2">
      <c r="A87">
        <f>IF(AND(ABS(S87)&gt;Input!$A$3,ABS(1-T87)&gt;Input!$A$4),MAX($A$4:A86)+1,"")</f>
        <v>83</v>
      </c>
      <c r="B87">
        <f>IF(AND(ABS(U87)&gt;Input!$B$3,ABS(1-V87)&gt;Input!$B$4),MAX($B$4:B86)+1,"")</f>
        <v>83</v>
      </c>
      <c r="C87">
        <f>IF(AND(ABS(W87)&gt;Input!$C$3,ABS(1-X87)&gt;Input!$C$4),MAX($C$4:C86)+1,"")</f>
        <v>83</v>
      </c>
      <c r="D87" t="str">
        <f>IF(AND(H87=H88,J87=J88),"",MAX($D$4:D86)+1)</f>
        <v/>
      </c>
      <c r="E87" s="7" t="s">
        <v>18</v>
      </c>
      <c r="F87" s="7"/>
      <c r="G87" s="7"/>
      <c r="H87" s="7"/>
      <c r="I87" s="7"/>
      <c r="J87" s="7"/>
      <c r="K87" s="7" t="s">
        <v>329</v>
      </c>
      <c r="L87" s="7" t="s">
        <v>97</v>
      </c>
      <c r="M87" s="4">
        <v>-0.59</v>
      </c>
      <c r="N87" s="4">
        <v>-0.6</v>
      </c>
      <c r="O87" s="4">
        <v>-0.59</v>
      </c>
      <c r="P87" s="4">
        <v>-0.59</v>
      </c>
      <c r="Q87" s="4">
        <v>-0.59</v>
      </c>
      <c r="R87" s="4">
        <v>-0.6</v>
      </c>
      <c r="S87" s="4">
        <v>-0.59</v>
      </c>
      <c r="T87" s="33">
        <f t="shared" si="20"/>
        <v>-4.1499999999999995</v>
      </c>
      <c r="U87" s="4">
        <v>-0.59</v>
      </c>
      <c r="V87" s="4">
        <v>-0.6</v>
      </c>
      <c r="W87" s="4">
        <v>-0.59</v>
      </c>
      <c r="X87" s="4">
        <v>-0.59</v>
      </c>
      <c r="Y87" s="4">
        <v>-0.59</v>
      </c>
      <c r="Z87" s="4">
        <v>-0.6</v>
      </c>
      <c r="AA87" s="4">
        <v>-0.59</v>
      </c>
      <c r="AB87" s="33">
        <f t="shared" si="21"/>
        <v>-4.1499999999999995</v>
      </c>
      <c r="AC87" s="4">
        <v>-0.59</v>
      </c>
      <c r="AD87" s="4">
        <v>-0.6</v>
      </c>
      <c r="AE87" s="4">
        <v>-0.59</v>
      </c>
      <c r="AF87" s="4">
        <v>-0.59</v>
      </c>
      <c r="AG87" s="4">
        <v>-0.59</v>
      </c>
      <c r="AH87" s="4">
        <v>-0.6</v>
      </c>
      <c r="AI87" s="4">
        <v>-0.59</v>
      </c>
      <c r="AJ87" s="33">
        <f t="shared" si="22"/>
        <v>-4.1499999999999995</v>
      </c>
      <c r="AK87" s="4"/>
    </row>
    <row r="88" spans="1:37" x14ac:dyDescent="0.2">
      <c r="A88">
        <f>IF(AND(ABS(S88)&gt;Input!$A$3,ABS(1-T88)&gt;Input!$A$4),MAX($A$4:A87)+1,"")</f>
        <v>84</v>
      </c>
      <c r="B88">
        <f>IF(AND(ABS(U88)&gt;Input!$B$3,ABS(1-V88)&gt;Input!$B$4),MAX($B$4:B87)+1,"")</f>
        <v>84</v>
      </c>
      <c r="C88">
        <f>IF(AND(ABS(W88)&gt;Input!$C$3,ABS(1-X88)&gt;Input!$C$4),MAX($C$4:C87)+1,"")</f>
        <v>84</v>
      </c>
      <c r="D88" t="str">
        <f>IF(AND(H88=H89,J88=J89),"",MAX($D$4:D87)+1)</f>
        <v/>
      </c>
      <c r="E88" s="7" t="s">
        <v>18</v>
      </c>
      <c r="F88" s="7"/>
      <c r="G88" s="7"/>
      <c r="H88" s="7"/>
      <c r="I88" s="7"/>
      <c r="J88" s="7"/>
      <c r="K88" s="7" t="s">
        <v>516</v>
      </c>
      <c r="L88" s="7" t="s">
        <v>517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-1492.11</v>
      </c>
      <c r="T88" s="33">
        <f t="shared" si="20"/>
        <v>-1492.11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-1492.11</v>
      </c>
      <c r="AB88" s="33">
        <f t="shared" si="21"/>
        <v>-1492.11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-1492.11</v>
      </c>
      <c r="AJ88" s="33">
        <f t="shared" si="22"/>
        <v>-1492.11</v>
      </c>
      <c r="AK88" s="4"/>
    </row>
    <row r="89" spans="1:37" x14ac:dyDescent="0.2">
      <c r="A89">
        <f>IF(AND(ABS(S89)&gt;Input!$A$3,ABS(1-T89)&gt;Input!$A$4),MAX($A$4:A88)+1,"")</f>
        <v>85</v>
      </c>
      <c r="B89">
        <f>IF(AND(ABS(U89)&gt;Input!$B$3,ABS(1-V89)&gt;Input!$B$4),MAX($B$4:B88)+1,"")</f>
        <v>85</v>
      </c>
      <c r="C89">
        <f>IF(AND(ABS(W89)&gt;Input!$C$3,ABS(1-X89)&gt;Input!$C$4),MAX($C$4:C88)+1,"")</f>
        <v>85</v>
      </c>
      <c r="D89" t="str">
        <f>IF(AND(H89=H90,J89=J90),"",MAX($D$4:D88)+1)</f>
        <v/>
      </c>
      <c r="E89" s="7" t="s">
        <v>18</v>
      </c>
      <c r="F89" s="7"/>
      <c r="G89" s="7"/>
      <c r="H89" s="7"/>
      <c r="I89" s="7"/>
      <c r="J89" s="7"/>
      <c r="K89" s="7" t="s">
        <v>330</v>
      </c>
      <c r="L89" s="7" t="s">
        <v>98</v>
      </c>
      <c r="M89" s="4">
        <v>-10</v>
      </c>
      <c r="N89" s="4">
        <v>-10.029999999999999</v>
      </c>
      <c r="O89" s="4">
        <v>-12.5</v>
      </c>
      <c r="P89" s="4">
        <v>-15.07</v>
      </c>
      <c r="Q89" s="4">
        <v>-118.63</v>
      </c>
      <c r="R89" s="4">
        <v>-47.85</v>
      </c>
      <c r="S89" s="4">
        <v>-25.19</v>
      </c>
      <c r="T89" s="33">
        <f t="shared" si="20"/>
        <v>-239.26999999999998</v>
      </c>
      <c r="U89" s="4">
        <v>-10</v>
      </c>
      <c r="V89" s="4">
        <v>-10.029999999999999</v>
      </c>
      <c r="W89" s="4">
        <v>-12.5</v>
      </c>
      <c r="X89" s="4">
        <v>-15.07</v>
      </c>
      <c r="Y89" s="4">
        <v>-118.63</v>
      </c>
      <c r="Z89" s="4">
        <v>-47.85</v>
      </c>
      <c r="AA89" s="4">
        <v>-25.19</v>
      </c>
      <c r="AB89" s="33">
        <f t="shared" si="21"/>
        <v>-239.26999999999998</v>
      </c>
      <c r="AC89" s="4">
        <v>-10</v>
      </c>
      <c r="AD89" s="4">
        <v>-10.029999999999999</v>
      </c>
      <c r="AE89" s="4">
        <v>-12.5</v>
      </c>
      <c r="AF89" s="4">
        <v>-15.07</v>
      </c>
      <c r="AG89" s="4">
        <v>-118.63</v>
      </c>
      <c r="AH89" s="4">
        <v>-47.85</v>
      </c>
      <c r="AI89" s="4">
        <v>-25.19</v>
      </c>
      <c r="AJ89" s="33">
        <f t="shared" si="22"/>
        <v>-239.26999999999998</v>
      </c>
      <c r="AK89" s="4"/>
    </row>
    <row r="90" spans="1:37" x14ac:dyDescent="0.2">
      <c r="A90">
        <f>IF(AND(ABS(S90)&gt;Input!$A$3,ABS(1-T90)&gt;Input!$A$4),MAX($A$4:A89)+1,"")</f>
        <v>86</v>
      </c>
      <c r="B90">
        <f>IF(AND(ABS(U90)&gt;Input!$B$3,ABS(1-V90)&gt;Input!$B$4),MAX($B$4:B89)+1,"")</f>
        <v>86</v>
      </c>
      <c r="C90">
        <f>IF(AND(ABS(W90)&gt;Input!$C$3,ABS(1-X90)&gt;Input!$C$4),MAX($C$4:C89)+1,"")</f>
        <v>86</v>
      </c>
      <c r="D90" t="str">
        <f>IF(AND(H90=H91,J90=J91),"",MAX($D$4:D89)+1)</f>
        <v/>
      </c>
      <c r="E90" s="7" t="s">
        <v>18</v>
      </c>
      <c r="F90" s="7"/>
      <c r="G90" s="7"/>
      <c r="H90" s="7"/>
      <c r="I90" s="7"/>
      <c r="J90" s="7"/>
      <c r="K90" s="7" t="s">
        <v>331</v>
      </c>
      <c r="L90" s="7" t="s">
        <v>99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33">
        <f t="shared" si="20"/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33">
        <f t="shared" si="21"/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33">
        <f t="shared" si="22"/>
        <v>0</v>
      </c>
      <c r="AK90" s="4"/>
    </row>
    <row r="91" spans="1:37" x14ac:dyDescent="0.2">
      <c r="A91">
        <f>IF(AND(ABS(S91)&gt;Input!$A$3,ABS(1-T91)&gt;Input!$A$4),MAX($A$4:A90)+1,"")</f>
        <v>87</v>
      </c>
      <c r="B91">
        <f>IF(AND(ABS(U91)&gt;Input!$B$3,ABS(1-V91)&gt;Input!$B$4),MAX($B$4:B90)+1,"")</f>
        <v>87</v>
      </c>
      <c r="C91">
        <f>IF(AND(ABS(W91)&gt;Input!$C$3,ABS(1-X91)&gt;Input!$C$4),MAX($C$4:C90)+1,"")</f>
        <v>87</v>
      </c>
      <c r="D91" t="str">
        <f>IF(AND(H91=H92,J91=J92),"",MAX($D$4:D90)+1)</f>
        <v/>
      </c>
      <c r="E91" s="7" t="s">
        <v>18</v>
      </c>
      <c r="F91" s="7"/>
      <c r="G91" s="7"/>
      <c r="H91" s="7"/>
      <c r="I91" s="7"/>
      <c r="J91" s="7"/>
      <c r="K91" s="7" t="s">
        <v>332</v>
      </c>
      <c r="L91" s="7" t="s">
        <v>100</v>
      </c>
      <c r="M91" s="4">
        <v>-2350.9100000000035</v>
      </c>
      <c r="N91" s="4">
        <v>-1215</v>
      </c>
      <c r="O91" s="4">
        <v>-138.91000000000349</v>
      </c>
      <c r="P91" s="4">
        <v>-768.13999999999942</v>
      </c>
      <c r="Q91" s="4">
        <v>-2268.1399999999994</v>
      </c>
      <c r="R91" s="4">
        <v>-3226.2799999999988</v>
      </c>
      <c r="S91" s="4">
        <v>-6100.6999999999971</v>
      </c>
      <c r="T91" s="33">
        <f t="shared" si="20"/>
        <v>-16068.080000000002</v>
      </c>
      <c r="U91" s="4">
        <v>-2350.9100000000035</v>
      </c>
      <c r="V91" s="4">
        <v>-1215</v>
      </c>
      <c r="W91" s="4">
        <v>-138.91000000000349</v>
      </c>
      <c r="X91" s="4">
        <v>-768.13999999999942</v>
      </c>
      <c r="Y91" s="4">
        <v>-2268.1399999999994</v>
      </c>
      <c r="Z91" s="4">
        <v>-3226.2799999999988</v>
      </c>
      <c r="AA91" s="4">
        <v>-6100.6999999999971</v>
      </c>
      <c r="AB91" s="33">
        <f t="shared" si="21"/>
        <v>-16068.080000000002</v>
      </c>
      <c r="AC91" s="4">
        <v>-2350.9100000000035</v>
      </c>
      <c r="AD91" s="4">
        <v>-1215</v>
      </c>
      <c r="AE91" s="4">
        <v>-138.91000000000349</v>
      </c>
      <c r="AF91" s="4">
        <v>-768.13999999999942</v>
      </c>
      <c r="AG91" s="4">
        <v>-2268.1399999999994</v>
      </c>
      <c r="AH91" s="4">
        <v>-3226.2799999999988</v>
      </c>
      <c r="AI91" s="4">
        <v>-6100.6999999999971</v>
      </c>
      <c r="AJ91" s="33">
        <f t="shared" si="22"/>
        <v>-16068.080000000002</v>
      </c>
      <c r="AK91" s="4"/>
    </row>
    <row r="92" spans="1:37" x14ac:dyDescent="0.2">
      <c r="A92">
        <f>IF(AND(ABS(S92)&gt;Input!$A$3,ABS(1-T92)&gt;Input!$A$4),MAX($A$4:A91)+1,"")</f>
        <v>88</v>
      </c>
      <c r="B92">
        <f>IF(AND(ABS(U92)&gt;Input!$B$3,ABS(1-V92)&gt;Input!$B$4),MAX($B$4:B91)+1,"")</f>
        <v>88</v>
      </c>
      <c r="C92">
        <f>IF(AND(ABS(W92)&gt;Input!$C$3,ABS(1-X92)&gt;Input!$C$4),MAX($C$4:C91)+1,"")</f>
        <v>88</v>
      </c>
      <c r="D92" t="str">
        <f>IF(AND(H92=H93,J92=J93),"",MAX($D$4:D91)+1)</f>
        <v/>
      </c>
      <c r="E92" s="7" t="s">
        <v>18</v>
      </c>
      <c r="F92" s="7"/>
      <c r="G92" s="7"/>
      <c r="H92" s="7"/>
      <c r="I92" s="7"/>
      <c r="J92" s="7"/>
      <c r="K92" s="7" t="s">
        <v>333</v>
      </c>
      <c r="L92" s="7" t="s">
        <v>101</v>
      </c>
      <c r="M92" s="4">
        <v>970</v>
      </c>
      <c r="N92" s="4">
        <v>527</v>
      </c>
      <c r="O92" s="4">
        <v>-172</v>
      </c>
      <c r="P92" s="4">
        <v>1037</v>
      </c>
      <c r="Q92" s="4">
        <v>-3046.67</v>
      </c>
      <c r="R92" s="4">
        <v>-2415</v>
      </c>
      <c r="S92" s="4">
        <v>5000</v>
      </c>
      <c r="T92" s="33">
        <f t="shared" si="20"/>
        <v>1900.33</v>
      </c>
      <c r="U92" s="4">
        <v>970</v>
      </c>
      <c r="V92" s="4">
        <v>527</v>
      </c>
      <c r="W92" s="4">
        <v>-172</v>
      </c>
      <c r="X92" s="4">
        <v>1037</v>
      </c>
      <c r="Y92" s="4">
        <v>-3046.67</v>
      </c>
      <c r="Z92" s="4">
        <v>-2415</v>
      </c>
      <c r="AA92" s="4">
        <v>5000</v>
      </c>
      <c r="AB92" s="33">
        <f t="shared" si="21"/>
        <v>1900.33</v>
      </c>
      <c r="AC92" s="4">
        <v>970</v>
      </c>
      <c r="AD92" s="4">
        <v>527</v>
      </c>
      <c r="AE92" s="4">
        <v>-172</v>
      </c>
      <c r="AF92" s="4">
        <v>1037</v>
      </c>
      <c r="AG92" s="4">
        <v>-3046.67</v>
      </c>
      <c r="AH92" s="4">
        <v>-2415</v>
      </c>
      <c r="AI92" s="4">
        <v>5000</v>
      </c>
      <c r="AJ92" s="33">
        <f t="shared" si="22"/>
        <v>1900.33</v>
      </c>
      <c r="AK92" s="4"/>
    </row>
    <row r="93" spans="1:37" x14ac:dyDescent="0.2">
      <c r="A93">
        <f>IF(AND(ABS(S93)&gt;Input!$A$3,ABS(1-T93)&gt;Input!$A$4),MAX($A$4:A92)+1,"")</f>
        <v>89</v>
      </c>
      <c r="B93">
        <f>IF(AND(ABS(U93)&gt;Input!$B$3,ABS(1-V93)&gt;Input!$B$4),MAX($B$4:B92)+1,"")</f>
        <v>89</v>
      </c>
      <c r="C93">
        <f>IF(AND(ABS(W93)&gt;Input!$C$3,ABS(1-X93)&gt;Input!$C$4),MAX($C$4:C92)+1,"")</f>
        <v>89</v>
      </c>
      <c r="D93" t="str">
        <f>IF(AND(H93=H94,J93=J94),"",MAX($D$4:D92)+1)</f>
        <v/>
      </c>
      <c r="E93" s="7" t="s">
        <v>18</v>
      </c>
      <c r="F93" s="7"/>
      <c r="G93" s="7"/>
      <c r="H93" s="7"/>
      <c r="I93" s="7"/>
      <c r="J93" s="7"/>
      <c r="K93" s="7" t="s">
        <v>334</v>
      </c>
      <c r="L93" s="7" t="s">
        <v>102</v>
      </c>
      <c r="M93" s="4">
        <v>-1107</v>
      </c>
      <c r="N93" s="4">
        <v>-600.75</v>
      </c>
      <c r="O93" s="4">
        <v>0</v>
      </c>
      <c r="P93" s="4">
        <v>0</v>
      </c>
      <c r="Q93" s="4">
        <v>-1</v>
      </c>
      <c r="R93" s="4">
        <v>0</v>
      </c>
      <c r="S93" s="4">
        <v>-68.75</v>
      </c>
      <c r="T93" s="33">
        <f t="shared" si="20"/>
        <v>-1777.5</v>
      </c>
      <c r="U93" s="4">
        <v>-1107</v>
      </c>
      <c r="V93" s="4">
        <v>-600.75</v>
      </c>
      <c r="W93" s="4">
        <v>0</v>
      </c>
      <c r="X93" s="4">
        <v>0</v>
      </c>
      <c r="Y93" s="4">
        <v>-1</v>
      </c>
      <c r="Z93" s="4">
        <v>0</v>
      </c>
      <c r="AA93" s="4">
        <v>-68.75</v>
      </c>
      <c r="AB93" s="33">
        <f t="shared" si="21"/>
        <v>-1777.5</v>
      </c>
      <c r="AC93" s="4">
        <v>-1107</v>
      </c>
      <c r="AD93" s="4">
        <v>-600.75</v>
      </c>
      <c r="AE93" s="4">
        <v>0</v>
      </c>
      <c r="AF93" s="4">
        <v>0</v>
      </c>
      <c r="AG93" s="4">
        <v>-1</v>
      </c>
      <c r="AH93" s="4">
        <v>0</v>
      </c>
      <c r="AI93" s="4">
        <v>-68.75</v>
      </c>
      <c r="AJ93" s="33">
        <f t="shared" si="22"/>
        <v>-1777.5</v>
      </c>
      <c r="AK93" s="4"/>
    </row>
    <row r="94" spans="1:37" x14ac:dyDescent="0.2">
      <c r="A94">
        <f>IF(AND(ABS(S94)&gt;Input!$A$3,ABS(1-T94)&gt;Input!$A$4),MAX($A$4:A93)+1,"")</f>
        <v>90</v>
      </c>
      <c r="B94">
        <f>IF(AND(ABS(U94)&gt;Input!$B$3,ABS(1-V94)&gt;Input!$B$4),MAX($B$4:B93)+1,"")</f>
        <v>90</v>
      </c>
      <c r="C94">
        <f>IF(AND(ABS(W94)&gt;Input!$C$3,ABS(1-X94)&gt;Input!$C$4),MAX($C$4:C93)+1,"")</f>
        <v>90</v>
      </c>
      <c r="D94" t="str">
        <f>IF(AND(H94=H95,J94=J95),"",MAX($D$4:D93)+1)</f>
        <v/>
      </c>
      <c r="E94" s="7" t="s">
        <v>18</v>
      </c>
      <c r="F94" s="7"/>
      <c r="G94" s="7"/>
      <c r="H94" s="7"/>
      <c r="I94" s="7"/>
      <c r="J94" s="7"/>
      <c r="K94" s="7" t="s">
        <v>335</v>
      </c>
      <c r="L94" s="7" t="s">
        <v>103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33">
        <f t="shared" si="20"/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33">
        <f t="shared" si="21"/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33">
        <f t="shared" si="22"/>
        <v>0</v>
      </c>
      <c r="AK94" s="4"/>
    </row>
    <row r="95" spans="1:37" x14ac:dyDescent="0.2">
      <c r="A95">
        <f>IF(AND(ABS(S95)&gt;Input!$A$3,ABS(1-T95)&gt;Input!$A$4),MAX($A$4:A94)+1,"")</f>
        <v>91</v>
      </c>
      <c r="B95">
        <f>IF(AND(ABS(U95)&gt;Input!$B$3,ABS(1-V95)&gt;Input!$B$4),MAX($B$4:B94)+1,"")</f>
        <v>91</v>
      </c>
      <c r="C95">
        <f>IF(AND(ABS(W95)&gt;Input!$C$3,ABS(1-X95)&gt;Input!$C$4),MAX($C$4:C94)+1,"")</f>
        <v>91</v>
      </c>
      <c r="D95" t="str">
        <f>IF(AND(H95=H96,J95=J96),"",MAX($D$4:D94)+1)</f>
        <v/>
      </c>
      <c r="E95" s="7" t="s">
        <v>18</v>
      </c>
      <c r="F95" s="7"/>
      <c r="G95" s="7"/>
      <c r="H95" s="7"/>
      <c r="I95" s="7"/>
      <c r="J95" s="7"/>
      <c r="K95" s="7" t="s">
        <v>336</v>
      </c>
      <c r="L95" s="7" t="s">
        <v>104</v>
      </c>
      <c r="M95" s="4">
        <v>-384.23999999999978</v>
      </c>
      <c r="N95" s="4">
        <v>321.11999999999989</v>
      </c>
      <c r="O95" s="4">
        <v>-338.25</v>
      </c>
      <c r="P95" s="4">
        <v>-57</v>
      </c>
      <c r="Q95" s="4">
        <v>-304.55000000000018</v>
      </c>
      <c r="R95" s="4">
        <v>728.90000000000009</v>
      </c>
      <c r="S95" s="4">
        <v>1398.46</v>
      </c>
      <c r="T95" s="33">
        <f t="shared" si="20"/>
        <v>1364.44</v>
      </c>
      <c r="U95" s="4">
        <v>-384.23999999999978</v>
      </c>
      <c r="V95" s="4">
        <v>321.11999999999989</v>
      </c>
      <c r="W95" s="4">
        <v>-338.25</v>
      </c>
      <c r="X95" s="4">
        <v>-57</v>
      </c>
      <c r="Y95" s="4">
        <v>-304.55000000000018</v>
      </c>
      <c r="Z95" s="4">
        <v>728.90000000000009</v>
      </c>
      <c r="AA95" s="4">
        <v>1398.46</v>
      </c>
      <c r="AB95" s="33">
        <f t="shared" si="21"/>
        <v>1364.44</v>
      </c>
      <c r="AC95" s="4">
        <v>-384.23999999999978</v>
      </c>
      <c r="AD95" s="4">
        <v>321.11999999999989</v>
      </c>
      <c r="AE95" s="4">
        <v>-338.25</v>
      </c>
      <c r="AF95" s="4">
        <v>-57</v>
      </c>
      <c r="AG95" s="4">
        <v>-304.55000000000018</v>
      </c>
      <c r="AH95" s="4">
        <v>728.90000000000009</v>
      </c>
      <c r="AI95" s="4">
        <v>1398.46</v>
      </c>
      <c r="AJ95" s="33">
        <f t="shared" si="22"/>
        <v>1364.44</v>
      </c>
      <c r="AK95" s="4"/>
    </row>
    <row r="96" spans="1:37" x14ac:dyDescent="0.2">
      <c r="A96">
        <f>IF(AND(ABS(S96)&gt;Input!$A$3,ABS(1-T96)&gt;Input!$A$4),MAX($A$4:A95)+1,"")</f>
        <v>92</v>
      </c>
      <c r="B96">
        <f>IF(AND(ABS(U96)&gt;Input!$B$3,ABS(1-V96)&gt;Input!$B$4),MAX($B$4:B95)+1,"")</f>
        <v>92</v>
      </c>
      <c r="C96">
        <f>IF(AND(ABS(W96)&gt;Input!$C$3,ABS(1-X96)&gt;Input!$C$4),MAX($C$4:C95)+1,"")</f>
        <v>92</v>
      </c>
      <c r="D96" t="str">
        <f>IF(AND(H96=H97,J96=J97),"",MAX($D$4:D95)+1)</f>
        <v/>
      </c>
      <c r="E96" s="7" t="s">
        <v>18</v>
      </c>
      <c r="F96" s="7"/>
      <c r="G96" s="7"/>
      <c r="H96" s="7"/>
      <c r="I96" s="7"/>
      <c r="J96" s="7"/>
      <c r="K96" s="7" t="s">
        <v>337</v>
      </c>
      <c r="L96" s="7" t="s">
        <v>105</v>
      </c>
      <c r="M96" s="4">
        <v>0</v>
      </c>
      <c r="N96" s="4">
        <v>0</v>
      </c>
      <c r="O96" s="4">
        <v>225000</v>
      </c>
      <c r="P96" s="4">
        <v>0</v>
      </c>
      <c r="Q96" s="4">
        <v>0</v>
      </c>
      <c r="R96" s="4">
        <v>0</v>
      </c>
      <c r="S96" s="4">
        <v>0</v>
      </c>
      <c r="T96" s="33">
        <f t="shared" si="20"/>
        <v>225000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33">
        <f t="shared" si="21"/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33">
        <f t="shared" si="22"/>
        <v>0</v>
      </c>
      <c r="AK96" s="4"/>
    </row>
    <row r="97" spans="1:37" x14ac:dyDescent="0.2">
      <c r="A97">
        <f>IF(AND(ABS(S97)&gt;Input!$A$3,ABS(1-T97)&gt;Input!$A$4),MAX($A$4:A96)+1,"")</f>
        <v>93</v>
      </c>
      <c r="B97">
        <f>IF(AND(ABS(U97)&gt;Input!$B$3,ABS(1-V97)&gt;Input!$B$4),MAX($B$4:B96)+1,"")</f>
        <v>93</v>
      </c>
      <c r="C97">
        <f>IF(AND(ABS(W97)&gt;Input!$C$3,ABS(1-X97)&gt;Input!$C$4),MAX($C$4:C96)+1,"")</f>
        <v>93</v>
      </c>
      <c r="D97" t="str">
        <f>IF(AND(H97=H98,J97=J98),"",MAX($D$4:D96)+1)</f>
        <v/>
      </c>
      <c r="E97" s="7" t="s">
        <v>18</v>
      </c>
      <c r="F97" s="7"/>
      <c r="G97" s="7"/>
      <c r="H97" s="7"/>
      <c r="I97" s="7"/>
      <c r="J97" s="7"/>
      <c r="K97" s="7" t="s">
        <v>338</v>
      </c>
      <c r="L97" s="7" t="s">
        <v>106</v>
      </c>
      <c r="M97" s="4">
        <v>-1578</v>
      </c>
      <c r="N97" s="4">
        <v>-3021</v>
      </c>
      <c r="O97" s="4">
        <v>-3429</v>
      </c>
      <c r="P97" s="4">
        <v>-2323</v>
      </c>
      <c r="Q97" s="4">
        <v>-1227</v>
      </c>
      <c r="R97" s="4">
        <v>-257</v>
      </c>
      <c r="S97" s="4">
        <v>-1290</v>
      </c>
      <c r="T97" s="33">
        <f t="shared" si="20"/>
        <v>-13125</v>
      </c>
      <c r="U97" s="4">
        <v>-1578</v>
      </c>
      <c r="V97" s="4">
        <v>-1577</v>
      </c>
      <c r="W97" s="4">
        <v>-2729</v>
      </c>
      <c r="X97" s="4">
        <v>-2323</v>
      </c>
      <c r="Y97" s="4">
        <v>-1227</v>
      </c>
      <c r="Z97" s="4">
        <v>-257</v>
      </c>
      <c r="AA97" s="4">
        <v>-1290</v>
      </c>
      <c r="AB97" s="33">
        <f t="shared" si="21"/>
        <v>-10981</v>
      </c>
      <c r="AC97" s="4">
        <v>-1578</v>
      </c>
      <c r="AD97" s="4">
        <v>-3021</v>
      </c>
      <c r="AE97" s="4">
        <v>-1929</v>
      </c>
      <c r="AF97" s="4">
        <v>-2323</v>
      </c>
      <c r="AG97" s="4">
        <v>-1227</v>
      </c>
      <c r="AH97" s="4">
        <v>-257</v>
      </c>
      <c r="AI97" s="4">
        <v>-1290</v>
      </c>
      <c r="AJ97" s="33">
        <f t="shared" si="22"/>
        <v>-11625</v>
      </c>
      <c r="AK97" s="4"/>
    </row>
    <row r="98" spans="1:37" x14ac:dyDescent="0.2">
      <c r="A98">
        <f>IF(AND(ABS(S98)&gt;Input!$A$3,ABS(1-T98)&gt;Input!$A$4),MAX($A$4:A97)+1,"")</f>
        <v>94</v>
      </c>
      <c r="B98">
        <f>IF(AND(ABS(U98)&gt;Input!$B$3,ABS(1-V98)&gt;Input!$B$4),MAX($B$4:B97)+1,"")</f>
        <v>94</v>
      </c>
      <c r="C98">
        <f>IF(AND(ABS(W98)&gt;Input!$C$3,ABS(1-X98)&gt;Input!$C$4),MAX($C$4:C97)+1,"")</f>
        <v>94</v>
      </c>
      <c r="D98" t="str">
        <f>IF(AND(H98=H99,J98=J99),"",MAX($D$4:D97)+1)</f>
        <v/>
      </c>
      <c r="E98" s="7" t="s">
        <v>18</v>
      </c>
      <c r="F98" s="7"/>
      <c r="G98" s="7"/>
      <c r="H98" s="7"/>
      <c r="I98" s="7"/>
      <c r="J98" s="7"/>
      <c r="K98" s="7" t="s">
        <v>339</v>
      </c>
      <c r="L98" s="7" t="s">
        <v>107</v>
      </c>
      <c r="M98" s="4">
        <v>17075</v>
      </c>
      <c r="N98" s="4">
        <v>-15325</v>
      </c>
      <c r="O98" s="4">
        <v>-4035</v>
      </c>
      <c r="P98" s="4">
        <v>-5735</v>
      </c>
      <c r="Q98" s="4">
        <v>-335</v>
      </c>
      <c r="R98" s="4">
        <v>6540</v>
      </c>
      <c r="S98" s="4">
        <v>-1360</v>
      </c>
      <c r="T98" s="33">
        <f t="shared" si="20"/>
        <v>-3175</v>
      </c>
      <c r="U98" s="4">
        <v>17075</v>
      </c>
      <c r="V98" s="4">
        <v>-15325</v>
      </c>
      <c r="W98" s="4">
        <v>-4035</v>
      </c>
      <c r="X98" s="4">
        <v>-5735</v>
      </c>
      <c r="Y98" s="4">
        <v>-335</v>
      </c>
      <c r="Z98" s="4">
        <v>6540</v>
      </c>
      <c r="AA98" s="4">
        <v>-1360</v>
      </c>
      <c r="AB98" s="33">
        <f t="shared" si="21"/>
        <v>-3175</v>
      </c>
      <c r="AC98" s="4">
        <v>17075</v>
      </c>
      <c r="AD98" s="4">
        <v>-15325</v>
      </c>
      <c r="AE98" s="4">
        <v>-4035</v>
      </c>
      <c r="AF98" s="4">
        <v>-5735</v>
      </c>
      <c r="AG98" s="4">
        <v>-335</v>
      </c>
      <c r="AH98" s="4">
        <v>6540</v>
      </c>
      <c r="AI98" s="4">
        <v>-1360</v>
      </c>
      <c r="AJ98" s="33">
        <f t="shared" si="22"/>
        <v>-3175</v>
      </c>
      <c r="AK98" s="4"/>
    </row>
    <row r="99" spans="1:37" x14ac:dyDescent="0.2">
      <c r="A99">
        <f>IF(AND(ABS(S99)&gt;Input!$A$3,ABS(1-T99)&gt;Input!$A$4),MAX($A$4:A98)+1,"")</f>
        <v>95</v>
      </c>
      <c r="B99">
        <f>IF(AND(ABS(U99)&gt;Input!$B$3,ABS(1-V99)&gt;Input!$B$4),MAX($B$4:B98)+1,"")</f>
        <v>95</v>
      </c>
      <c r="C99">
        <f>IF(AND(ABS(W99)&gt;Input!$C$3,ABS(1-X99)&gt;Input!$C$4),MAX($C$4:C98)+1,"")</f>
        <v>95</v>
      </c>
      <c r="D99" t="str">
        <f>IF(AND(H99=H100,J99=J100),"",MAX($D$4:D98)+1)</f>
        <v/>
      </c>
      <c r="E99" s="7" t="s">
        <v>18</v>
      </c>
      <c r="F99" s="7"/>
      <c r="G99" s="7"/>
      <c r="H99" s="7"/>
      <c r="I99" s="7"/>
      <c r="J99" s="7"/>
      <c r="K99" s="7" t="s">
        <v>340</v>
      </c>
      <c r="L99" s="7" t="s">
        <v>108</v>
      </c>
      <c r="M99" s="4">
        <v>1462.5</v>
      </c>
      <c r="N99" s="4">
        <v>-2550</v>
      </c>
      <c r="O99" s="4">
        <v>2000</v>
      </c>
      <c r="P99" s="4">
        <v>2800</v>
      </c>
      <c r="Q99" s="4">
        <v>4000</v>
      </c>
      <c r="R99" s="4">
        <v>37.5</v>
      </c>
      <c r="S99" s="4">
        <v>-600</v>
      </c>
      <c r="T99" s="33">
        <f t="shared" si="20"/>
        <v>7150</v>
      </c>
      <c r="U99" s="4">
        <v>1462.5</v>
      </c>
      <c r="V99" s="4">
        <v>-2550</v>
      </c>
      <c r="W99" s="4">
        <v>2000</v>
      </c>
      <c r="X99" s="4">
        <v>2800</v>
      </c>
      <c r="Y99" s="4">
        <v>4000</v>
      </c>
      <c r="Z99" s="4">
        <v>37.5</v>
      </c>
      <c r="AA99" s="4">
        <v>-600</v>
      </c>
      <c r="AB99" s="33">
        <f t="shared" si="21"/>
        <v>7150</v>
      </c>
      <c r="AC99" s="4">
        <v>1462.5</v>
      </c>
      <c r="AD99" s="4">
        <v>-2550</v>
      </c>
      <c r="AE99" s="4">
        <v>2000</v>
      </c>
      <c r="AF99" s="4">
        <v>2800</v>
      </c>
      <c r="AG99" s="4">
        <v>4000</v>
      </c>
      <c r="AH99" s="4">
        <v>37.5</v>
      </c>
      <c r="AI99" s="4">
        <v>-600</v>
      </c>
      <c r="AJ99" s="33">
        <f t="shared" si="22"/>
        <v>7150</v>
      </c>
      <c r="AK99" s="4"/>
    </row>
    <row r="100" spans="1:37" x14ac:dyDescent="0.2">
      <c r="A100">
        <f>IF(AND(ABS(S100)&gt;Input!$A$3,ABS(1-T100)&gt;Input!$A$4),MAX($A$4:A99)+1,"")</f>
        <v>96</v>
      </c>
      <c r="B100">
        <f>IF(AND(ABS(U100)&gt;Input!$B$3,ABS(1-V100)&gt;Input!$B$4),MAX($B$4:B99)+1,"")</f>
        <v>96</v>
      </c>
      <c r="C100">
        <f>IF(AND(ABS(W100)&gt;Input!$C$3,ABS(1-X100)&gt;Input!$C$4),MAX($C$4:C99)+1,"")</f>
        <v>96</v>
      </c>
      <c r="D100" t="str">
        <f>IF(AND(H100=H101,J100=J101),"",MAX($D$4:D99)+1)</f>
        <v/>
      </c>
      <c r="E100" s="7" t="s">
        <v>18</v>
      </c>
      <c r="F100" s="7"/>
      <c r="G100" s="7"/>
      <c r="H100" s="7"/>
      <c r="I100" s="7"/>
      <c r="J100" s="7"/>
      <c r="K100" s="7" t="s">
        <v>341</v>
      </c>
      <c r="L100" s="7" t="s">
        <v>109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33">
        <f t="shared" si="20"/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33">
        <f t="shared" si="21"/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33">
        <f t="shared" si="22"/>
        <v>0</v>
      </c>
      <c r="AK100" s="4"/>
    </row>
    <row r="101" spans="1:37" x14ac:dyDescent="0.2">
      <c r="A101">
        <f>IF(AND(ABS(S101)&gt;Input!$A$3,ABS(1-T101)&gt;Input!$A$4),MAX($A$4:A100)+1,"")</f>
        <v>97</v>
      </c>
      <c r="B101">
        <f>IF(AND(ABS(U101)&gt;Input!$B$3,ABS(1-V101)&gt;Input!$B$4),MAX($B$4:B100)+1,"")</f>
        <v>97</v>
      </c>
      <c r="C101">
        <f>IF(AND(ABS(W101)&gt;Input!$C$3,ABS(1-X101)&gt;Input!$C$4),MAX($C$4:C100)+1,"")</f>
        <v>97</v>
      </c>
      <c r="D101" t="str">
        <f>IF(AND(H101=H102,J101=J102),"",MAX($D$4:D100)+1)</f>
        <v/>
      </c>
      <c r="E101" s="7" t="s">
        <v>18</v>
      </c>
      <c r="F101" s="7"/>
      <c r="G101" s="7"/>
      <c r="H101" s="7"/>
      <c r="I101" s="7"/>
      <c r="J101" s="7"/>
      <c r="K101" s="7" t="s">
        <v>342</v>
      </c>
      <c r="L101" s="7" t="s">
        <v>110</v>
      </c>
      <c r="M101" s="4">
        <v>24526</v>
      </c>
      <c r="N101" s="4">
        <v>-26822</v>
      </c>
      <c r="O101" s="4">
        <v>-3654</v>
      </c>
      <c r="P101" s="4">
        <v>-13084</v>
      </c>
      <c r="Q101" s="4">
        <v>-4563</v>
      </c>
      <c r="R101" s="4">
        <v>18969</v>
      </c>
      <c r="S101" s="4">
        <v>15300</v>
      </c>
      <c r="T101" s="33">
        <f t="shared" si="20"/>
        <v>10672</v>
      </c>
      <c r="U101" s="4">
        <v>24526</v>
      </c>
      <c r="V101" s="4">
        <v>-26822</v>
      </c>
      <c r="W101" s="4">
        <v>-3654</v>
      </c>
      <c r="X101" s="4">
        <v>-13084</v>
      </c>
      <c r="Y101" s="4">
        <v>-4563</v>
      </c>
      <c r="Z101" s="4">
        <v>18969</v>
      </c>
      <c r="AA101" s="4">
        <v>15300</v>
      </c>
      <c r="AB101" s="33">
        <f t="shared" si="21"/>
        <v>10672</v>
      </c>
      <c r="AC101" s="4">
        <v>24526</v>
      </c>
      <c r="AD101" s="4">
        <v>-26822</v>
      </c>
      <c r="AE101" s="4">
        <v>-11654</v>
      </c>
      <c r="AF101" s="4">
        <v>-13084</v>
      </c>
      <c r="AG101" s="4">
        <v>-4563</v>
      </c>
      <c r="AH101" s="4">
        <v>18969</v>
      </c>
      <c r="AI101" s="4">
        <v>15300</v>
      </c>
      <c r="AJ101" s="33">
        <f t="shared" si="22"/>
        <v>2672</v>
      </c>
      <c r="AK101" s="4"/>
    </row>
    <row r="102" spans="1:37" x14ac:dyDescent="0.2">
      <c r="A102">
        <f>IF(AND(ABS(S102)&gt;Input!$A$3,ABS(1-T102)&gt;Input!$A$4),MAX($A$4:A101)+1,"")</f>
        <v>98</v>
      </c>
      <c r="B102">
        <f>IF(AND(ABS(U102)&gt;Input!$B$3,ABS(1-V102)&gt;Input!$B$4),MAX($B$4:B101)+1,"")</f>
        <v>98</v>
      </c>
      <c r="C102">
        <f>IF(AND(ABS(W102)&gt;Input!$C$3,ABS(1-X102)&gt;Input!$C$4),MAX($C$4:C101)+1,"")</f>
        <v>98</v>
      </c>
      <c r="D102" t="str">
        <f>IF(AND(H102=H103,J102=J103),"",MAX($D$4:D101)+1)</f>
        <v/>
      </c>
      <c r="E102" s="7" t="s">
        <v>18</v>
      </c>
      <c r="F102" s="7"/>
      <c r="G102" s="7"/>
      <c r="H102" s="7"/>
      <c r="I102" s="7"/>
      <c r="J102" s="7"/>
      <c r="K102" s="7" t="s">
        <v>343</v>
      </c>
      <c r="L102" s="7" t="s">
        <v>111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33">
        <f t="shared" si="20"/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33">
        <f t="shared" si="21"/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33">
        <f t="shared" si="22"/>
        <v>0</v>
      </c>
      <c r="AK102" s="4"/>
    </row>
    <row r="103" spans="1:37" x14ac:dyDescent="0.2">
      <c r="A103">
        <f>IF(AND(ABS(S103)&gt;Input!$A$3,ABS(1-T103)&gt;Input!$A$4),MAX($A$4:A102)+1,"")</f>
        <v>99</v>
      </c>
      <c r="B103">
        <f>IF(AND(ABS(U103)&gt;Input!$B$3,ABS(1-V103)&gt;Input!$B$4),MAX($B$4:B102)+1,"")</f>
        <v>99</v>
      </c>
      <c r="C103">
        <f>IF(AND(ABS(W103)&gt;Input!$C$3,ABS(1-X103)&gt;Input!$C$4),MAX($C$4:C102)+1,"")</f>
        <v>99</v>
      </c>
      <c r="D103" t="str">
        <f>IF(AND(H103=H104,J103=J104),"",MAX($D$4:D102)+1)</f>
        <v/>
      </c>
      <c r="E103" s="7" t="s">
        <v>18</v>
      </c>
      <c r="F103" s="7"/>
      <c r="G103" s="7"/>
      <c r="H103" s="7"/>
      <c r="I103" s="7"/>
      <c r="J103" s="7"/>
      <c r="K103" s="7" t="s">
        <v>344</v>
      </c>
      <c r="L103" s="7" t="s">
        <v>112</v>
      </c>
      <c r="M103" s="4">
        <v>0</v>
      </c>
      <c r="N103" s="4">
        <v>-18028.77</v>
      </c>
      <c r="O103" s="4">
        <v>0</v>
      </c>
      <c r="P103" s="4">
        <v>0</v>
      </c>
      <c r="Q103" s="4">
        <v>-7518.5</v>
      </c>
      <c r="R103" s="4">
        <v>-4958</v>
      </c>
      <c r="S103" s="4">
        <v>0</v>
      </c>
      <c r="T103" s="33">
        <f t="shared" si="20"/>
        <v>-30505.27</v>
      </c>
      <c r="U103" s="4">
        <v>0</v>
      </c>
      <c r="V103" s="4">
        <v>-18028.77</v>
      </c>
      <c r="W103" s="4">
        <v>0</v>
      </c>
      <c r="X103" s="4">
        <v>0</v>
      </c>
      <c r="Y103" s="4">
        <v>-7518.5</v>
      </c>
      <c r="Z103" s="4">
        <v>-4958</v>
      </c>
      <c r="AA103" s="4">
        <v>0</v>
      </c>
      <c r="AB103" s="33">
        <f t="shared" si="21"/>
        <v>-30505.27</v>
      </c>
      <c r="AC103" s="4">
        <v>0</v>
      </c>
      <c r="AD103" s="4">
        <v>-18028.77</v>
      </c>
      <c r="AE103" s="4">
        <v>0</v>
      </c>
      <c r="AF103" s="4">
        <v>0</v>
      </c>
      <c r="AG103" s="4">
        <v>-7518.5</v>
      </c>
      <c r="AH103" s="4">
        <v>-4958</v>
      </c>
      <c r="AI103" s="4">
        <v>0</v>
      </c>
      <c r="AJ103" s="33">
        <f t="shared" si="22"/>
        <v>-30505.27</v>
      </c>
      <c r="AK103" s="4"/>
    </row>
    <row r="104" spans="1:37" x14ac:dyDescent="0.2">
      <c r="A104">
        <f>IF(AND(ABS(S104)&gt;Input!$A$3,ABS(1-T104)&gt;Input!$A$4),MAX($A$4:A103)+1,"")</f>
        <v>100</v>
      </c>
      <c r="B104">
        <f>IF(AND(ABS(U104)&gt;Input!$B$3,ABS(1-V104)&gt;Input!$B$4),MAX($B$4:B103)+1,"")</f>
        <v>100</v>
      </c>
      <c r="C104">
        <f>IF(AND(ABS(W104)&gt;Input!$C$3,ABS(1-X104)&gt;Input!$C$4),MAX($C$4:C103)+1,"")</f>
        <v>100</v>
      </c>
      <c r="D104" t="str">
        <f>IF(AND(H104=H105,J104=J105),"",MAX($D$4:D103)+1)</f>
        <v/>
      </c>
      <c r="E104" s="7" t="s">
        <v>18</v>
      </c>
      <c r="F104" s="7"/>
      <c r="G104" s="7"/>
      <c r="H104" s="7"/>
      <c r="I104" s="7"/>
      <c r="J104" s="7"/>
      <c r="K104" s="7" t="s">
        <v>345</v>
      </c>
      <c r="L104" s="7" t="s">
        <v>113</v>
      </c>
      <c r="M104" s="4">
        <v>0</v>
      </c>
      <c r="N104" s="4">
        <v>0</v>
      </c>
      <c r="O104" s="4">
        <v>-686.61</v>
      </c>
      <c r="P104" s="4">
        <v>0</v>
      </c>
      <c r="Q104" s="4">
        <v>0</v>
      </c>
      <c r="R104" s="4">
        <v>0</v>
      </c>
      <c r="S104" s="4">
        <v>0</v>
      </c>
      <c r="T104" s="33">
        <f t="shared" si="20"/>
        <v>-686.61</v>
      </c>
      <c r="U104" s="4">
        <v>0</v>
      </c>
      <c r="V104" s="4">
        <v>0</v>
      </c>
      <c r="W104" s="4">
        <v>-686.61</v>
      </c>
      <c r="X104" s="4">
        <v>686.61</v>
      </c>
      <c r="Y104" s="4">
        <v>0</v>
      </c>
      <c r="Z104" s="4">
        <v>0</v>
      </c>
      <c r="AA104" s="4">
        <v>0</v>
      </c>
      <c r="AB104" s="33">
        <f t="shared" si="21"/>
        <v>0</v>
      </c>
      <c r="AC104" s="4">
        <v>0</v>
      </c>
      <c r="AD104" s="4">
        <v>0</v>
      </c>
      <c r="AE104" s="4">
        <v>-686.61</v>
      </c>
      <c r="AF104" s="4">
        <v>0</v>
      </c>
      <c r="AG104" s="4">
        <v>0</v>
      </c>
      <c r="AH104" s="4">
        <v>0</v>
      </c>
      <c r="AI104" s="4">
        <v>0</v>
      </c>
      <c r="AJ104" s="33">
        <f t="shared" si="22"/>
        <v>-686.61</v>
      </c>
      <c r="AK104" s="4"/>
    </row>
    <row r="105" spans="1:37" x14ac:dyDescent="0.2">
      <c r="A105">
        <f>IF(AND(ABS(S105)&gt;Input!$A$3,ABS(1-T105)&gt;Input!$A$4),MAX($A$4:A104)+1,"")</f>
        <v>101</v>
      </c>
      <c r="B105">
        <f>IF(AND(ABS(U105)&gt;Input!$B$3,ABS(1-V105)&gt;Input!$B$4),MAX($B$4:B104)+1,"")</f>
        <v>101</v>
      </c>
      <c r="C105">
        <f>IF(AND(ABS(W105)&gt;Input!$C$3,ABS(1-X105)&gt;Input!$C$4),MAX($C$4:C104)+1,"")</f>
        <v>101</v>
      </c>
      <c r="D105" t="str">
        <f>IF(AND(H105=H106,J105=J106),"",MAX($D$4:D104)+1)</f>
        <v/>
      </c>
      <c r="E105" s="7" t="s">
        <v>18</v>
      </c>
      <c r="F105" s="7"/>
      <c r="G105" s="7"/>
      <c r="H105" s="7"/>
      <c r="I105" s="7"/>
      <c r="J105" s="7"/>
      <c r="K105" s="7" t="s">
        <v>346</v>
      </c>
      <c r="L105" s="7" t="s">
        <v>114</v>
      </c>
      <c r="M105" s="4">
        <v>906.25</v>
      </c>
      <c r="N105" s="4">
        <v>4000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33">
        <f t="shared" si="20"/>
        <v>4906.25</v>
      </c>
      <c r="U105" s="4">
        <v>906.25</v>
      </c>
      <c r="V105" s="4">
        <v>4000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33">
        <f t="shared" si="21"/>
        <v>4906.25</v>
      </c>
      <c r="AC105" s="4">
        <v>906.25</v>
      </c>
      <c r="AD105" s="4">
        <v>4000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33">
        <f t="shared" si="22"/>
        <v>4906.25</v>
      </c>
      <c r="AK105" s="4"/>
    </row>
    <row r="106" spans="1:37" x14ac:dyDescent="0.2">
      <c r="A106">
        <f>IF(AND(ABS(S106)&gt;Input!$A$3,ABS(1-T106)&gt;Input!$A$4),MAX($A$4:A105)+1,"")</f>
        <v>102</v>
      </c>
      <c r="B106">
        <f>IF(AND(ABS(U106)&gt;Input!$B$3,ABS(1-V106)&gt;Input!$B$4),MAX($B$4:B105)+1,"")</f>
        <v>102</v>
      </c>
      <c r="C106">
        <f>IF(AND(ABS(W106)&gt;Input!$C$3,ABS(1-X106)&gt;Input!$C$4),MAX($C$4:C105)+1,"")</f>
        <v>102</v>
      </c>
      <c r="D106" t="str">
        <f>IF(AND(H106=H107,J106=J107),"",MAX($D$4:D105)+1)</f>
        <v/>
      </c>
      <c r="E106" s="7" t="s">
        <v>18</v>
      </c>
      <c r="F106" s="7"/>
      <c r="G106" s="7"/>
      <c r="H106" s="7"/>
      <c r="I106" s="7"/>
      <c r="J106" s="7"/>
      <c r="K106" s="7" t="s">
        <v>347</v>
      </c>
      <c r="L106" s="7" t="s">
        <v>115</v>
      </c>
      <c r="M106" s="4">
        <v>-3026.74</v>
      </c>
      <c r="N106" s="4">
        <v>-14055.49</v>
      </c>
      <c r="O106" s="4">
        <v>-8497.61</v>
      </c>
      <c r="P106" s="4">
        <v>-13013.199999999997</v>
      </c>
      <c r="Q106" s="4">
        <v>-38834.339999999997</v>
      </c>
      <c r="R106" s="4">
        <v>-3450.98</v>
      </c>
      <c r="S106" s="4">
        <v>-4084.82</v>
      </c>
      <c r="T106" s="33">
        <f t="shared" si="20"/>
        <v>-84963.18</v>
      </c>
      <c r="U106" s="4">
        <v>-3026.74</v>
      </c>
      <c r="V106" s="4">
        <v>-14055.49</v>
      </c>
      <c r="W106" s="4">
        <v>-8497.61</v>
      </c>
      <c r="X106" s="4">
        <v>-13013.199999999997</v>
      </c>
      <c r="Y106" s="4">
        <v>-38834.339999999997</v>
      </c>
      <c r="Z106" s="4">
        <v>-3450.98</v>
      </c>
      <c r="AA106" s="4">
        <v>-4084.82</v>
      </c>
      <c r="AB106" s="33">
        <f t="shared" si="21"/>
        <v>-84963.18</v>
      </c>
      <c r="AC106" s="4">
        <v>-3026.74</v>
      </c>
      <c r="AD106" s="4">
        <v>-14055.49</v>
      </c>
      <c r="AE106" s="4">
        <v>-8497.61</v>
      </c>
      <c r="AF106" s="4">
        <v>-13013.199999999997</v>
      </c>
      <c r="AG106" s="4">
        <v>-38834.339999999997</v>
      </c>
      <c r="AH106" s="4">
        <v>-3450.98</v>
      </c>
      <c r="AI106" s="4">
        <v>-4084.82</v>
      </c>
      <c r="AJ106" s="33">
        <f t="shared" si="22"/>
        <v>-84963.18</v>
      </c>
      <c r="AK106" s="4"/>
    </row>
    <row r="107" spans="1:37" x14ac:dyDescent="0.2">
      <c r="A107">
        <f>IF(AND(ABS(S107)&gt;Input!$A$3,ABS(1-T107)&gt;Input!$A$4),MAX($A$4:A106)+1,"")</f>
        <v>103</v>
      </c>
      <c r="B107">
        <f>IF(AND(ABS(U107)&gt;Input!$B$3,ABS(1-V107)&gt;Input!$B$4),MAX($B$4:B106)+1,"")</f>
        <v>103</v>
      </c>
      <c r="C107">
        <f>IF(AND(ABS(W107)&gt;Input!$C$3,ABS(1-X107)&gt;Input!$C$4),MAX($C$4:C106)+1,"")</f>
        <v>103</v>
      </c>
      <c r="D107" t="str">
        <f>IF(AND(H107=H108,J107=J108),"",MAX($D$4:D106)+1)</f>
        <v/>
      </c>
      <c r="E107" s="7" t="s">
        <v>18</v>
      </c>
      <c r="F107" s="7"/>
      <c r="G107" s="7"/>
      <c r="H107" s="7"/>
      <c r="I107" s="7"/>
      <c r="J107" s="7"/>
      <c r="K107" s="7" t="s">
        <v>348</v>
      </c>
      <c r="L107" s="7" t="s">
        <v>116</v>
      </c>
      <c r="M107" s="4">
        <v>936.05000000000018</v>
      </c>
      <c r="N107" s="4">
        <v>1112.4899999999998</v>
      </c>
      <c r="O107" s="4">
        <v>-1334.3100000000004</v>
      </c>
      <c r="P107" s="4">
        <v>200.63999999999987</v>
      </c>
      <c r="Q107" s="4">
        <v>1680.44</v>
      </c>
      <c r="R107" s="4">
        <v>2.2899999999999636</v>
      </c>
      <c r="S107" s="4">
        <v>-2247.16</v>
      </c>
      <c r="T107" s="33">
        <f t="shared" si="20"/>
        <v>350.4399999999996</v>
      </c>
      <c r="U107" s="4">
        <v>936.05000000000018</v>
      </c>
      <c r="V107" s="4">
        <v>1112.4899999999998</v>
      </c>
      <c r="W107" s="4">
        <v>-1334.3100000000004</v>
      </c>
      <c r="X107" s="4">
        <v>200.63999999999987</v>
      </c>
      <c r="Y107" s="4">
        <v>1680.44</v>
      </c>
      <c r="Z107" s="4">
        <v>2.2899999999999636</v>
      </c>
      <c r="AA107" s="4">
        <v>-2247.16</v>
      </c>
      <c r="AB107" s="33">
        <f t="shared" si="21"/>
        <v>350.4399999999996</v>
      </c>
      <c r="AC107" s="4">
        <v>936.05000000000018</v>
      </c>
      <c r="AD107" s="4">
        <v>1112.4899999999998</v>
      </c>
      <c r="AE107" s="4">
        <v>-1334.3100000000004</v>
      </c>
      <c r="AF107" s="4">
        <v>200.63999999999987</v>
      </c>
      <c r="AG107" s="4">
        <v>1680.44</v>
      </c>
      <c r="AH107" s="4">
        <v>2.2899999999999636</v>
      </c>
      <c r="AI107" s="4">
        <v>-2247.16</v>
      </c>
      <c r="AJ107" s="33">
        <f t="shared" si="22"/>
        <v>350.4399999999996</v>
      </c>
      <c r="AK107" s="4"/>
    </row>
    <row r="108" spans="1:37" x14ac:dyDescent="0.2">
      <c r="A108">
        <f>IF(AND(ABS(S108)&gt;Input!$A$3,ABS(1-T108)&gt;Input!$A$4),MAX($A$4:A107)+1,"")</f>
        <v>104</v>
      </c>
      <c r="B108">
        <f>IF(AND(ABS(U108)&gt;Input!$B$3,ABS(1-V108)&gt;Input!$B$4),MAX($B$4:B107)+1,"")</f>
        <v>104</v>
      </c>
      <c r="C108">
        <f>IF(AND(ABS(W108)&gt;Input!$C$3,ABS(1-X108)&gt;Input!$C$4),MAX($C$4:C107)+1,"")</f>
        <v>104</v>
      </c>
      <c r="D108" t="str">
        <f>IF(AND(H108=H109,J108=J109),"",MAX($D$4:D107)+1)</f>
        <v/>
      </c>
      <c r="E108" s="7" t="s">
        <v>18</v>
      </c>
      <c r="F108" s="7"/>
      <c r="G108" s="7"/>
      <c r="H108" s="7"/>
      <c r="I108" s="7"/>
      <c r="J108" s="7"/>
      <c r="K108" s="7" t="s">
        <v>349</v>
      </c>
      <c r="L108" s="7" t="s">
        <v>117</v>
      </c>
      <c r="M108" s="4">
        <v>-8217.5</v>
      </c>
      <c r="N108" s="4">
        <v>-21896.5</v>
      </c>
      <c r="O108" s="4">
        <v>5960.63</v>
      </c>
      <c r="P108" s="4">
        <v>-2208.75</v>
      </c>
      <c r="Q108" s="4">
        <v>-9086.25</v>
      </c>
      <c r="R108" s="4">
        <v>-8953.75</v>
      </c>
      <c r="S108" s="4">
        <v>-3230</v>
      </c>
      <c r="T108" s="33">
        <f t="shared" si="20"/>
        <v>-47632.119999999995</v>
      </c>
      <c r="U108" s="4">
        <v>-8217.5</v>
      </c>
      <c r="V108" s="4">
        <v>-7863.5</v>
      </c>
      <c r="W108" s="4">
        <v>5960.63</v>
      </c>
      <c r="X108" s="4">
        <v>-2208.75</v>
      </c>
      <c r="Y108" s="4">
        <v>-4723.25</v>
      </c>
      <c r="Z108" s="4">
        <v>-8953.75</v>
      </c>
      <c r="AA108" s="4">
        <v>-3230</v>
      </c>
      <c r="AB108" s="33">
        <f t="shared" si="21"/>
        <v>-29236.12</v>
      </c>
      <c r="AC108" s="4">
        <v>-8217.5</v>
      </c>
      <c r="AD108" s="4">
        <v>-21896.5</v>
      </c>
      <c r="AE108" s="4">
        <v>-1039.3699999999999</v>
      </c>
      <c r="AF108" s="4">
        <v>-2208.75</v>
      </c>
      <c r="AG108" s="4">
        <v>-9086.25</v>
      </c>
      <c r="AH108" s="4">
        <v>-8953.75</v>
      </c>
      <c r="AI108" s="4">
        <v>-3230</v>
      </c>
      <c r="AJ108" s="33">
        <f t="shared" si="22"/>
        <v>-54632.119999999995</v>
      </c>
      <c r="AK108" s="4"/>
    </row>
    <row r="109" spans="1:37" x14ac:dyDescent="0.2">
      <c r="A109">
        <f>IF(AND(ABS(S109)&gt;Input!$A$3,ABS(1-T109)&gt;Input!$A$4),MAX($A$4:A108)+1,"")</f>
        <v>105</v>
      </c>
      <c r="B109">
        <f>IF(AND(ABS(U109)&gt;Input!$B$3,ABS(1-V109)&gt;Input!$B$4),MAX($B$4:B108)+1,"")</f>
        <v>105</v>
      </c>
      <c r="C109">
        <f>IF(AND(ABS(W109)&gt;Input!$C$3,ABS(1-X109)&gt;Input!$C$4),MAX($C$4:C108)+1,"")</f>
        <v>105</v>
      </c>
      <c r="D109" t="str">
        <f>IF(AND(H109=H110,J109=J110),"",MAX($D$4:D108)+1)</f>
        <v/>
      </c>
      <c r="E109" s="7" t="s">
        <v>18</v>
      </c>
      <c r="F109" s="7"/>
      <c r="G109" s="7"/>
      <c r="H109" s="7"/>
      <c r="I109" s="7"/>
      <c r="J109" s="7"/>
      <c r="K109" s="7" t="s">
        <v>350</v>
      </c>
      <c r="L109" s="7" t="s">
        <v>118</v>
      </c>
      <c r="M109" s="4">
        <v>0</v>
      </c>
      <c r="N109" s="4">
        <v>0</v>
      </c>
      <c r="O109" s="4">
        <v>-400</v>
      </c>
      <c r="P109" s="4">
        <v>-11647</v>
      </c>
      <c r="Q109" s="4">
        <v>0</v>
      </c>
      <c r="R109" s="4">
        <v>0</v>
      </c>
      <c r="S109" s="4">
        <v>0</v>
      </c>
      <c r="T109" s="33">
        <f t="shared" si="20"/>
        <v>-12047</v>
      </c>
      <c r="U109" s="4">
        <v>0</v>
      </c>
      <c r="V109" s="4">
        <v>0</v>
      </c>
      <c r="W109" s="4">
        <v>-400</v>
      </c>
      <c r="X109" s="4">
        <v>-11647</v>
      </c>
      <c r="Y109" s="4">
        <v>0</v>
      </c>
      <c r="Z109" s="4">
        <v>0</v>
      </c>
      <c r="AA109" s="4">
        <v>0</v>
      </c>
      <c r="AB109" s="33">
        <f t="shared" si="21"/>
        <v>-12047</v>
      </c>
      <c r="AC109" s="4">
        <v>0</v>
      </c>
      <c r="AD109" s="4">
        <v>0</v>
      </c>
      <c r="AE109" s="4">
        <v>-400</v>
      </c>
      <c r="AF109" s="4">
        <v>-11647</v>
      </c>
      <c r="AG109" s="4">
        <v>0</v>
      </c>
      <c r="AH109" s="4">
        <v>0</v>
      </c>
      <c r="AI109" s="4">
        <v>0</v>
      </c>
      <c r="AJ109" s="33">
        <f t="shared" si="22"/>
        <v>-12047</v>
      </c>
      <c r="AK109" s="4"/>
    </row>
    <row r="110" spans="1:37" x14ac:dyDescent="0.2">
      <c r="A110">
        <f>IF(AND(ABS(S110)&gt;Input!$A$3,ABS(1-T110)&gt;Input!$A$4),MAX($A$4:A109)+1,"")</f>
        <v>106</v>
      </c>
      <c r="B110">
        <f>IF(AND(ABS(U110)&gt;Input!$B$3,ABS(1-V110)&gt;Input!$B$4),MAX($B$4:B109)+1,"")</f>
        <v>106</v>
      </c>
      <c r="C110">
        <f>IF(AND(ABS(W110)&gt;Input!$C$3,ABS(1-X110)&gt;Input!$C$4),MAX($C$4:C109)+1,"")</f>
        <v>106</v>
      </c>
      <c r="D110" t="str">
        <f>IF(AND(H110=H111,J110=J111),"",MAX($D$4:D109)+1)</f>
        <v/>
      </c>
      <c r="E110" s="7" t="s">
        <v>18</v>
      </c>
      <c r="F110" s="7"/>
      <c r="G110" s="7"/>
      <c r="H110" s="7"/>
      <c r="I110" s="7"/>
      <c r="J110" s="7"/>
      <c r="K110" s="7" t="s">
        <v>351</v>
      </c>
      <c r="L110" s="7" t="s">
        <v>119</v>
      </c>
      <c r="M110" s="4">
        <v>0</v>
      </c>
      <c r="N110" s="4">
        <v>125000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33">
        <f t="shared" si="20"/>
        <v>125000</v>
      </c>
      <c r="U110" s="4">
        <v>0</v>
      </c>
      <c r="V110" s="4">
        <v>125000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33">
        <f t="shared" si="21"/>
        <v>125000</v>
      </c>
      <c r="AC110" s="4">
        <v>0</v>
      </c>
      <c r="AD110" s="4">
        <v>125000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33">
        <f t="shared" si="22"/>
        <v>125000</v>
      </c>
      <c r="AK110" s="4"/>
    </row>
    <row r="111" spans="1:37" x14ac:dyDescent="0.2">
      <c r="A111">
        <f>IF(AND(ABS(S111)&gt;Input!$A$3,ABS(1-T111)&gt;Input!$A$4),MAX($A$4:A110)+1,"")</f>
        <v>107</v>
      </c>
      <c r="B111">
        <f>IF(AND(ABS(U111)&gt;Input!$B$3,ABS(1-V111)&gt;Input!$B$4),MAX($B$4:B110)+1,"")</f>
        <v>107</v>
      </c>
      <c r="C111">
        <f>IF(AND(ABS(W111)&gt;Input!$C$3,ABS(1-X111)&gt;Input!$C$4),MAX($C$4:C110)+1,"")</f>
        <v>107</v>
      </c>
      <c r="D111" t="str">
        <f>IF(AND(H111=H112,J111=J112),"",MAX($D$4:D110)+1)</f>
        <v/>
      </c>
      <c r="E111" s="7" t="s">
        <v>18</v>
      </c>
      <c r="F111" s="7"/>
      <c r="G111" s="7"/>
      <c r="H111" s="7"/>
      <c r="I111" s="7"/>
      <c r="J111" s="7"/>
      <c r="K111" s="7" t="s">
        <v>352</v>
      </c>
      <c r="L111" s="7" t="s">
        <v>120</v>
      </c>
      <c r="M111" s="4">
        <v>-83853.02</v>
      </c>
      <c r="N111" s="4">
        <v>-35285.18</v>
      </c>
      <c r="O111" s="4">
        <v>-29646.81</v>
      </c>
      <c r="P111" s="4">
        <v>-41022.120000000003</v>
      </c>
      <c r="Q111" s="4">
        <v>-23258.85</v>
      </c>
      <c r="R111" s="4">
        <v>-58103.32</v>
      </c>
      <c r="S111" s="4">
        <v>-30525.759999999998</v>
      </c>
      <c r="T111" s="33">
        <f t="shared" si="20"/>
        <v>-301695.06</v>
      </c>
      <c r="U111" s="4">
        <v>41184.979999999996</v>
      </c>
      <c r="V111" s="4">
        <v>-2378.1800000000003</v>
      </c>
      <c r="W111" s="4">
        <v>23296.69</v>
      </c>
      <c r="X111" s="4">
        <v>-30524.29</v>
      </c>
      <c r="Y111" s="4">
        <v>-20777.12</v>
      </c>
      <c r="Z111" s="4">
        <v>-58103.32</v>
      </c>
      <c r="AA111" s="4">
        <v>-8808.0799999999981</v>
      </c>
      <c r="AB111" s="33">
        <f t="shared" si="21"/>
        <v>-56109.320000000007</v>
      </c>
      <c r="AC111" s="4">
        <v>-83853.02</v>
      </c>
      <c r="AD111" s="4">
        <v>-35285.18</v>
      </c>
      <c r="AE111" s="4">
        <v>-29646.81</v>
      </c>
      <c r="AF111" s="4">
        <v>-41022.120000000003</v>
      </c>
      <c r="AG111" s="4">
        <v>-23258.85</v>
      </c>
      <c r="AH111" s="4">
        <v>-58103.32</v>
      </c>
      <c r="AI111" s="4">
        <v>-30525.759999999998</v>
      </c>
      <c r="AJ111" s="33">
        <f t="shared" si="22"/>
        <v>-301695.06</v>
      </c>
      <c r="AK111" s="4"/>
    </row>
    <row r="112" spans="1:37" x14ac:dyDescent="0.2">
      <c r="A112">
        <f>IF(AND(ABS(S112)&gt;Input!$A$3,ABS(1-T112)&gt;Input!$A$4),MAX($A$4:A111)+1,"")</f>
        <v>108</v>
      </c>
      <c r="B112">
        <f>IF(AND(ABS(U112)&gt;Input!$B$3,ABS(1-V112)&gt;Input!$B$4),MAX($B$4:B111)+1,"")</f>
        <v>108</v>
      </c>
      <c r="C112">
        <f>IF(AND(ABS(W112)&gt;Input!$C$3,ABS(1-X112)&gt;Input!$C$4),MAX($C$4:C111)+1,"")</f>
        <v>108</v>
      </c>
      <c r="D112" t="str">
        <f>IF(AND(H112=H113,J112=J113),"",MAX($D$4:D111)+1)</f>
        <v/>
      </c>
      <c r="E112" s="7" t="s">
        <v>18</v>
      </c>
      <c r="F112" s="7"/>
      <c r="G112" s="7"/>
      <c r="H112" s="7"/>
      <c r="I112" s="7"/>
      <c r="J112" s="7"/>
      <c r="K112" s="7" t="s">
        <v>353</v>
      </c>
      <c r="L112" s="7" t="s">
        <v>121</v>
      </c>
      <c r="M112" s="4">
        <v>67220.159999999974</v>
      </c>
      <c r="N112" s="4">
        <v>-439054</v>
      </c>
      <c r="O112" s="4">
        <v>46666.150000000023</v>
      </c>
      <c r="P112" s="4">
        <v>-34693.719999999972</v>
      </c>
      <c r="Q112" s="4">
        <v>-13174.469999999972</v>
      </c>
      <c r="R112" s="4">
        <v>-55312.229999999981</v>
      </c>
      <c r="S112" s="4">
        <v>-91580.659999999974</v>
      </c>
      <c r="T112" s="33">
        <f t="shared" si="20"/>
        <v>-519928.7699999999</v>
      </c>
      <c r="U112" s="4">
        <v>67220.159999999974</v>
      </c>
      <c r="V112" s="4">
        <v>-229054</v>
      </c>
      <c r="W112" s="4">
        <v>46666.150000000023</v>
      </c>
      <c r="X112" s="4">
        <v>-34693.719999999972</v>
      </c>
      <c r="Y112" s="4">
        <v>-13174.469999999972</v>
      </c>
      <c r="Z112" s="4">
        <v>-55312.229999999981</v>
      </c>
      <c r="AA112" s="4">
        <v>-91580.659999999974</v>
      </c>
      <c r="AB112" s="33">
        <f t="shared" si="21"/>
        <v>-309928.7699999999</v>
      </c>
      <c r="AC112" s="4">
        <v>67220.159999999974</v>
      </c>
      <c r="AD112" s="4">
        <v>-439054</v>
      </c>
      <c r="AE112" s="4">
        <v>71666.150000000023</v>
      </c>
      <c r="AF112" s="4">
        <v>-34693.719999999972</v>
      </c>
      <c r="AG112" s="4">
        <v>-13174.469999999972</v>
      </c>
      <c r="AH112" s="4">
        <v>-55312.229999999981</v>
      </c>
      <c r="AI112" s="4">
        <v>-91580.659999999974</v>
      </c>
      <c r="AJ112" s="33">
        <f t="shared" si="22"/>
        <v>-494928.7699999999</v>
      </c>
      <c r="AK112" s="4"/>
    </row>
    <row r="113" spans="1:37" x14ac:dyDescent="0.2">
      <c r="A113">
        <f>IF(AND(ABS(S113)&gt;Input!$A$3,ABS(1-T113)&gt;Input!$A$4),MAX($A$4:A112)+1,"")</f>
        <v>109</v>
      </c>
      <c r="B113">
        <f>IF(AND(ABS(U113)&gt;Input!$B$3,ABS(1-V113)&gt;Input!$B$4),MAX($B$4:B112)+1,"")</f>
        <v>109</v>
      </c>
      <c r="C113">
        <f>IF(AND(ABS(W113)&gt;Input!$C$3,ABS(1-X113)&gt;Input!$C$4),MAX($C$4:C112)+1,"")</f>
        <v>109</v>
      </c>
      <c r="D113" t="str">
        <f>IF(AND(H113=H114,J113=J114),"",MAX($D$4:D112)+1)</f>
        <v/>
      </c>
      <c r="E113" s="7" t="s">
        <v>18</v>
      </c>
      <c r="F113" s="7"/>
      <c r="G113" s="7"/>
      <c r="H113" s="7"/>
      <c r="I113" s="7"/>
      <c r="J113" s="7"/>
      <c r="K113" s="7" t="s">
        <v>354</v>
      </c>
      <c r="L113" s="7" t="s">
        <v>355</v>
      </c>
      <c r="M113" s="4">
        <v>0</v>
      </c>
      <c r="N113" s="4">
        <v>0</v>
      </c>
      <c r="O113" s="4">
        <v>0</v>
      </c>
      <c r="P113" s="4">
        <v>-730</v>
      </c>
      <c r="Q113" s="4">
        <v>0</v>
      </c>
      <c r="R113" s="4">
        <v>0</v>
      </c>
      <c r="S113" s="4">
        <v>0</v>
      </c>
      <c r="T113" s="33">
        <f t="shared" si="20"/>
        <v>-730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33">
        <f t="shared" si="21"/>
        <v>0</v>
      </c>
      <c r="AC113" s="4">
        <v>0</v>
      </c>
      <c r="AD113" s="4">
        <v>0</v>
      </c>
      <c r="AE113" s="4">
        <v>0</v>
      </c>
      <c r="AF113" s="4">
        <v>-730</v>
      </c>
      <c r="AG113" s="4">
        <v>0</v>
      </c>
      <c r="AH113" s="4">
        <v>0</v>
      </c>
      <c r="AI113" s="4">
        <v>0</v>
      </c>
      <c r="AJ113" s="33">
        <f t="shared" si="22"/>
        <v>-730</v>
      </c>
      <c r="AK113" s="4"/>
    </row>
    <row r="114" spans="1:37" x14ac:dyDescent="0.2">
      <c r="A114">
        <f>IF(AND(ABS(S114)&gt;Input!$A$3,ABS(1-T114)&gt;Input!$A$4),MAX($A$4:A113)+1,"")</f>
        <v>110</v>
      </c>
      <c r="B114">
        <f>IF(AND(ABS(U114)&gt;Input!$B$3,ABS(1-V114)&gt;Input!$B$4),MAX($B$4:B113)+1,"")</f>
        <v>110</v>
      </c>
      <c r="C114">
        <f>IF(AND(ABS(W114)&gt;Input!$C$3,ABS(1-X114)&gt;Input!$C$4),MAX($C$4:C113)+1,"")</f>
        <v>110</v>
      </c>
      <c r="D114" t="str">
        <f>IF(AND(H114=H115,J114=J115),"",MAX($D$4:D113)+1)</f>
        <v/>
      </c>
      <c r="E114" s="7" t="s">
        <v>18</v>
      </c>
      <c r="F114" s="7"/>
      <c r="G114" s="7"/>
      <c r="H114" s="7"/>
      <c r="I114" s="7"/>
      <c r="J114" s="7"/>
      <c r="K114" s="7" t="s">
        <v>356</v>
      </c>
      <c r="L114" s="7" t="s">
        <v>122</v>
      </c>
      <c r="M114" s="4">
        <v>-397967.21</v>
      </c>
      <c r="N114" s="4">
        <v>-79574.929999999993</v>
      </c>
      <c r="O114" s="4">
        <v>-173630.21</v>
      </c>
      <c r="P114" s="4">
        <v>-72534.38</v>
      </c>
      <c r="Q114" s="4">
        <v>-271602.83</v>
      </c>
      <c r="R114" s="4">
        <v>177692.89</v>
      </c>
      <c r="S114" s="4">
        <v>-156790.46000000002</v>
      </c>
      <c r="T114" s="33">
        <f t="shared" si="20"/>
        <v>-974407.13000000012</v>
      </c>
      <c r="U114" s="4">
        <v>-29967.210000000021</v>
      </c>
      <c r="V114" s="4">
        <v>-79574.929999999993</v>
      </c>
      <c r="W114" s="4">
        <v>-170122.21</v>
      </c>
      <c r="X114" s="4">
        <v>-60664.240000000005</v>
      </c>
      <c r="Y114" s="4">
        <v>-271602.83</v>
      </c>
      <c r="Z114" s="4">
        <v>177692.89</v>
      </c>
      <c r="AA114" s="4">
        <v>-156790.46000000002</v>
      </c>
      <c r="AB114" s="33">
        <f t="shared" si="21"/>
        <v>-591028.99</v>
      </c>
      <c r="AC114" s="4">
        <v>-397967.21</v>
      </c>
      <c r="AD114" s="4">
        <v>-79574.929999999993</v>
      </c>
      <c r="AE114" s="4">
        <v>-173630.21</v>
      </c>
      <c r="AF114" s="4">
        <v>-72534.38</v>
      </c>
      <c r="AG114" s="4">
        <v>-271602.83</v>
      </c>
      <c r="AH114" s="4">
        <v>87692.89</v>
      </c>
      <c r="AI114" s="4">
        <v>-101790.46000000002</v>
      </c>
      <c r="AJ114" s="33">
        <f t="shared" si="22"/>
        <v>-1009407.1300000001</v>
      </c>
      <c r="AK114" s="4"/>
    </row>
    <row r="115" spans="1:37" x14ac:dyDescent="0.2">
      <c r="A115">
        <f>IF(AND(ABS(S115)&gt;Input!$A$3,ABS(1-T115)&gt;Input!$A$4),MAX($A$4:A114)+1,"")</f>
        <v>111</v>
      </c>
      <c r="B115">
        <f>IF(AND(ABS(U115)&gt;Input!$B$3,ABS(1-V115)&gt;Input!$B$4),MAX($B$4:B114)+1,"")</f>
        <v>111</v>
      </c>
      <c r="C115">
        <f>IF(AND(ABS(W115)&gt;Input!$C$3,ABS(1-X115)&gt;Input!$C$4),MAX($C$4:C114)+1,"")</f>
        <v>111</v>
      </c>
      <c r="D115" t="str">
        <f>IF(AND(H115=H116,J115=J116),"",MAX($D$4:D114)+1)</f>
        <v/>
      </c>
      <c r="E115" s="7" t="s">
        <v>18</v>
      </c>
      <c r="F115" s="7"/>
      <c r="G115" s="7"/>
      <c r="H115" s="7"/>
      <c r="I115" s="7"/>
      <c r="J115" s="7"/>
      <c r="K115" s="7" t="s">
        <v>357</v>
      </c>
      <c r="L115" s="7" t="s">
        <v>123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33">
        <f t="shared" si="20"/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33">
        <f t="shared" si="21"/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33">
        <f t="shared" si="22"/>
        <v>0</v>
      </c>
      <c r="AK115" s="4"/>
    </row>
    <row r="116" spans="1:37" x14ac:dyDescent="0.2">
      <c r="A116">
        <f>IF(AND(ABS(S116)&gt;Input!$A$3,ABS(1-T116)&gt;Input!$A$4),MAX($A$4:A115)+1,"")</f>
        <v>112</v>
      </c>
      <c r="B116">
        <f>IF(AND(ABS(U116)&gt;Input!$B$3,ABS(1-V116)&gt;Input!$B$4),MAX($B$4:B115)+1,"")</f>
        <v>112</v>
      </c>
      <c r="C116">
        <f>IF(AND(ABS(W116)&gt;Input!$C$3,ABS(1-X116)&gt;Input!$C$4),MAX($C$4:C115)+1,"")</f>
        <v>112</v>
      </c>
      <c r="D116" t="str">
        <f>IF(AND(H116=H117,J116=J117),"",MAX($D$4:D115)+1)</f>
        <v/>
      </c>
      <c r="E116" s="7" t="s">
        <v>18</v>
      </c>
      <c r="F116" s="7"/>
      <c r="G116" s="7"/>
      <c r="H116" s="7"/>
      <c r="I116" s="7"/>
      <c r="J116" s="7"/>
      <c r="K116" s="7" t="s">
        <v>358</v>
      </c>
      <c r="L116" s="7" t="s">
        <v>124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33">
        <f t="shared" si="20"/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33">
        <f t="shared" si="21"/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33">
        <f t="shared" si="22"/>
        <v>0</v>
      </c>
      <c r="AK116" s="4"/>
    </row>
    <row r="117" spans="1:37" x14ac:dyDescent="0.2">
      <c r="A117">
        <f>IF(AND(ABS(S117)&gt;Input!$A$3,ABS(1-T117)&gt;Input!$A$4),MAX($A$4:A116)+1,"")</f>
        <v>113</v>
      </c>
      <c r="B117">
        <f>IF(AND(ABS(U117)&gt;Input!$B$3,ABS(1-V117)&gt;Input!$B$4),MAX($B$4:B116)+1,"")</f>
        <v>113</v>
      </c>
      <c r="C117">
        <f>IF(AND(ABS(W117)&gt;Input!$C$3,ABS(1-X117)&gt;Input!$C$4),MAX($C$4:C116)+1,"")</f>
        <v>113</v>
      </c>
      <c r="D117" t="str">
        <f>IF(AND(H117=H118,J117=J118),"",MAX($D$4:D116)+1)</f>
        <v/>
      </c>
      <c r="E117" s="7" t="s">
        <v>18</v>
      </c>
      <c r="F117" s="7"/>
      <c r="G117" s="7"/>
      <c r="H117" s="7"/>
      <c r="I117" s="7"/>
      <c r="J117" s="7"/>
      <c r="K117" s="7" t="s">
        <v>359</v>
      </c>
      <c r="L117" s="7" t="s">
        <v>360</v>
      </c>
      <c r="M117" s="4">
        <v>0</v>
      </c>
      <c r="N117" s="4">
        <v>0</v>
      </c>
      <c r="O117" s="4">
        <v>0</v>
      </c>
      <c r="P117" s="4">
        <v>0</v>
      </c>
      <c r="Q117" s="4">
        <v>-700000</v>
      </c>
      <c r="R117" s="4">
        <v>0</v>
      </c>
      <c r="S117" s="4">
        <v>-200000</v>
      </c>
      <c r="T117" s="33">
        <f t="shared" si="20"/>
        <v>-900000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-200000</v>
      </c>
      <c r="AB117" s="33">
        <f t="shared" si="21"/>
        <v>-200000</v>
      </c>
      <c r="AC117" s="4">
        <v>0</v>
      </c>
      <c r="AD117" s="4">
        <v>0</v>
      </c>
      <c r="AE117" s="4">
        <v>0</v>
      </c>
      <c r="AF117" s="4">
        <v>0</v>
      </c>
      <c r="AG117" s="4">
        <v>-905000</v>
      </c>
      <c r="AH117" s="4">
        <v>-205000</v>
      </c>
      <c r="AI117" s="4">
        <v>-200000</v>
      </c>
      <c r="AJ117" s="33">
        <f t="shared" si="22"/>
        <v>-1310000</v>
      </c>
      <c r="AK117" s="4"/>
    </row>
    <row r="118" spans="1:37" x14ac:dyDescent="0.2">
      <c r="A118">
        <f>IF(AND(ABS(S118)&gt;Input!$A$3,ABS(1-T118)&gt;Input!$A$4),MAX($A$4:A117)+1,"")</f>
        <v>114</v>
      </c>
      <c r="B118">
        <f>IF(AND(ABS(U118)&gt;Input!$B$3,ABS(1-V118)&gt;Input!$B$4),MAX($B$4:B117)+1,"")</f>
        <v>114</v>
      </c>
      <c r="C118">
        <f>IF(AND(ABS(W118)&gt;Input!$C$3,ABS(1-X118)&gt;Input!$C$4),MAX($C$4:C117)+1,"")</f>
        <v>114</v>
      </c>
      <c r="D118" t="str">
        <f>IF(AND(H118=H119,J118=J119),"",MAX($D$4:D117)+1)</f>
        <v/>
      </c>
      <c r="E118" s="7" t="s">
        <v>18</v>
      </c>
      <c r="F118" s="7"/>
      <c r="G118" s="7"/>
      <c r="H118" s="7"/>
      <c r="I118" s="7"/>
      <c r="J118" s="7"/>
      <c r="K118" s="7" t="s">
        <v>361</v>
      </c>
      <c r="L118" s="7" t="s">
        <v>125</v>
      </c>
      <c r="M118" s="4">
        <v>0</v>
      </c>
      <c r="N118" s="4">
        <v>-3500</v>
      </c>
      <c r="O118" s="4">
        <v>-2300</v>
      </c>
      <c r="P118" s="4">
        <v>-2150</v>
      </c>
      <c r="Q118" s="4">
        <v>-2500</v>
      </c>
      <c r="R118" s="4">
        <v>-4000</v>
      </c>
      <c r="S118" s="4">
        <v>1500</v>
      </c>
      <c r="T118" s="33">
        <f t="shared" si="20"/>
        <v>-12950</v>
      </c>
      <c r="U118" s="4">
        <v>0</v>
      </c>
      <c r="V118" s="4">
        <v>-3500</v>
      </c>
      <c r="W118" s="4">
        <v>-2300</v>
      </c>
      <c r="X118" s="4">
        <v>-2150</v>
      </c>
      <c r="Y118" s="4">
        <v>-2500</v>
      </c>
      <c r="Z118" s="4">
        <v>-4000</v>
      </c>
      <c r="AA118" s="4">
        <v>1500</v>
      </c>
      <c r="AB118" s="33">
        <f t="shared" si="21"/>
        <v>-12950</v>
      </c>
      <c r="AC118" s="4">
        <v>0</v>
      </c>
      <c r="AD118" s="4">
        <v>-3500</v>
      </c>
      <c r="AE118" s="4">
        <v>-1800</v>
      </c>
      <c r="AF118" s="4">
        <v>-2150</v>
      </c>
      <c r="AG118" s="4">
        <v>-2500</v>
      </c>
      <c r="AH118" s="4">
        <v>-4000</v>
      </c>
      <c r="AI118" s="4">
        <v>1500</v>
      </c>
      <c r="AJ118" s="33">
        <f t="shared" si="22"/>
        <v>-12450</v>
      </c>
      <c r="AK118" s="4"/>
    </row>
    <row r="119" spans="1:37" x14ac:dyDescent="0.2">
      <c r="A119">
        <f>IF(AND(ABS(S119)&gt;Input!$A$3,ABS(1-T119)&gt;Input!$A$4),MAX($A$4:A118)+1,"")</f>
        <v>115</v>
      </c>
      <c r="B119">
        <f>IF(AND(ABS(U119)&gt;Input!$B$3,ABS(1-V119)&gt;Input!$B$4),MAX($B$4:B118)+1,"")</f>
        <v>115</v>
      </c>
      <c r="C119">
        <f>IF(AND(ABS(W119)&gt;Input!$C$3,ABS(1-X119)&gt;Input!$C$4),MAX($C$4:C118)+1,"")</f>
        <v>115</v>
      </c>
      <c r="D119" t="str">
        <f>IF(AND(H119=H120,J119=J120),"",MAX($D$4:D118)+1)</f>
        <v/>
      </c>
      <c r="E119" s="7" t="s">
        <v>18</v>
      </c>
      <c r="F119" s="7"/>
      <c r="G119" s="7"/>
      <c r="H119" s="7"/>
      <c r="I119" s="7"/>
      <c r="J119" s="7"/>
      <c r="K119" s="7" t="s">
        <v>362</v>
      </c>
      <c r="L119" s="7" t="s">
        <v>126</v>
      </c>
      <c r="M119" s="4">
        <v>-1000</v>
      </c>
      <c r="N119" s="4">
        <v>0</v>
      </c>
      <c r="O119" s="4">
        <v>-1000</v>
      </c>
      <c r="P119" s="4">
        <v>-5428.66</v>
      </c>
      <c r="Q119" s="4">
        <v>-2100</v>
      </c>
      <c r="R119" s="4">
        <v>-2750</v>
      </c>
      <c r="S119" s="4">
        <v>-20306.939999999999</v>
      </c>
      <c r="T119" s="33">
        <f t="shared" si="20"/>
        <v>-32585.599999999999</v>
      </c>
      <c r="U119" s="4">
        <v>-1000</v>
      </c>
      <c r="V119" s="4">
        <v>0</v>
      </c>
      <c r="W119" s="4">
        <v>-1000</v>
      </c>
      <c r="X119" s="4">
        <v>-1000.6599999999999</v>
      </c>
      <c r="Y119" s="4">
        <v>-2100</v>
      </c>
      <c r="Z119" s="4">
        <v>-2750</v>
      </c>
      <c r="AA119" s="4">
        <v>-20306.939999999999</v>
      </c>
      <c r="AB119" s="33">
        <f t="shared" si="21"/>
        <v>-28157.599999999999</v>
      </c>
      <c r="AC119" s="4">
        <v>-1000</v>
      </c>
      <c r="AD119" s="4">
        <v>0</v>
      </c>
      <c r="AE119" s="4">
        <v>-1000</v>
      </c>
      <c r="AF119" s="4">
        <v>-5428.66</v>
      </c>
      <c r="AG119" s="4">
        <v>-2100</v>
      </c>
      <c r="AH119" s="4">
        <v>-2750</v>
      </c>
      <c r="AI119" s="4">
        <v>-20306.939999999999</v>
      </c>
      <c r="AJ119" s="33">
        <f t="shared" si="22"/>
        <v>-32585.599999999999</v>
      </c>
      <c r="AK119" s="4"/>
    </row>
    <row r="120" spans="1:37" x14ac:dyDescent="0.2">
      <c r="A120">
        <f>IF(AND(ABS(S120)&gt;Input!$A$3,ABS(1-T120)&gt;Input!$A$4),MAX($A$4:A119)+1,"")</f>
        <v>116</v>
      </c>
      <c r="B120">
        <f>IF(AND(ABS(U120)&gt;Input!$B$3,ABS(1-V120)&gt;Input!$B$4),MAX($B$4:B119)+1,"")</f>
        <v>116</v>
      </c>
      <c r="C120">
        <f>IF(AND(ABS(W120)&gt;Input!$C$3,ABS(1-X120)&gt;Input!$C$4),MAX($C$4:C119)+1,"")</f>
        <v>116</v>
      </c>
      <c r="D120" t="str">
        <f>IF(AND(H120=H121,J120=J121),"",MAX($D$4:D119)+1)</f>
        <v/>
      </c>
      <c r="E120" s="7" t="s">
        <v>18</v>
      </c>
      <c r="F120" s="7"/>
      <c r="G120" s="7"/>
      <c r="H120" s="7"/>
      <c r="I120" s="7"/>
      <c r="J120" s="7"/>
      <c r="K120" s="7" t="s">
        <v>363</v>
      </c>
      <c r="L120" s="7" t="s">
        <v>127</v>
      </c>
      <c r="M120" s="4">
        <v>1376.1999999999998</v>
      </c>
      <c r="N120" s="4">
        <v>1343.0900000000001</v>
      </c>
      <c r="O120" s="4">
        <v>1553</v>
      </c>
      <c r="P120" s="4">
        <v>1372</v>
      </c>
      <c r="Q120" s="4">
        <v>1099</v>
      </c>
      <c r="R120" s="4">
        <v>5000</v>
      </c>
      <c r="S120" s="4">
        <v>1490</v>
      </c>
      <c r="T120" s="33">
        <f t="shared" si="20"/>
        <v>13233.29</v>
      </c>
      <c r="U120" s="4">
        <v>1376.1999999999998</v>
      </c>
      <c r="V120" s="4">
        <v>1343.0900000000001</v>
      </c>
      <c r="W120" s="4">
        <v>1553</v>
      </c>
      <c r="X120" s="4">
        <v>1372</v>
      </c>
      <c r="Y120" s="4">
        <v>1599</v>
      </c>
      <c r="Z120" s="4">
        <v>5000</v>
      </c>
      <c r="AA120" s="4">
        <v>1490</v>
      </c>
      <c r="AB120" s="33">
        <f t="shared" si="21"/>
        <v>13733.29</v>
      </c>
      <c r="AC120" s="4">
        <v>1376.1999999999998</v>
      </c>
      <c r="AD120" s="4">
        <v>1343.0900000000001</v>
      </c>
      <c r="AE120" s="4">
        <v>1553</v>
      </c>
      <c r="AF120" s="4">
        <v>1372</v>
      </c>
      <c r="AG120" s="4">
        <v>1099</v>
      </c>
      <c r="AH120" s="4">
        <v>5000</v>
      </c>
      <c r="AI120" s="4">
        <v>1490</v>
      </c>
      <c r="AJ120" s="33">
        <f t="shared" si="22"/>
        <v>13233.29</v>
      </c>
      <c r="AK120" s="4"/>
    </row>
    <row r="121" spans="1:37" x14ac:dyDescent="0.2">
      <c r="A121">
        <f>IF(AND(ABS(S121)&gt;Input!$A$3,ABS(1-T121)&gt;Input!$A$4),MAX($A$4:A120)+1,"")</f>
        <v>117</v>
      </c>
      <c r="B121">
        <f>IF(AND(ABS(U121)&gt;Input!$B$3,ABS(1-V121)&gt;Input!$B$4),MAX($B$4:B120)+1,"")</f>
        <v>117</v>
      </c>
      <c r="C121">
        <f>IF(AND(ABS(W121)&gt;Input!$C$3,ABS(1-X121)&gt;Input!$C$4),MAX($C$4:C120)+1,"")</f>
        <v>117</v>
      </c>
      <c r="D121" t="str">
        <f>IF(AND(H121=H122,J121=J122),"",MAX($D$4:D120)+1)</f>
        <v/>
      </c>
      <c r="E121" s="7" t="s">
        <v>18</v>
      </c>
      <c r="F121" s="7"/>
      <c r="G121" s="7"/>
      <c r="H121" s="7"/>
      <c r="I121" s="7"/>
      <c r="J121" s="7"/>
      <c r="K121" s="7" t="s">
        <v>364</v>
      </c>
      <c r="L121" s="7" t="s">
        <v>365</v>
      </c>
      <c r="M121" s="4">
        <v>0</v>
      </c>
      <c r="N121" s="4">
        <v>0</v>
      </c>
      <c r="O121" s="4">
        <v>0</v>
      </c>
      <c r="P121" s="4">
        <v>0</v>
      </c>
      <c r="Q121" s="4">
        <v>-3968</v>
      </c>
      <c r="R121" s="4">
        <v>0</v>
      </c>
      <c r="S121" s="4">
        <v>0</v>
      </c>
      <c r="T121" s="33">
        <f t="shared" si="20"/>
        <v>-3968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33">
        <f t="shared" si="21"/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-3968</v>
      </c>
      <c r="AH121" s="4">
        <v>0</v>
      </c>
      <c r="AI121" s="4">
        <v>0</v>
      </c>
      <c r="AJ121" s="33">
        <f t="shared" si="22"/>
        <v>-3968</v>
      </c>
      <c r="AK121" s="4"/>
    </row>
    <row r="122" spans="1:37" x14ac:dyDescent="0.2">
      <c r="A122">
        <f>IF(AND(ABS(S122)&gt;Input!$A$3,ABS(1-T122)&gt;Input!$A$4),MAX($A$4:A121)+1,"")</f>
        <v>118</v>
      </c>
      <c r="B122">
        <f>IF(AND(ABS(U122)&gt;Input!$B$3,ABS(1-V122)&gt;Input!$B$4),MAX($B$4:B121)+1,"")</f>
        <v>118</v>
      </c>
      <c r="C122">
        <f>IF(AND(ABS(W122)&gt;Input!$C$3,ABS(1-X122)&gt;Input!$C$4),MAX($C$4:C121)+1,"")</f>
        <v>118</v>
      </c>
      <c r="D122" t="str">
        <f>IF(AND(H122=H123,J122=J123),"",MAX($D$4:D121)+1)</f>
        <v/>
      </c>
      <c r="E122" s="7" t="s">
        <v>18</v>
      </c>
      <c r="F122" s="7"/>
      <c r="G122" s="7"/>
      <c r="H122" s="7"/>
      <c r="I122" s="7"/>
      <c r="J122" s="7"/>
      <c r="K122" s="7" t="s">
        <v>366</v>
      </c>
      <c r="L122" s="7" t="s">
        <v>128</v>
      </c>
      <c r="M122" s="4">
        <v>0</v>
      </c>
      <c r="N122" s="4">
        <v>0</v>
      </c>
      <c r="O122" s="4">
        <v>-300</v>
      </c>
      <c r="P122" s="4">
        <v>-500</v>
      </c>
      <c r="Q122" s="4">
        <v>0</v>
      </c>
      <c r="R122" s="4">
        <v>0</v>
      </c>
      <c r="S122" s="4">
        <v>-375</v>
      </c>
      <c r="T122" s="33">
        <f t="shared" si="20"/>
        <v>-1175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-375</v>
      </c>
      <c r="AB122" s="33">
        <f t="shared" si="21"/>
        <v>-375</v>
      </c>
      <c r="AC122" s="4">
        <v>0</v>
      </c>
      <c r="AD122" s="4">
        <v>0</v>
      </c>
      <c r="AE122" s="4">
        <v>-300</v>
      </c>
      <c r="AF122" s="4">
        <v>-500</v>
      </c>
      <c r="AG122" s="4">
        <v>0</v>
      </c>
      <c r="AH122" s="4">
        <v>0</v>
      </c>
      <c r="AI122" s="4">
        <v>-375</v>
      </c>
      <c r="AJ122" s="33">
        <f t="shared" si="22"/>
        <v>-1175</v>
      </c>
      <c r="AK122" s="4"/>
    </row>
    <row r="123" spans="1:37" x14ac:dyDescent="0.2">
      <c r="A123">
        <f>IF(AND(ABS(S123)&gt;Input!$A$3,ABS(1-T123)&gt;Input!$A$4),MAX($A$4:A122)+1,"")</f>
        <v>119</v>
      </c>
      <c r="B123">
        <f>IF(AND(ABS(U123)&gt;Input!$B$3,ABS(1-V123)&gt;Input!$B$4),MAX($B$4:B122)+1,"")</f>
        <v>119</v>
      </c>
      <c r="C123">
        <f>IF(AND(ABS(W123)&gt;Input!$C$3,ABS(1-X123)&gt;Input!$C$4),MAX($C$4:C122)+1,"")</f>
        <v>119</v>
      </c>
      <c r="D123" t="str">
        <f>IF(AND(H123=H124,J123=J124),"",MAX($D$4:D122)+1)</f>
        <v/>
      </c>
      <c r="E123" s="7" t="s">
        <v>18</v>
      </c>
      <c r="F123" s="7"/>
      <c r="G123" s="7"/>
      <c r="H123" s="7"/>
      <c r="I123" s="7"/>
      <c r="J123" s="7"/>
      <c r="K123" s="7" t="s">
        <v>367</v>
      </c>
      <c r="L123" s="7" t="s">
        <v>129</v>
      </c>
      <c r="M123" s="4">
        <v>-31860</v>
      </c>
      <c r="N123" s="4">
        <v>-195005</v>
      </c>
      <c r="O123" s="4">
        <v>-403428</v>
      </c>
      <c r="P123" s="4">
        <v>0</v>
      </c>
      <c r="Q123" s="4">
        <v>250000</v>
      </c>
      <c r="R123" s="4">
        <v>0</v>
      </c>
      <c r="S123" s="4">
        <v>0</v>
      </c>
      <c r="T123" s="33">
        <f t="shared" si="20"/>
        <v>-380293</v>
      </c>
      <c r="U123" s="4">
        <v>-31860</v>
      </c>
      <c r="V123" s="4">
        <v>-181505</v>
      </c>
      <c r="W123" s="4">
        <v>-403428</v>
      </c>
      <c r="X123" s="4">
        <v>108810</v>
      </c>
      <c r="Y123" s="4">
        <v>309234</v>
      </c>
      <c r="Z123" s="4">
        <v>0</v>
      </c>
      <c r="AA123" s="4">
        <v>0</v>
      </c>
      <c r="AB123" s="33">
        <f t="shared" si="21"/>
        <v>-198749</v>
      </c>
      <c r="AC123" s="4">
        <v>-31860</v>
      </c>
      <c r="AD123" s="4">
        <v>-195005</v>
      </c>
      <c r="AE123" s="4">
        <v>-403428</v>
      </c>
      <c r="AF123" s="4">
        <v>0</v>
      </c>
      <c r="AG123" s="4">
        <v>250000</v>
      </c>
      <c r="AH123" s="4">
        <v>0</v>
      </c>
      <c r="AI123" s="4">
        <v>0</v>
      </c>
      <c r="AJ123" s="33">
        <f t="shared" si="22"/>
        <v>-380293</v>
      </c>
      <c r="AK123" s="4"/>
    </row>
    <row r="124" spans="1:37" x14ac:dyDescent="0.2">
      <c r="A124">
        <f>IF(AND(ABS(S124)&gt;Input!$A$3,ABS(1-T124)&gt;Input!$A$4),MAX($A$4:A123)+1,"")</f>
        <v>120</v>
      </c>
      <c r="B124">
        <f>IF(AND(ABS(U124)&gt;Input!$B$3,ABS(1-V124)&gt;Input!$B$4),MAX($B$4:B123)+1,"")</f>
        <v>120</v>
      </c>
      <c r="C124">
        <f>IF(AND(ABS(W124)&gt;Input!$C$3,ABS(1-X124)&gt;Input!$C$4),MAX($C$4:C123)+1,"")</f>
        <v>120</v>
      </c>
      <c r="D124" t="str">
        <f>IF(AND(H124=H125,J124=J125),"",MAX($D$4:D123)+1)</f>
        <v/>
      </c>
      <c r="E124" s="7" t="s">
        <v>18</v>
      </c>
      <c r="F124" s="7"/>
      <c r="G124" s="7"/>
      <c r="H124" s="7"/>
      <c r="I124" s="7"/>
      <c r="J124" s="7"/>
      <c r="K124" s="7" t="s">
        <v>497</v>
      </c>
      <c r="L124" s="7" t="s">
        <v>498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-1487.42</v>
      </c>
      <c r="S124" s="4">
        <v>0</v>
      </c>
      <c r="T124" s="33">
        <f t="shared" si="20"/>
        <v>-1487.42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33">
        <f t="shared" si="21"/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-1487.42</v>
      </c>
      <c r="AI124" s="4">
        <v>0</v>
      </c>
      <c r="AJ124" s="33">
        <f t="shared" si="22"/>
        <v>-1487.42</v>
      </c>
      <c r="AK124" s="4"/>
    </row>
    <row r="125" spans="1:37" x14ac:dyDescent="0.2">
      <c r="A125">
        <f>IF(AND(ABS(S125)&gt;Input!$A$3,ABS(1-T125)&gt;Input!$A$4),MAX($A$4:A124)+1,"")</f>
        <v>121</v>
      </c>
      <c r="B125">
        <f>IF(AND(ABS(U125)&gt;Input!$B$3,ABS(1-V125)&gt;Input!$B$4),MAX($B$4:B124)+1,"")</f>
        <v>121</v>
      </c>
      <c r="C125">
        <f>IF(AND(ABS(W125)&gt;Input!$C$3,ABS(1-X125)&gt;Input!$C$4),MAX($C$4:C124)+1,"")</f>
        <v>121</v>
      </c>
      <c r="D125" t="str">
        <f>IF(AND(H125=H126,J125=J126),"",MAX($D$4:D124)+1)</f>
        <v/>
      </c>
      <c r="E125" s="7" t="s">
        <v>18</v>
      </c>
      <c r="F125" s="7"/>
      <c r="G125" s="7"/>
      <c r="H125" s="7"/>
      <c r="I125" s="7"/>
      <c r="J125" s="7"/>
      <c r="K125" s="7" t="s">
        <v>368</v>
      </c>
      <c r="L125" s="7" t="s">
        <v>130</v>
      </c>
      <c r="M125" s="4">
        <v>-2451.1399999999994</v>
      </c>
      <c r="N125" s="4">
        <v>1563.0299999999988</v>
      </c>
      <c r="O125" s="4">
        <v>92551.17</v>
      </c>
      <c r="P125" s="4">
        <v>-3123.01</v>
      </c>
      <c r="Q125" s="4">
        <v>1954.2800000000002</v>
      </c>
      <c r="R125" s="4">
        <v>10097.89</v>
      </c>
      <c r="S125" s="4">
        <v>-53269.7</v>
      </c>
      <c r="T125" s="33">
        <f t="shared" si="20"/>
        <v>47322.520000000004</v>
      </c>
      <c r="U125" s="4">
        <v>-2451.1399999999994</v>
      </c>
      <c r="V125" s="4">
        <v>1563.0299999999988</v>
      </c>
      <c r="W125" s="4">
        <v>92551.17</v>
      </c>
      <c r="X125" s="4">
        <v>-3123.01</v>
      </c>
      <c r="Y125" s="4">
        <v>33454.28</v>
      </c>
      <c r="Z125" s="4">
        <v>31700.89</v>
      </c>
      <c r="AA125" s="4">
        <v>-44644.7</v>
      </c>
      <c r="AB125" s="33">
        <f t="shared" si="21"/>
        <v>109050.52</v>
      </c>
      <c r="AC125" s="4">
        <v>-2451.1399999999994</v>
      </c>
      <c r="AD125" s="4">
        <v>1563.0299999999988</v>
      </c>
      <c r="AE125" s="4">
        <v>1551.17</v>
      </c>
      <c r="AF125" s="4">
        <v>-3123.01</v>
      </c>
      <c r="AG125" s="4">
        <v>1954.2800000000002</v>
      </c>
      <c r="AH125" s="4">
        <v>10097.89</v>
      </c>
      <c r="AI125" s="4">
        <v>-53269.7</v>
      </c>
      <c r="AJ125" s="33">
        <f t="shared" si="22"/>
        <v>-43677.479999999996</v>
      </c>
      <c r="AK125" s="4"/>
    </row>
    <row r="126" spans="1:37" x14ac:dyDescent="0.2">
      <c r="A126">
        <f>IF(AND(ABS(S126)&gt;Input!$A$3,ABS(1-T126)&gt;Input!$A$4),MAX($A$4:A125)+1,"")</f>
        <v>122</v>
      </c>
      <c r="B126">
        <f>IF(AND(ABS(U126)&gt;Input!$B$3,ABS(1-V126)&gt;Input!$B$4),MAX($B$4:B125)+1,"")</f>
        <v>122</v>
      </c>
      <c r="C126">
        <f>IF(AND(ABS(W126)&gt;Input!$C$3,ABS(1-X126)&gt;Input!$C$4),MAX($C$4:C125)+1,"")</f>
        <v>122</v>
      </c>
      <c r="D126" t="str">
        <f>IF(AND(H126=H127,J126=J127),"",MAX($D$4:D125)+1)</f>
        <v/>
      </c>
      <c r="E126" s="7" t="s">
        <v>18</v>
      </c>
      <c r="F126" s="7"/>
      <c r="G126" s="7"/>
      <c r="H126" s="7"/>
      <c r="I126" s="7"/>
      <c r="J126" s="7"/>
      <c r="K126" s="7" t="s">
        <v>369</v>
      </c>
      <c r="L126" s="7" t="s">
        <v>131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33">
        <f t="shared" si="20"/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33">
        <f t="shared" si="21"/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33">
        <f t="shared" si="22"/>
        <v>0</v>
      </c>
      <c r="AK126" s="4"/>
    </row>
    <row r="127" spans="1:37" x14ac:dyDescent="0.2">
      <c r="A127">
        <f>IF(AND(ABS(S127)&gt;Input!$A$3,ABS(1-T127)&gt;Input!$A$4),MAX($A$4:A126)+1,"")</f>
        <v>123</v>
      </c>
      <c r="B127">
        <f>IF(AND(ABS(U127)&gt;Input!$B$3,ABS(1-V127)&gt;Input!$B$4),MAX($B$4:B126)+1,"")</f>
        <v>123</v>
      </c>
      <c r="C127">
        <f>IF(AND(ABS(W127)&gt;Input!$C$3,ABS(1-X127)&gt;Input!$C$4),MAX($C$4:C126)+1,"")</f>
        <v>123</v>
      </c>
      <c r="D127" t="str">
        <f>IF(AND(H127=H128,J127=J128),"",MAX($D$4:D126)+1)</f>
        <v/>
      </c>
      <c r="E127" s="7" t="s">
        <v>18</v>
      </c>
      <c r="F127" s="7"/>
      <c r="G127" s="7"/>
      <c r="H127" s="7"/>
      <c r="I127" s="7"/>
      <c r="J127" s="7"/>
      <c r="K127" s="7" t="s">
        <v>370</v>
      </c>
      <c r="L127" s="7" t="s">
        <v>132</v>
      </c>
      <c r="M127" s="4">
        <v>-22202.440000000002</v>
      </c>
      <c r="N127" s="4">
        <v>-51655.75</v>
      </c>
      <c r="O127" s="4">
        <v>-36162.429999999993</v>
      </c>
      <c r="P127" s="4">
        <v>-40815.040000000008</v>
      </c>
      <c r="Q127" s="4">
        <v>-14647.290000000008</v>
      </c>
      <c r="R127" s="4">
        <v>-56829.290000000008</v>
      </c>
      <c r="S127" s="4">
        <v>-152099.44</v>
      </c>
      <c r="T127" s="33">
        <f t="shared" si="20"/>
        <v>-374411.68000000005</v>
      </c>
      <c r="U127" s="4">
        <v>-22202.440000000002</v>
      </c>
      <c r="V127" s="4">
        <v>-51655.75</v>
      </c>
      <c r="W127" s="4">
        <v>-36162.429999999993</v>
      </c>
      <c r="X127" s="4">
        <v>-40815.040000000008</v>
      </c>
      <c r="Y127" s="4">
        <v>-14647.290000000008</v>
      </c>
      <c r="Z127" s="4">
        <v>-56829.290000000008</v>
      </c>
      <c r="AA127" s="4">
        <v>-152099.44</v>
      </c>
      <c r="AB127" s="33">
        <f t="shared" si="21"/>
        <v>-374411.68000000005</v>
      </c>
      <c r="AC127" s="4">
        <v>-22202.440000000002</v>
      </c>
      <c r="AD127" s="4">
        <v>-51655.75</v>
      </c>
      <c r="AE127" s="4">
        <v>-21162.429999999993</v>
      </c>
      <c r="AF127" s="4">
        <v>-40815.040000000008</v>
      </c>
      <c r="AG127" s="4">
        <v>-23647.290000000008</v>
      </c>
      <c r="AH127" s="4">
        <v>-76829.290000000008</v>
      </c>
      <c r="AI127" s="4">
        <v>-162099.44</v>
      </c>
      <c r="AJ127" s="33">
        <f t="shared" si="22"/>
        <v>-398411.68000000005</v>
      </c>
      <c r="AK127" s="4"/>
    </row>
    <row r="128" spans="1:37" x14ac:dyDescent="0.2">
      <c r="A128">
        <f>IF(AND(ABS(S128)&gt;Input!$A$3,ABS(1-T128)&gt;Input!$A$4),MAX($A$4:A127)+1,"")</f>
        <v>124</v>
      </c>
      <c r="B128">
        <f>IF(AND(ABS(U128)&gt;Input!$B$3,ABS(1-V128)&gt;Input!$B$4),MAX($B$4:B127)+1,"")</f>
        <v>124</v>
      </c>
      <c r="C128">
        <f>IF(AND(ABS(W128)&gt;Input!$C$3,ABS(1-X128)&gt;Input!$C$4),MAX($C$4:C127)+1,"")</f>
        <v>124</v>
      </c>
      <c r="D128" t="str">
        <f>IF(AND(H128=H129,J128=J129),"",MAX($D$4:D127)+1)</f>
        <v/>
      </c>
      <c r="E128" s="7" t="s">
        <v>18</v>
      </c>
      <c r="F128" s="7"/>
      <c r="G128" s="7"/>
      <c r="H128" s="7"/>
      <c r="I128" s="7"/>
      <c r="J128" s="7"/>
      <c r="K128" s="7" t="s">
        <v>371</v>
      </c>
      <c r="L128" s="7" t="s">
        <v>105</v>
      </c>
      <c r="M128" s="4">
        <v>0</v>
      </c>
      <c r="N128" s="4">
        <v>-185032.01</v>
      </c>
      <c r="O128" s="4">
        <v>-153983.25</v>
      </c>
      <c r="P128" s="4">
        <v>-73553.320000000007</v>
      </c>
      <c r="Q128" s="4">
        <v>-26807.75</v>
      </c>
      <c r="R128" s="4">
        <v>126423.33</v>
      </c>
      <c r="S128" s="4">
        <v>-219441.71</v>
      </c>
      <c r="T128" s="33">
        <f t="shared" si="20"/>
        <v>-532394.71</v>
      </c>
      <c r="U128" s="4">
        <v>0</v>
      </c>
      <c r="V128" s="4">
        <v>-185032.01</v>
      </c>
      <c r="W128" s="4">
        <v>71016.75</v>
      </c>
      <c r="X128" s="4">
        <v>-73553.320000000007</v>
      </c>
      <c r="Y128" s="4">
        <v>-26807.75</v>
      </c>
      <c r="Z128" s="4">
        <v>126423.33</v>
      </c>
      <c r="AA128" s="4">
        <v>-219441.71</v>
      </c>
      <c r="AB128" s="33">
        <f t="shared" si="21"/>
        <v>-307394.71000000002</v>
      </c>
      <c r="AC128" s="4">
        <v>0</v>
      </c>
      <c r="AD128" s="4">
        <v>-185032.01</v>
      </c>
      <c r="AE128" s="4">
        <v>-153983.25</v>
      </c>
      <c r="AF128" s="4">
        <v>-73553.320000000007</v>
      </c>
      <c r="AG128" s="4">
        <v>-26807.75</v>
      </c>
      <c r="AH128" s="4">
        <v>101423.33</v>
      </c>
      <c r="AI128" s="4">
        <v>-219441.71</v>
      </c>
      <c r="AJ128" s="33">
        <f t="shared" si="22"/>
        <v>-557394.71</v>
      </c>
      <c r="AK128" s="4"/>
    </row>
    <row r="129" spans="1:37" x14ac:dyDescent="0.2">
      <c r="A129">
        <f>IF(AND(ABS(S129)&gt;Input!$A$3,ABS(1-T129)&gt;Input!$A$4),MAX($A$4:A128)+1,"")</f>
        <v>125</v>
      </c>
      <c r="B129">
        <f>IF(AND(ABS(U129)&gt;Input!$B$3,ABS(1-V129)&gt;Input!$B$4),MAX($B$4:B128)+1,"")</f>
        <v>125</v>
      </c>
      <c r="C129">
        <f>IF(AND(ABS(W129)&gt;Input!$C$3,ABS(1-X129)&gt;Input!$C$4),MAX($C$4:C128)+1,"")</f>
        <v>125</v>
      </c>
      <c r="D129" t="str">
        <f>IF(AND(H129=H130,J129=J130),"",MAX($D$4:D128)+1)</f>
        <v/>
      </c>
      <c r="E129" s="7" t="s">
        <v>18</v>
      </c>
      <c r="F129" s="7"/>
      <c r="G129" s="7"/>
      <c r="H129" s="7"/>
      <c r="I129" s="7"/>
      <c r="J129" s="7"/>
      <c r="K129" s="7" t="s">
        <v>372</v>
      </c>
      <c r="L129" s="7" t="s">
        <v>133</v>
      </c>
      <c r="M129" s="4">
        <v>-12964.809999999998</v>
      </c>
      <c r="N129" s="4">
        <v>7003.8399999999965</v>
      </c>
      <c r="O129" s="4">
        <v>3002.1500000000015</v>
      </c>
      <c r="P129" s="4">
        <v>-5579.510000000002</v>
      </c>
      <c r="Q129" s="4">
        <v>3774.2799999999988</v>
      </c>
      <c r="R129" s="4">
        <v>13233.720000000001</v>
      </c>
      <c r="S129" s="4">
        <v>7777.239999999998</v>
      </c>
      <c r="T129" s="33">
        <f t="shared" si="20"/>
        <v>16246.909999999996</v>
      </c>
      <c r="U129" s="4">
        <v>0.19000000000232831</v>
      </c>
      <c r="V129" s="4">
        <v>7003.8399999999965</v>
      </c>
      <c r="W129" s="4">
        <v>3002.1500000000015</v>
      </c>
      <c r="X129" s="4">
        <v>2432.489999999998</v>
      </c>
      <c r="Y129" s="4">
        <v>10470.279999999999</v>
      </c>
      <c r="Z129" s="4">
        <v>13233.720000000001</v>
      </c>
      <c r="AA129" s="4">
        <v>7777.239999999998</v>
      </c>
      <c r="AB129" s="33">
        <f t="shared" si="21"/>
        <v>43919.909999999996</v>
      </c>
      <c r="AC129" s="4">
        <v>-12964.809999999998</v>
      </c>
      <c r="AD129" s="4">
        <v>7003.8399999999965</v>
      </c>
      <c r="AE129" s="4">
        <v>-1997.8499999999985</v>
      </c>
      <c r="AF129" s="4">
        <v>-5579.510000000002</v>
      </c>
      <c r="AG129" s="4">
        <v>3774.2799999999988</v>
      </c>
      <c r="AH129" s="4">
        <v>13233.720000000001</v>
      </c>
      <c r="AI129" s="4">
        <v>7777.239999999998</v>
      </c>
      <c r="AJ129" s="33">
        <f t="shared" si="22"/>
        <v>11246.909999999996</v>
      </c>
      <c r="AK129" s="4"/>
    </row>
    <row r="130" spans="1:37" x14ac:dyDescent="0.2">
      <c r="A130">
        <f>IF(AND(ABS(S130)&gt;Input!$A$3,ABS(1-T130)&gt;Input!$A$4),MAX($A$4:A129)+1,"")</f>
        <v>126</v>
      </c>
      <c r="B130">
        <f>IF(AND(ABS(U130)&gt;Input!$B$3,ABS(1-V130)&gt;Input!$B$4),MAX($B$4:B129)+1,"")</f>
        <v>126</v>
      </c>
      <c r="C130">
        <f>IF(AND(ABS(W130)&gt;Input!$C$3,ABS(1-X130)&gt;Input!$C$4),MAX($C$4:C129)+1,"")</f>
        <v>126</v>
      </c>
      <c r="D130" t="str">
        <f>IF(AND(H130=H131,J130=J131),"",MAX($D$4:D129)+1)</f>
        <v/>
      </c>
      <c r="E130" s="7" t="s">
        <v>18</v>
      </c>
      <c r="F130" s="7"/>
      <c r="G130" s="7"/>
      <c r="H130" s="7"/>
      <c r="I130" s="7"/>
      <c r="J130" s="7"/>
      <c r="K130" s="7" t="s">
        <v>373</v>
      </c>
      <c r="L130" s="7" t="s">
        <v>134</v>
      </c>
      <c r="M130" s="4">
        <v>45660</v>
      </c>
      <c r="N130" s="4">
        <v>65660</v>
      </c>
      <c r="O130" s="4">
        <v>65660</v>
      </c>
      <c r="P130" s="4">
        <v>11012.36</v>
      </c>
      <c r="Q130" s="4">
        <v>283883</v>
      </c>
      <c r="R130" s="4">
        <v>183249.38</v>
      </c>
      <c r="S130" s="4">
        <v>450723</v>
      </c>
      <c r="T130" s="33">
        <f t="shared" si="20"/>
        <v>1105847.74</v>
      </c>
      <c r="U130" s="4">
        <v>45660</v>
      </c>
      <c r="V130" s="4">
        <v>65660</v>
      </c>
      <c r="W130" s="4">
        <v>65660</v>
      </c>
      <c r="X130" s="4">
        <v>11012.36</v>
      </c>
      <c r="Y130" s="4">
        <v>283883</v>
      </c>
      <c r="Z130" s="4">
        <v>183249.38</v>
      </c>
      <c r="AA130" s="4">
        <v>450723</v>
      </c>
      <c r="AB130" s="33">
        <f t="shared" si="21"/>
        <v>1105847.74</v>
      </c>
      <c r="AC130" s="4">
        <v>45660</v>
      </c>
      <c r="AD130" s="4">
        <v>65660</v>
      </c>
      <c r="AE130" s="4">
        <v>68490</v>
      </c>
      <c r="AF130" s="4">
        <v>11012.36</v>
      </c>
      <c r="AG130" s="4">
        <v>269883</v>
      </c>
      <c r="AH130" s="4">
        <v>-50125.619999999995</v>
      </c>
      <c r="AI130" s="4">
        <v>592319</v>
      </c>
      <c r="AJ130" s="33">
        <f t="shared" si="22"/>
        <v>1002898.74</v>
      </c>
      <c r="AK130" s="4"/>
    </row>
    <row r="131" spans="1:37" x14ac:dyDescent="0.2">
      <c r="A131">
        <f>IF(AND(ABS(S131)&gt;Input!$A$3,ABS(1-T131)&gt;Input!$A$4),MAX($A$4:A130)+1,"")</f>
        <v>127</v>
      </c>
      <c r="B131">
        <f>IF(AND(ABS(U131)&gt;Input!$B$3,ABS(1-V131)&gt;Input!$B$4),MAX($B$4:B130)+1,"")</f>
        <v>127</v>
      </c>
      <c r="C131">
        <f>IF(AND(ABS(W131)&gt;Input!$C$3,ABS(1-X131)&gt;Input!$C$4),MAX($C$4:C130)+1,"")</f>
        <v>127</v>
      </c>
      <c r="D131" t="str">
        <f>IF(AND(H131=H132,J131=J132),"",MAX($D$4:D130)+1)</f>
        <v/>
      </c>
      <c r="E131" s="7" t="s">
        <v>18</v>
      </c>
      <c r="F131" s="7"/>
      <c r="G131" s="7"/>
      <c r="H131" s="7"/>
      <c r="I131" s="7"/>
      <c r="J131" s="7"/>
      <c r="K131" s="7" t="s">
        <v>374</v>
      </c>
      <c r="L131" s="7" t="s">
        <v>135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-14438</v>
      </c>
      <c r="T131" s="33">
        <f t="shared" si="20"/>
        <v>-14438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-14438</v>
      </c>
      <c r="AB131" s="33">
        <f t="shared" si="21"/>
        <v>-14438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33">
        <f t="shared" si="22"/>
        <v>0</v>
      </c>
      <c r="AK131" s="4"/>
    </row>
    <row r="132" spans="1:37" x14ac:dyDescent="0.2">
      <c r="A132">
        <f>IF(AND(ABS(S132)&gt;Input!$A$3,ABS(1-T132)&gt;Input!$A$4),MAX($A$4:A131)+1,"")</f>
        <v>128</v>
      </c>
      <c r="B132">
        <f>IF(AND(ABS(U132)&gt;Input!$B$3,ABS(1-V132)&gt;Input!$B$4),MAX($B$4:B131)+1,"")</f>
        <v>128</v>
      </c>
      <c r="C132">
        <f>IF(AND(ABS(W132)&gt;Input!$C$3,ABS(1-X132)&gt;Input!$C$4),MAX($C$4:C131)+1,"")</f>
        <v>128</v>
      </c>
      <c r="D132" t="str">
        <f>IF(AND(H132=H133,J132=J133),"",MAX($D$4:D131)+1)</f>
        <v/>
      </c>
      <c r="E132" s="7" t="s">
        <v>18</v>
      </c>
      <c r="F132" s="7"/>
      <c r="G132" s="7"/>
      <c r="H132" s="7"/>
      <c r="I132" s="7"/>
      <c r="J132" s="7"/>
      <c r="K132" s="7" t="s">
        <v>518</v>
      </c>
      <c r="L132" s="7" t="s">
        <v>519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33">
        <f t="shared" si="20"/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33">
        <f t="shared" si="21"/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33">
        <f t="shared" si="22"/>
        <v>0</v>
      </c>
      <c r="AK132" s="4"/>
    </row>
    <row r="133" spans="1:37" x14ac:dyDescent="0.2">
      <c r="A133">
        <f>IF(AND(ABS(S133)&gt;Input!$A$3,ABS(1-T133)&gt;Input!$A$4),MAX($A$4:A132)+1,"")</f>
        <v>129</v>
      </c>
      <c r="B133">
        <f>IF(AND(ABS(U133)&gt;Input!$B$3,ABS(1-V133)&gt;Input!$B$4),MAX($B$4:B132)+1,"")</f>
        <v>129</v>
      </c>
      <c r="C133">
        <f>IF(AND(ABS(W133)&gt;Input!$C$3,ABS(1-X133)&gt;Input!$C$4),MAX($C$4:C132)+1,"")</f>
        <v>129</v>
      </c>
      <c r="D133" t="str">
        <f>IF(AND(H133=H134,J133=J134),"",MAX($D$4:D132)+1)</f>
        <v/>
      </c>
      <c r="E133" s="7" t="s">
        <v>18</v>
      </c>
      <c r="F133" s="7"/>
      <c r="G133" s="7"/>
      <c r="H133" s="7"/>
      <c r="I133" s="7"/>
      <c r="J133" s="7"/>
      <c r="K133" s="7" t="s">
        <v>375</v>
      </c>
      <c r="L133" s="7" t="s">
        <v>136</v>
      </c>
      <c r="M133" s="4">
        <v>-5000</v>
      </c>
      <c r="N133" s="4">
        <v>-7296</v>
      </c>
      <c r="O133" s="4">
        <v>7317</v>
      </c>
      <c r="P133" s="4">
        <v>0</v>
      </c>
      <c r="Q133" s="4">
        <v>0</v>
      </c>
      <c r="R133" s="4">
        <v>0</v>
      </c>
      <c r="S133" s="4">
        <v>0</v>
      </c>
      <c r="T133" s="33">
        <f t="shared" si="20"/>
        <v>-4979</v>
      </c>
      <c r="U133" s="4">
        <v>0</v>
      </c>
      <c r="V133" s="4">
        <v>-30</v>
      </c>
      <c r="W133" s="4">
        <v>7317</v>
      </c>
      <c r="X133" s="4">
        <v>0</v>
      </c>
      <c r="Y133" s="4">
        <v>0</v>
      </c>
      <c r="Z133" s="4">
        <v>0</v>
      </c>
      <c r="AA133" s="4">
        <v>0</v>
      </c>
      <c r="AB133" s="33">
        <f t="shared" si="21"/>
        <v>7287</v>
      </c>
      <c r="AC133" s="4">
        <v>-5000</v>
      </c>
      <c r="AD133" s="4">
        <v>-7296</v>
      </c>
      <c r="AE133" s="4">
        <v>7317</v>
      </c>
      <c r="AF133" s="4">
        <v>0</v>
      </c>
      <c r="AG133" s="4">
        <v>0</v>
      </c>
      <c r="AH133" s="4">
        <v>0</v>
      </c>
      <c r="AI133" s="4">
        <v>0</v>
      </c>
      <c r="AJ133" s="33">
        <f t="shared" si="22"/>
        <v>-4979</v>
      </c>
      <c r="AK133" s="4"/>
    </row>
    <row r="134" spans="1:37" x14ac:dyDescent="0.2">
      <c r="A134">
        <f>IF(AND(ABS(S134)&gt;Input!$A$3,ABS(1-T134)&gt;Input!$A$4),MAX($A$4:A133)+1,"")</f>
        <v>130</v>
      </c>
      <c r="B134">
        <f>IF(AND(ABS(U134)&gt;Input!$B$3,ABS(1-V134)&gt;Input!$B$4),MAX($B$4:B133)+1,"")</f>
        <v>130</v>
      </c>
      <c r="C134">
        <f>IF(AND(ABS(W134)&gt;Input!$C$3,ABS(1-X134)&gt;Input!$C$4),MAX($C$4:C133)+1,"")</f>
        <v>130</v>
      </c>
      <c r="D134" t="str">
        <f>IF(AND(H134=H135,J134=J135),"",MAX($D$4:D133)+1)</f>
        <v/>
      </c>
      <c r="E134" s="7" t="s">
        <v>18</v>
      </c>
      <c r="F134" s="7"/>
      <c r="G134" s="7"/>
      <c r="H134" s="7"/>
      <c r="I134" s="7"/>
      <c r="J134" s="7"/>
      <c r="K134" s="7" t="s">
        <v>376</v>
      </c>
      <c r="L134" s="7" t="s">
        <v>137</v>
      </c>
      <c r="M134" s="4">
        <v>3254</v>
      </c>
      <c r="N134" s="4">
        <v>0</v>
      </c>
      <c r="O134" s="4">
        <v>-297.51</v>
      </c>
      <c r="P134" s="4">
        <v>0</v>
      </c>
      <c r="Q134" s="4">
        <v>-21968.95</v>
      </c>
      <c r="R134" s="4">
        <v>-22002.960000000006</v>
      </c>
      <c r="S134" s="4">
        <v>-13184.380000000005</v>
      </c>
      <c r="T134" s="33">
        <f t="shared" ref="T134:T197" si="23">SUM(M134:S134)</f>
        <v>-54199.80000000001</v>
      </c>
      <c r="U134" s="4">
        <v>3254</v>
      </c>
      <c r="V134" s="4">
        <v>0</v>
      </c>
      <c r="W134" s="4">
        <v>-297.51</v>
      </c>
      <c r="X134" s="4">
        <v>0</v>
      </c>
      <c r="Y134" s="4">
        <v>34982.89</v>
      </c>
      <c r="Z134" s="4">
        <v>85749.589999999982</v>
      </c>
      <c r="AA134" s="4">
        <v>72687.760000000009</v>
      </c>
      <c r="AB134" s="33">
        <f t="shared" ref="AB134:AB197" si="24">SUM(U134:AA134)</f>
        <v>196376.72999999998</v>
      </c>
      <c r="AC134" s="4">
        <v>3254</v>
      </c>
      <c r="AD134" s="4">
        <v>0</v>
      </c>
      <c r="AE134" s="4">
        <v>-297.51</v>
      </c>
      <c r="AF134" s="4">
        <v>0</v>
      </c>
      <c r="AG134" s="4">
        <v>-21968.95</v>
      </c>
      <c r="AH134" s="4">
        <v>-22002.960000000006</v>
      </c>
      <c r="AI134" s="4">
        <v>647.61999999999534</v>
      </c>
      <c r="AJ134" s="33">
        <f t="shared" ref="AJ134:AJ197" si="25">SUM(AC134:AI134)</f>
        <v>-40367.80000000001</v>
      </c>
      <c r="AK134" s="4"/>
    </row>
    <row r="135" spans="1:37" x14ac:dyDescent="0.2">
      <c r="A135">
        <f>IF(AND(ABS(S135)&gt;Input!$A$3,ABS(1-T135)&gt;Input!$A$4),MAX($A$4:A134)+1,"")</f>
        <v>131</v>
      </c>
      <c r="B135">
        <f>IF(AND(ABS(U135)&gt;Input!$B$3,ABS(1-V135)&gt;Input!$B$4),MAX($B$4:B134)+1,"")</f>
        <v>131</v>
      </c>
      <c r="C135">
        <f>IF(AND(ABS(W135)&gt;Input!$C$3,ABS(1-X135)&gt;Input!$C$4),MAX($C$4:C134)+1,"")</f>
        <v>131</v>
      </c>
      <c r="D135" t="str">
        <f>IF(AND(H135=H136,J135=J136),"",MAX($D$4:D134)+1)</f>
        <v/>
      </c>
      <c r="E135" s="7" t="s">
        <v>18</v>
      </c>
      <c r="F135" s="7"/>
      <c r="G135" s="7"/>
      <c r="H135" s="7"/>
      <c r="I135" s="7"/>
      <c r="J135" s="7"/>
      <c r="K135" s="7" t="s">
        <v>377</v>
      </c>
      <c r="L135" s="7" t="s">
        <v>378</v>
      </c>
      <c r="M135" s="4">
        <v>0</v>
      </c>
      <c r="N135" s="4">
        <v>0</v>
      </c>
      <c r="O135" s="4">
        <v>-24560.31</v>
      </c>
      <c r="P135" s="4">
        <v>-22885.69</v>
      </c>
      <c r="Q135" s="4">
        <v>0</v>
      </c>
      <c r="R135" s="4">
        <v>0</v>
      </c>
      <c r="S135" s="4">
        <v>0</v>
      </c>
      <c r="T135" s="33">
        <f t="shared" si="23"/>
        <v>-47446</v>
      </c>
      <c r="U135" s="4">
        <v>0</v>
      </c>
      <c r="V135" s="4">
        <v>0</v>
      </c>
      <c r="W135" s="4">
        <v>22885.69</v>
      </c>
      <c r="X135" s="4">
        <v>0</v>
      </c>
      <c r="Y135" s="4">
        <v>0</v>
      </c>
      <c r="Z135" s="4">
        <v>0</v>
      </c>
      <c r="AA135" s="4">
        <v>0</v>
      </c>
      <c r="AB135" s="33">
        <f t="shared" si="24"/>
        <v>22885.69</v>
      </c>
      <c r="AC135" s="4">
        <v>0</v>
      </c>
      <c r="AD135" s="4">
        <v>0</v>
      </c>
      <c r="AE135" s="4">
        <v>-24560.31</v>
      </c>
      <c r="AF135" s="4">
        <v>-22885.69</v>
      </c>
      <c r="AG135" s="4">
        <v>0</v>
      </c>
      <c r="AH135" s="4">
        <v>0</v>
      </c>
      <c r="AI135" s="4">
        <v>0</v>
      </c>
      <c r="AJ135" s="33">
        <f t="shared" si="25"/>
        <v>-47446</v>
      </c>
      <c r="AK135" s="4"/>
    </row>
    <row r="136" spans="1:37" x14ac:dyDescent="0.2">
      <c r="A136">
        <f>IF(AND(ABS(S136)&gt;Input!$A$3,ABS(1-T136)&gt;Input!$A$4),MAX($A$4:A135)+1,"")</f>
        <v>132</v>
      </c>
      <c r="B136">
        <f>IF(AND(ABS(U136)&gt;Input!$B$3,ABS(1-V136)&gt;Input!$B$4),MAX($B$4:B135)+1,"")</f>
        <v>132</v>
      </c>
      <c r="C136">
        <f>IF(AND(ABS(W136)&gt;Input!$C$3,ABS(1-X136)&gt;Input!$C$4),MAX($C$4:C135)+1,"")</f>
        <v>132</v>
      </c>
      <c r="D136" t="str">
        <f>IF(AND(H136=H137,J136=J137),"",MAX($D$4:D135)+1)</f>
        <v/>
      </c>
      <c r="E136" s="7" t="s">
        <v>18</v>
      </c>
      <c r="F136" s="7"/>
      <c r="G136" s="7"/>
      <c r="H136" s="7"/>
      <c r="I136" s="7"/>
      <c r="J136" s="7"/>
      <c r="K136" s="7" t="s">
        <v>379</v>
      </c>
      <c r="L136" s="7" t="s">
        <v>138</v>
      </c>
      <c r="M136" s="4">
        <v>511073.65</v>
      </c>
      <c r="N136" s="4">
        <v>150913.09999999998</v>
      </c>
      <c r="O136" s="4">
        <v>104253.33000000002</v>
      </c>
      <c r="P136" s="4">
        <v>-200940.20999999996</v>
      </c>
      <c r="Q136" s="4">
        <v>43259.159999999974</v>
      </c>
      <c r="R136" s="4">
        <v>-12462.049999999988</v>
      </c>
      <c r="S136" s="4">
        <v>143660.4</v>
      </c>
      <c r="T136" s="33">
        <f t="shared" si="23"/>
        <v>739757.38</v>
      </c>
      <c r="U136" s="4">
        <v>511073.65</v>
      </c>
      <c r="V136" s="4">
        <v>150913.09999999998</v>
      </c>
      <c r="W136" s="4">
        <v>104253.33000000002</v>
      </c>
      <c r="X136" s="4">
        <v>-190250.20999999996</v>
      </c>
      <c r="Y136" s="4">
        <v>43259.159999999974</v>
      </c>
      <c r="Z136" s="4">
        <v>-12462.049999999988</v>
      </c>
      <c r="AA136" s="4">
        <v>143660.4</v>
      </c>
      <c r="AB136" s="33">
        <f t="shared" si="24"/>
        <v>750447.38</v>
      </c>
      <c r="AC136" s="4">
        <v>511073.65</v>
      </c>
      <c r="AD136" s="4">
        <v>75913.099999999977</v>
      </c>
      <c r="AE136" s="4">
        <v>104253.33000000002</v>
      </c>
      <c r="AF136" s="4">
        <v>-186065.20999999996</v>
      </c>
      <c r="AG136" s="4">
        <v>139139.15999999997</v>
      </c>
      <c r="AH136" s="4">
        <v>-12462.049999999988</v>
      </c>
      <c r="AI136" s="4">
        <v>233660.4</v>
      </c>
      <c r="AJ136" s="33">
        <f t="shared" si="25"/>
        <v>865512.38</v>
      </c>
      <c r="AK136" s="4"/>
    </row>
    <row r="137" spans="1:37" x14ac:dyDescent="0.2">
      <c r="A137">
        <f>IF(AND(ABS(S137)&gt;Input!$A$3,ABS(1-T137)&gt;Input!$A$4),MAX($A$4:A136)+1,"")</f>
        <v>133</v>
      </c>
      <c r="B137">
        <f>IF(AND(ABS(U137)&gt;Input!$B$3,ABS(1-V137)&gt;Input!$B$4),MAX($B$4:B136)+1,"")</f>
        <v>133</v>
      </c>
      <c r="C137">
        <f>IF(AND(ABS(W137)&gt;Input!$C$3,ABS(1-X137)&gt;Input!$C$4),MAX($C$4:C136)+1,"")</f>
        <v>133</v>
      </c>
      <c r="D137" t="str">
        <f>IF(AND(H137=H138,J137=J138),"",MAX($D$4:D136)+1)</f>
        <v/>
      </c>
      <c r="E137" s="7" t="s">
        <v>18</v>
      </c>
      <c r="F137" s="7"/>
      <c r="G137" s="7"/>
      <c r="H137" s="7"/>
      <c r="I137" s="7"/>
      <c r="J137" s="7"/>
      <c r="K137" s="7" t="s">
        <v>380</v>
      </c>
      <c r="L137" s="7" t="s">
        <v>139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3">
        <f t="shared" si="23"/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33">
        <f t="shared" si="24"/>
        <v>0</v>
      </c>
      <c r="AC137" s="4">
        <v>0</v>
      </c>
      <c r="AD137" s="4">
        <v>0</v>
      </c>
      <c r="AE137" s="4">
        <v>600000</v>
      </c>
      <c r="AF137" s="4">
        <v>0</v>
      </c>
      <c r="AG137" s="4">
        <v>0</v>
      </c>
      <c r="AH137" s="4">
        <v>0</v>
      </c>
      <c r="AI137" s="4">
        <v>0</v>
      </c>
      <c r="AJ137" s="33">
        <f t="shared" si="25"/>
        <v>600000</v>
      </c>
      <c r="AK137" s="4"/>
    </row>
    <row r="138" spans="1:37" x14ac:dyDescent="0.2">
      <c r="A138">
        <f>IF(AND(ABS(S138)&gt;Input!$A$3,ABS(1-T138)&gt;Input!$A$4),MAX($A$4:A137)+1,"")</f>
        <v>134</v>
      </c>
      <c r="B138">
        <f>IF(AND(ABS(U138)&gt;Input!$B$3,ABS(1-V138)&gt;Input!$B$4),MAX($B$4:B137)+1,"")</f>
        <v>134</v>
      </c>
      <c r="C138">
        <f>IF(AND(ABS(W138)&gt;Input!$C$3,ABS(1-X138)&gt;Input!$C$4),MAX($C$4:C137)+1,"")</f>
        <v>134</v>
      </c>
      <c r="D138" t="str">
        <f>IF(AND(H138=H139,J138=J139),"",MAX($D$4:D137)+1)</f>
        <v/>
      </c>
      <c r="E138" s="7" t="s">
        <v>18</v>
      </c>
      <c r="F138" s="7"/>
      <c r="G138" s="7"/>
      <c r="H138" s="7"/>
      <c r="I138" s="7"/>
      <c r="J138" s="7"/>
      <c r="K138" s="7" t="s">
        <v>381</v>
      </c>
      <c r="L138" s="7" t="s">
        <v>140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33">
        <f t="shared" si="23"/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33">
        <f t="shared" si="24"/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33">
        <f t="shared" si="25"/>
        <v>0</v>
      </c>
      <c r="AK138" s="4"/>
    </row>
    <row r="139" spans="1:37" x14ac:dyDescent="0.2">
      <c r="A139">
        <f>IF(AND(ABS(S139)&gt;Input!$A$3,ABS(1-T139)&gt;Input!$A$4),MAX($A$4:A138)+1,"")</f>
        <v>135</v>
      </c>
      <c r="B139">
        <f>IF(AND(ABS(U139)&gt;Input!$B$3,ABS(1-V139)&gt;Input!$B$4),MAX($B$4:B138)+1,"")</f>
        <v>135</v>
      </c>
      <c r="C139">
        <f>IF(AND(ABS(W139)&gt;Input!$C$3,ABS(1-X139)&gt;Input!$C$4),MAX($C$4:C138)+1,"")</f>
        <v>135</v>
      </c>
      <c r="D139" t="str">
        <f>IF(AND(H139=H140,J139=J140),"",MAX($D$4:D138)+1)</f>
        <v/>
      </c>
      <c r="E139" s="7" t="s">
        <v>18</v>
      </c>
      <c r="F139" s="7"/>
      <c r="G139" s="7"/>
      <c r="H139" s="7"/>
      <c r="I139" s="7"/>
      <c r="J139" s="7"/>
      <c r="K139" s="7" t="s">
        <v>382</v>
      </c>
      <c r="L139" s="7" t="s">
        <v>141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33">
        <f t="shared" si="23"/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33">
        <f t="shared" si="24"/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33">
        <f t="shared" si="25"/>
        <v>0</v>
      </c>
      <c r="AK139" s="4"/>
    </row>
    <row r="140" spans="1:37" x14ac:dyDescent="0.2">
      <c r="A140">
        <f>IF(AND(ABS(S140)&gt;Input!$A$3,ABS(1-T140)&gt;Input!$A$4),MAX($A$4:A139)+1,"")</f>
        <v>136</v>
      </c>
      <c r="B140">
        <f>IF(AND(ABS(U140)&gt;Input!$B$3,ABS(1-V140)&gt;Input!$B$4),MAX($B$4:B139)+1,"")</f>
        <v>136</v>
      </c>
      <c r="C140">
        <f>IF(AND(ABS(W140)&gt;Input!$C$3,ABS(1-X140)&gt;Input!$C$4),MAX($C$4:C139)+1,"")</f>
        <v>136</v>
      </c>
      <c r="D140" t="str">
        <f>IF(AND(H140=H141,J140=J141),"",MAX($D$4:D139)+1)</f>
        <v/>
      </c>
      <c r="E140" s="7" t="s">
        <v>18</v>
      </c>
      <c r="F140" s="7"/>
      <c r="G140" s="7"/>
      <c r="H140" s="7"/>
      <c r="I140" s="7"/>
      <c r="J140" s="7"/>
      <c r="K140" s="7" t="s">
        <v>383</v>
      </c>
      <c r="L140" s="7" t="s">
        <v>142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33">
        <f t="shared" si="23"/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33">
        <f t="shared" si="24"/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33">
        <f t="shared" si="25"/>
        <v>0</v>
      </c>
      <c r="AK140" s="4"/>
    </row>
    <row r="141" spans="1:37" x14ac:dyDescent="0.2">
      <c r="A141">
        <f>IF(AND(ABS(S141)&gt;Input!$A$3,ABS(1-T141)&gt;Input!$A$4),MAX($A$4:A140)+1,"")</f>
        <v>137</v>
      </c>
      <c r="B141">
        <f>IF(AND(ABS(U141)&gt;Input!$B$3,ABS(1-V141)&gt;Input!$B$4),MAX($B$4:B140)+1,"")</f>
        <v>137</v>
      </c>
      <c r="C141">
        <f>IF(AND(ABS(W141)&gt;Input!$C$3,ABS(1-X141)&gt;Input!$C$4),MAX($C$4:C140)+1,"")</f>
        <v>137</v>
      </c>
      <c r="D141" t="str">
        <f>IF(AND(H141=H142,J141=J142),"",MAX($D$4:D140)+1)</f>
        <v/>
      </c>
      <c r="E141" s="7" t="s">
        <v>18</v>
      </c>
      <c r="F141" s="7"/>
      <c r="G141" s="7"/>
      <c r="H141" s="7"/>
      <c r="I141" s="7"/>
      <c r="J141" s="7"/>
      <c r="K141" s="7" t="s">
        <v>384</v>
      </c>
      <c r="L141" s="7" t="s">
        <v>143</v>
      </c>
      <c r="M141" s="4">
        <v>0</v>
      </c>
      <c r="N141" s="4">
        <v>0</v>
      </c>
      <c r="O141" s="4">
        <v>-325</v>
      </c>
      <c r="P141" s="4">
        <v>0</v>
      </c>
      <c r="Q141" s="4">
        <v>0</v>
      </c>
      <c r="R141" s="4">
        <v>0</v>
      </c>
      <c r="S141" s="4">
        <v>-22182</v>
      </c>
      <c r="T141" s="33">
        <f t="shared" si="23"/>
        <v>-22507</v>
      </c>
      <c r="U141" s="4">
        <v>0</v>
      </c>
      <c r="V141" s="4">
        <v>0</v>
      </c>
      <c r="W141" s="4">
        <v>-325</v>
      </c>
      <c r="X141" s="4">
        <v>0</v>
      </c>
      <c r="Y141" s="4">
        <v>0</v>
      </c>
      <c r="Z141" s="4">
        <v>0</v>
      </c>
      <c r="AA141" s="4">
        <v>-17182</v>
      </c>
      <c r="AB141" s="33">
        <f t="shared" si="24"/>
        <v>-17507</v>
      </c>
      <c r="AC141" s="4">
        <v>0</v>
      </c>
      <c r="AD141" s="4">
        <v>0</v>
      </c>
      <c r="AE141" s="4">
        <v>-325</v>
      </c>
      <c r="AF141" s="4">
        <v>0</v>
      </c>
      <c r="AG141" s="4">
        <v>0</v>
      </c>
      <c r="AH141" s="4">
        <v>0</v>
      </c>
      <c r="AI141" s="4">
        <v>-22182</v>
      </c>
      <c r="AJ141" s="33">
        <f t="shared" si="25"/>
        <v>-22507</v>
      </c>
      <c r="AK141" s="4"/>
    </row>
    <row r="142" spans="1:37" x14ac:dyDescent="0.2">
      <c r="A142">
        <f>IF(AND(ABS(S142)&gt;Input!$A$3,ABS(1-T142)&gt;Input!$A$4),MAX($A$4:A141)+1,"")</f>
        <v>138</v>
      </c>
      <c r="B142">
        <f>IF(AND(ABS(U142)&gt;Input!$B$3,ABS(1-V142)&gt;Input!$B$4),MAX($B$4:B141)+1,"")</f>
        <v>138</v>
      </c>
      <c r="C142">
        <f>IF(AND(ABS(W142)&gt;Input!$C$3,ABS(1-X142)&gt;Input!$C$4),MAX($C$4:C141)+1,"")</f>
        <v>138</v>
      </c>
      <c r="D142" t="str">
        <f>IF(AND(H142=H143,J142=J143),"",MAX($D$4:D141)+1)</f>
        <v/>
      </c>
      <c r="E142" s="7" t="s">
        <v>18</v>
      </c>
      <c r="F142" s="7"/>
      <c r="G142" s="7"/>
      <c r="H142" s="7"/>
      <c r="I142" s="7"/>
      <c r="J142" s="7"/>
      <c r="K142" s="7" t="s">
        <v>499</v>
      </c>
      <c r="L142" s="7" t="s">
        <v>500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-23000</v>
      </c>
      <c r="T142" s="33">
        <f t="shared" si="23"/>
        <v>-23000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-23000</v>
      </c>
      <c r="AB142" s="33">
        <f t="shared" si="24"/>
        <v>-23000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-23000</v>
      </c>
      <c r="AJ142" s="33">
        <f t="shared" si="25"/>
        <v>-23000</v>
      </c>
      <c r="AK142" s="4"/>
    </row>
    <row r="143" spans="1:37" x14ac:dyDescent="0.2">
      <c r="A143">
        <f>IF(AND(ABS(S143)&gt;Input!$A$3,ABS(1-T143)&gt;Input!$A$4),MAX($A$4:A142)+1,"")</f>
        <v>139</v>
      </c>
      <c r="B143">
        <f>IF(AND(ABS(U143)&gt;Input!$B$3,ABS(1-V143)&gt;Input!$B$4),MAX($B$4:B142)+1,"")</f>
        <v>139</v>
      </c>
      <c r="C143">
        <f>IF(AND(ABS(W143)&gt;Input!$C$3,ABS(1-X143)&gt;Input!$C$4),MAX($C$4:C142)+1,"")</f>
        <v>139</v>
      </c>
      <c r="D143" t="str">
        <f>IF(AND(H143=H144,J143=J144),"",MAX($D$4:D142)+1)</f>
        <v/>
      </c>
      <c r="E143" s="7" t="s">
        <v>18</v>
      </c>
      <c r="F143" s="7"/>
      <c r="G143" s="7"/>
      <c r="H143" s="7"/>
      <c r="I143" s="7"/>
      <c r="J143" s="7"/>
      <c r="K143" s="7" t="s">
        <v>385</v>
      </c>
      <c r="L143" s="7" t="s">
        <v>144</v>
      </c>
      <c r="M143" s="4">
        <v>0</v>
      </c>
      <c r="N143" s="4">
        <v>0</v>
      </c>
      <c r="O143" s="4">
        <v>0</v>
      </c>
      <c r="P143" s="4">
        <v>46358</v>
      </c>
      <c r="Q143" s="4">
        <v>10000</v>
      </c>
      <c r="R143" s="4">
        <v>800</v>
      </c>
      <c r="S143" s="4">
        <v>0</v>
      </c>
      <c r="T143" s="33">
        <f t="shared" si="23"/>
        <v>57158</v>
      </c>
      <c r="U143" s="4">
        <v>0</v>
      </c>
      <c r="V143" s="4">
        <v>0</v>
      </c>
      <c r="W143" s="4">
        <v>0</v>
      </c>
      <c r="X143" s="4">
        <v>46358</v>
      </c>
      <c r="Y143" s="4">
        <v>10000</v>
      </c>
      <c r="Z143" s="4">
        <v>800</v>
      </c>
      <c r="AA143" s="4">
        <v>0</v>
      </c>
      <c r="AB143" s="33">
        <f t="shared" si="24"/>
        <v>57158</v>
      </c>
      <c r="AC143" s="4">
        <v>0</v>
      </c>
      <c r="AD143" s="4">
        <v>0</v>
      </c>
      <c r="AE143" s="4">
        <v>0</v>
      </c>
      <c r="AF143" s="4">
        <v>50212</v>
      </c>
      <c r="AG143" s="4">
        <v>4000</v>
      </c>
      <c r="AH143" s="4">
        <v>800</v>
      </c>
      <c r="AI143" s="4">
        <v>0</v>
      </c>
      <c r="AJ143" s="33">
        <f t="shared" si="25"/>
        <v>55012</v>
      </c>
      <c r="AK143" s="4"/>
    </row>
    <row r="144" spans="1:37" x14ac:dyDescent="0.2">
      <c r="A144">
        <f>IF(AND(ABS(S144)&gt;Input!$A$3,ABS(1-T144)&gt;Input!$A$4),MAX($A$4:A143)+1,"")</f>
        <v>140</v>
      </c>
      <c r="B144">
        <f>IF(AND(ABS(U144)&gt;Input!$B$3,ABS(1-V144)&gt;Input!$B$4),MAX($B$4:B143)+1,"")</f>
        <v>140</v>
      </c>
      <c r="C144">
        <f>IF(AND(ABS(W144)&gt;Input!$C$3,ABS(1-X144)&gt;Input!$C$4),MAX($C$4:C143)+1,"")</f>
        <v>140</v>
      </c>
      <c r="D144" t="str">
        <f>IF(AND(H144=H145,J144=J145),"",MAX($D$4:D143)+1)</f>
        <v/>
      </c>
      <c r="E144" s="7" t="s">
        <v>18</v>
      </c>
      <c r="F144" s="7"/>
      <c r="G144" s="7"/>
      <c r="H144" s="7"/>
      <c r="I144" s="7"/>
      <c r="J144" s="7"/>
      <c r="K144" s="7" t="s">
        <v>386</v>
      </c>
      <c r="L144" s="7" t="s">
        <v>145</v>
      </c>
      <c r="M144" s="4">
        <v>-1524.03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33">
        <f t="shared" si="23"/>
        <v>-1524.03</v>
      </c>
      <c r="U144" s="4">
        <v>-1524.03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33">
        <f t="shared" si="24"/>
        <v>-1524.03</v>
      </c>
      <c r="AC144" s="4">
        <v>-1524.03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33">
        <f t="shared" si="25"/>
        <v>-1524.03</v>
      </c>
      <c r="AK144" s="4"/>
    </row>
    <row r="145" spans="1:37" x14ac:dyDescent="0.2">
      <c r="A145">
        <f>IF(AND(ABS(S145)&gt;Input!$A$3,ABS(1-T145)&gt;Input!$A$4),MAX($A$4:A144)+1,"")</f>
        <v>141</v>
      </c>
      <c r="B145">
        <f>IF(AND(ABS(U145)&gt;Input!$B$3,ABS(1-V145)&gt;Input!$B$4),MAX($B$4:B144)+1,"")</f>
        <v>141</v>
      </c>
      <c r="C145">
        <f>IF(AND(ABS(W145)&gt;Input!$C$3,ABS(1-X145)&gt;Input!$C$4),MAX($C$4:C144)+1,"")</f>
        <v>141</v>
      </c>
      <c r="D145" t="str">
        <f>IF(AND(H145=H146,J145=J146),"",MAX($D$4:D144)+1)</f>
        <v/>
      </c>
      <c r="E145" s="7" t="s">
        <v>18</v>
      </c>
      <c r="F145" s="7"/>
      <c r="G145" s="7"/>
      <c r="H145" s="7"/>
      <c r="I145" s="7"/>
      <c r="J145" s="7"/>
      <c r="K145" s="7" t="s">
        <v>387</v>
      </c>
      <c r="L145" s="7" t="s">
        <v>146</v>
      </c>
      <c r="M145" s="4">
        <v>-12762.260000000009</v>
      </c>
      <c r="N145" s="4">
        <v>-13541.099999999977</v>
      </c>
      <c r="O145" s="4">
        <v>-10860.690000000002</v>
      </c>
      <c r="P145" s="4">
        <v>-31807.880000000005</v>
      </c>
      <c r="Q145" s="4">
        <v>36802.299999999988</v>
      </c>
      <c r="R145" s="4">
        <v>49993.169999999984</v>
      </c>
      <c r="S145" s="4">
        <v>106598.18</v>
      </c>
      <c r="T145" s="33">
        <f t="shared" si="23"/>
        <v>124421.71999999997</v>
      </c>
      <c r="U145" s="4">
        <v>2612.7399999999907</v>
      </c>
      <c r="V145" s="4">
        <v>-13541.099999999977</v>
      </c>
      <c r="W145" s="4">
        <v>-10860.690000000002</v>
      </c>
      <c r="X145" s="4">
        <v>-31807.880000000005</v>
      </c>
      <c r="Y145" s="4">
        <v>36802.299999999988</v>
      </c>
      <c r="Z145" s="4">
        <v>49993.169999999984</v>
      </c>
      <c r="AA145" s="4">
        <v>106598.18</v>
      </c>
      <c r="AB145" s="33">
        <f t="shared" si="24"/>
        <v>139796.71999999997</v>
      </c>
      <c r="AC145" s="4">
        <v>-12762.260000000009</v>
      </c>
      <c r="AD145" s="4">
        <v>-13541.099999999977</v>
      </c>
      <c r="AE145" s="4">
        <v>23972.309999999998</v>
      </c>
      <c r="AF145" s="4">
        <v>-31807.880000000005</v>
      </c>
      <c r="AG145" s="4">
        <v>-1665.7000000000116</v>
      </c>
      <c r="AH145" s="4">
        <v>49993.169999999984</v>
      </c>
      <c r="AI145" s="4">
        <v>113473.18</v>
      </c>
      <c r="AJ145" s="33">
        <f t="shared" si="25"/>
        <v>127661.71999999997</v>
      </c>
      <c r="AK145" s="4"/>
    </row>
    <row r="146" spans="1:37" x14ac:dyDescent="0.2">
      <c r="A146">
        <f>IF(AND(ABS(S146)&gt;Input!$A$3,ABS(1-T146)&gt;Input!$A$4),MAX($A$4:A145)+1,"")</f>
        <v>142</v>
      </c>
      <c r="B146">
        <f>IF(AND(ABS(U146)&gt;Input!$B$3,ABS(1-V146)&gt;Input!$B$4),MAX($B$4:B145)+1,"")</f>
        <v>142</v>
      </c>
      <c r="C146">
        <f>IF(AND(ABS(W146)&gt;Input!$C$3,ABS(1-X146)&gt;Input!$C$4),MAX($C$4:C145)+1,"")</f>
        <v>142</v>
      </c>
      <c r="D146" t="str">
        <f>IF(AND(H146=H147,J146=J147),"",MAX($D$4:D145)+1)</f>
        <v/>
      </c>
      <c r="E146" s="7" t="s">
        <v>18</v>
      </c>
      <c r="F146" s="7"/>
      <c r="G146" s="7"/>
      <c r="H146" s="7"/>
      <c r="I146" s="7"/>
      <c r="J146" s="7"/>
      <c r="K146" s="7" t="s">
        <v>388</v>
      </c>
      <c r="L146" s="7" t="s">
        <v>147</v>
      </c>
      <c r="M146" s="4">
        <v>-11262</v>
      </c>
      <c r="N146" s="4">
        <v>10150</v>
      </c>
      <c r="O146" s="4">
        <v>7911</v>
      </c>
      <c r="P146" s="4">
        <v>7791</v>
      </c>
      <c r="Q146" s="4">
        <v>-20005</v>
      </c>
      <c r="R146" s="4">
        <v>14474</v>
      </c>
      <c r="S146" s="4">
        <v>9446</v>
      </c>
      <c r="T146" s="33">
        <f t="shared" si="23"/>
        <v>18505</v>
      </c>
      <c r="U146" s="4">
        <v>-11262</v>
      </c>
      <c r="V146" s="4">
        <v>10150</v>
      </c>
      <c r="W146" s="4">
        <v>7911</v>
      </c>
      <c r="X146" s="4">
        <v>7791</v>
      </c>
      <c r="Y146" s="4">
        <v>-20005</v>
      </c>
      <c r="Z146" s="4">
        <v>14474</v>
      </c>
      <c r="AA146" s="4">
        <v>9446</v>
      </c>
      <c r="AB146" s="33">
        <f t="shared" si="24"/>
        <v>18505</v>
      </c>
      <c r="AC146" s="4">
        <v>-31262</v>
      </c>
      <c r="AD146" s="4">
        <v>10150</v>
      </c>
      <c r="AE146" s="4">
        <v>27411</v>
      </c>
      <c r="AF146" s="4">
        <v>7791</v>
      </c>
      <c r="AG146" s="4">
        <v>-20005</v>
      </c>
      <c r="AH146" s="4">
        <v>14474</v>
      </c>
      <c r="AI146" s="4">
        <v>9446</v>
      </c>
      <c r="AJ146" s="33">
        <f t="shared" si="25"/>
        <v>18005</v>
      </c>
      <c r="AK146" s="4"/>
    </row>
    <row r="147" spans="1:37" x14ac:dyDescent="0.2">
      <c r="A147">
        <f>IF(AND(ABS(S147)&gt;Input!$A$3,ABS(1-T147)&gt;Input!$A$4),MAX($A$4:A146)+1,"")</f>
        <v>143</v>
      </c>
      <c r="B147">
        <f>IF(AND(ABS(U147)&gt;Input!$B$3,ABS(1-V147)&gt;Input!$B$4),MAX($B$4:B146)+1,"")</f>
        <v>143</v>
      </c>
      <c r="C147">
        <f>IF(AND(ABS(W147)&gt;Input!$C$3,ABS(1-X147)&gt;Input!$C$4),MAX($C$4:C146)+1,"")</f>
        <v>143</v>
      </c>
      <c r="D147" t="str">
        <f>IF(AND(H147=H148,J147=J148),"",MAX($D$4:D146)+1)</f>
        <v/>
      </c>
      <c r="E147" s="7" t="s">
        <v>18</v>
      </c>
      <c r="F147" s="7"/>
      <c r="G147" s="7"/>
      <c r="H147" s="7"/>
      <c r="I147" s="7"/>
      <c r="J147" s="7"/>
      <c r="K147" s="7" t="s">
        <v>389</v>
      </c>
      <c r="L147" s="7" t="s">
        <v>148</v>
      </c>
      <c r="M147" s="4">
        <v>2315.5</v>
      </c>
      <c r="N147" s="4">
        <v>-243</v>
      </c>
      <c r="O147" s="4">
        <v>658.9900000000016</v>
      </c>
      <c r="P147" s="4">
        <v>452.90999999999985</v>
      </c>
      <c r="Q147" s="4">
        <v>-344.09000000000015</v>
      </c>
      <c r="R147" s="4">
        <v>8491.7599999999984</v>
      </c>
      <c r="S147" s="4">
        <v>-7745.7200000000012</v>
      </c>
      <c r="T147" s="33">
        <f t="shared" si="23"/>
        <v>3586.3499999999985</v>
      </c>
      <c r="U147" s="4">
        <v>2315.5</v>
      </c>
      <c r="V147" s="4">
        <v>-243</v>
      </c>
      <c r="W147" s="4">
        <v>658.9900000000016</v>
      </c>
      <c r="X147" s="4">
        <v>452.90999999999985</v>
      </c>
      <c r="Y147" s="4">
        <v>-344.09000000000015</v>
      </c>
      <c r="Z147" s="4">
        <v>8491.7599999999984</v>
      </c>
      <c r="AA147" s="4">
        <v>-7745.7200000000012</v>
      </c>
      <c r="AB147" s="33">
        <f t="shared" si="24"/>
        <v>3586.3499999999985</v>
      </c>
      <c r="AC147" s="4">
        <v>2315.5</v>
      </c>
      <c r="AD147" s="4">
        <v>-243</v>
      </c>
      <c r="AE147" s="4">
        <v>658.9900000000016</v>
      </c>
      <c r="AF147" s="4">
        <v>452.90999999999985</v>
      </c>
      <c r="AG147" s="4">
        <v>-344.09000000000015</v>
      </c>
      <c r="AH147" s="4">
        <v>8491.7599999999984</v>
      </c>
      <c r="AI147" s="4">
        <v>-1705.7200000000012</v>
      </c>
      <c r="AJ147" s="33">
        <f t="shared" si="25"/>
        <v>9626.3499999999985</v>
      </c>
      <c r="AK147" s="4"/>
    </row>
    <row r="148" spans="1:37" x14ac:dyDescent="0.2">
      <c r="A148">
        <f>IF(AND(ABS(S148)&gt;Input!$A$3,ABS(1-T148)&gt;Input!$A$4),MAX($A$4:A147)+1,"")</f>
        <v>144</v>
      </c>
      <c r="B148">
        <f>IF(AND(ABS(U148)&gt;Input!$B$3,ABS(1-V148)&gt;Input!$B$4),MAX($B$4:B147)+1,"")</f>
        <v>144</v>
      </c>
      <c r="C148">
        <f>IF(AND(ABS(W148)&gt;Input!$C$3,ABS(1-X148)&gt;Input!$C$4),MAX($C$4:C147)+1,"")</f>
        <v>144</v>
      </c>
      <c r="D148" t="str">
        <f>IF(AND(H148=H149,J148=J149),"",MAX($D$4:D147)+1)</f>
        <v/>
      </c>
      <c r="E148" s="7" t="s">
        <v>18</v>
      </c>
      <c r="F148" s="7"/>
      <c r="G148" s="7"/>
      <c r="H148" s="7"/>
      <c r="I148" s="7"/>
      <c r="J148" s="7"/>
      <c r="K148" s="7" t="s">
        <v>501</v>
      </c>
      <c r="L148" s="7" t="s">
        <v>502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-333309</v>
      </c>
      <c r="T148" s="33">
        <f t="shared" si="23"/>
        <v>-333309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-316739</v>
      </c>
      <c r="AB148" s="33">
        <f t="shared" si="24"/>
        <v>-316739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-333309</v>
      </c>
      <c r="AJ148" s="33">
        <f t="shared" si="25"/>
        <v>-333309</v>
      </c>
      <c r="AK148" s="4"/>
    </row>
    <row r="149" spans="1:37" x14ac:dyDescent="0.2">
      <c r="A149">
        <f>IF(AND(ABS(S149)&gt;Input!$A$3,ABS(1-T149)&gt;Input!$A$4),MAX($A$4:A148)+1,"")</f>
        <v>145</v>
      </c>
      <c r="B149">
        <f>IF(AND(ABS(U149)&gt;Input!$B$3,ABS(1-V149)&gt;Input!$B$4),MAX($B$4:B148)+1,"")</f>
        <v>145</v>
      </c>
      <c r="C149">
        <f>IF(AND(ABS(W149)&gt;Input!$C$3,ABS(1-X149)&gt;Input!$C$4),MAX($C$4:C148)+1,"")</f>
        <v>145</v>
      </c>
      <c r="D149" t="str">
        <f>IF(AND(H149=H150,J149=J150),"",MAX($D$4:D148)+1)</f>
        <v/>
      </c>
      <c r="E149" s="7" t="s">
        <v>18</v>
      </c>
      <c r="F149" s="7"/>
      <c r="G149" s="7"/>
      <c r="H149" s="7"/>
      <c r="I149" s="7"/>
      <c r="J149" s="7"/>
      <c r="K149" s="7" t="s">
        <v>390</v>
      </c>
      <c r="L149" s="7" t="s">
        <v>149</v>
      </c>
      <c r="M149" s="4">
        <v>0</v>
      </c>
      <c r="N149" s="4">
        <v>0</v>
      </c>
      <c r="O149" s="4">
        <v>0</v>
      </c>
      <c r="P149" s="4">
        <v>0</v>
      </c>
      <c r="Q149" s="4">
        <v>179.47999999999956</v>
      </c>
      <c r="R149" s="4">
        <v>0</v>
      </c>
      <c r="S149" s="4">
        <v>0</v>
      </c>
      <c r="T149" s="33">
        <f t="shared" si="23"/>
        <v>179.47999999999956</v>
      </c>
      <c r="U149" s="4">
        <v>0</v>
      </c>
      <c r="V149" s="4">
        <v>0</v>
      </c>
      <c r="W149" s="4">
        <v>0</v>
      </c>
      <c r="X149" s="4">
        <v>0</v>
      </c>
      <c r="Y149" s="4">
        <v>179.47999999999956</v>
      </c>
      <c r="Z149" s="4">
        <v>0</v>
      </c>
      <c r="AA149" s="4">
        <v>0</v>
      </c>
      <c r="AB149" s="33">
        <f t="shared" si="24"/>
        <v>179.47999999999956</v>
      </c>
      <c r="AC149" s="4">
        <v>0</v>
      </c>
      <c r="AD149" s="4">
        <v>0</v>
      </c>
      <c r="AE149" s="4">
        <v>3900</v>
      </c>
      <c r="AF149" s="4">
        <v>0</v>
      </c>
      <c r="AG149" s="4">
        <v>179.47999999999956</v>
      </c>
      <c r="AH149" s="4">
        <v>0</v>
      </c>
      <c r="AI149" s="4">
        <v>0</v>
      </c>
      <c r="AJ149" s="33">
        <f t="shared" si="25"/>
        <v>4079.4799999999996</v>
      </c>
      <c r="AK149" s="4"/>
    </row>
    <row r="150" spans="1:37" x14ac:dyDescent="0.2">
      <c r="A150">
        <f>IF(AND(ABS(S150)&gt;Input!$A$3,ABS(1-T150)&gt;Input!$A$4),MAX($A$4:A149)+1,"")</f>
        <v>146</v>
      </c>
      <c r="B150">
        <f>IF(AND(ABS(U150)&gt;Input!$B$3,ABS(1-V150)&gt;Input!$B$4),MAX($B$4:B149)+1,"")</f>
        <v>146</v>
      </c>
      <c r="C150">
        <f>IF(AND(ABS(W150)&gt;Input!$C$3,ABS(1-X150)&gt;Input!$C$4),MAX($C$4:C149)+1,"")</f>
        <v>146</v>
      </c>
      <c r="D150" t="str">
        <f>IF(AND(H150=H151,J150=J151),"",MAX($D$4:D149)+1)</f>
        <v/>
      </c>
      <c r="E150" s="7" t="s">
        <v>18</v>
      </c>
      <c r="F150" s="7"/>
      <c r="G150" s="7"/>
      <c r="H150" s="7"/>
      <c r="I150" s="7"/>
      <c r="J150" s="7"/>
      <c r="K150" s="7" t="s">
        <v>391</v>
      </c>
      <c r="L150" s="7" t="s">
        <v>150</v>
      </c>
      <c r="M150" s="4">
        <v>0</v>
      </c>
      <c r="N150" s="4">
        <v>0</v>
      </c>
      <c r="O150" s="4">
        <v>-981.01</v>
      </c>
      <c r="P150" s="4">
        <v>0</v>
      </c>
      <c r="Q150" s="4">
        <v>0</v>
      </c>
      <c r="R150" s="4">
        <v>0</v>
      </c>
      <c r="S150" s="4">
        <v>0</v>
      </c>
      <c r="T150" s="33">
        <f t="shared" si="23"/>
        <v>-981.01</v>
      </c>
      <c r="U150" s="4">
        <v>0</v>
      </c>
      <c r="V150" s="4">
        <v>0</v>
      </c>
      <c r="W150" s="4">
        <v>1518.99</v>
      </c>
      <c r="X150" s="4">
        <v>0</v>
      </c>
      <c r="Y150" s="4">
        <v>0</v>
      </c>
      <c r="Z150" s="4">
        <v>0</v>
      </c>
      <c r="AA150" s="4">
        <v>0</v>
      </c>
      <c r="AB150" s="33">
        <f t="shared" si="24"/>
        <v>1518.99</v>
      </c>
      <c r="AC150" s="4">
        <v>0</v>
      </c>
      <c r="AD150" s="4">
        <v>0</v>
      </c>
      <c r="AE150" s="4">
        <v>-981.01</v>
      </c>
      <c r="AF150" s="4">
        <v>0</v>
      </c>
      <c r="AG150" s="4">
        <v>0</v>
      </c>
      <c r="AH150" s="4">
        <v>0</v>
      </c>
      <c r="AI150" s="4">
        <v>0</v>
      </c>
      <c r="AJ150" s="33">
        <f t="shared" si="25"/>
        <v>-981.01</v>
      </c>
      <c r="AK150" s="4"/>
    </row>
    <row r="151" spans="1:37" x14ac:dyDescent="0.2">
      <c r="A151">
        <f>IF(AND(ABS(S151)&gt;Input!$A$3,ABS(1-T151)&gt;Input!$A$4),MAX($A$4:A150)+1,"")</f>
        <v>147</v>
      </c>
      <c r="B151">
        <f>IF(AND(ABS(U151)&gt;Input!$B$3,ABS(1-V151)&gt;Input!$B$4),MAX($B$4:B150)+1,"")</f>
        <v>147</v>
      </c>
      <c r="C151">
        <f>IF(AND(ABS(W151)&gt;Input!$C$3,ABS(1-X151)&gt;Input!$C$4),MAX($C$4:C150)+1,"")</f>
        <v>147</v>
      </c>
      <c r="D151" t="str">
        <f>IF(AND(H151=H152,J151=J152),"",MAX($D$4:D150)+1)</f>
        <v/>
      </c>
      <c r="E151" s="7" t="s">
        <v>18</v>
      </c>
      <c r="F151" s="7"/>
      <c r="G151" s="7"/>
      <c r="H151" s="7"/>
      <c r="I151" s="7"/>
      <c r="J151" s="7"/>
      <c r="K151" s="7" t="s">
        <v>392</v>
      </c>
      <c r="L151" s="7" t="s">
        <v>151</v>
      </c>
      <c r="M151" s="4">
        <v>0</v>
      </c>
      <c r="N151" s="4">
        <v>-1661.83</v>
      </c>
      <c r="O151" s="4">
        <v>1143.04</v>
      </c>
      <c r="P151" s="4">
        <v>587.19000000000005</v>
      </c>
      <c r="Q151" s="4">
        <v>550.04999999999995</v>
      </c>
      <c r="R151" s="4">
        <v>2275.5100000000002</v>
      </c>
      <c r="S151" s="4">
        <v>2624.3199999999997</v>
      </c>
      <c r="T151" s="33">
        <f t="shared" si="23"/>
        <v>5518.28</v>
      </c>
      <c r="U151" s="4">
        <v>0</v>
      </c>
      <c r="V151" s="4">
        <v>6.1700000000000728</v>
      </c>
      <c r="W151" s="4">
        <v>2738.04</v>
      </c>
      <c r="X151" s="4">
        <v>1500</v>
      </c>
      <c r="Y151" s="4">
        <v>1064.05</v>
      </c>
      <c r="Z151" s="4">
        <v>4500.1400000000003</v>
      </c>
      <c r="AA151" s="4">
        <v>4350</v>
      </c>
      <c r="AB151" s="33">
        <f t="shared" si="24"/>
        <v>14158.400000000001</v>
      </c>
      <c r="AC151" s="4">
        <v>0</v>
      </c>
      <c r="AD151" s="4">
        <v>-1661.83</v>
      </c>
      <c r="AE151" s="4">
        <v>-1593.96</v>
      </c>
      <c r="AF151" s="4">
        <v>2087.19</v>
      </c>
      <c r="AG151" s="4">
        <v>550.04999999999995</v>
      </c>
      <c r="AH151" s="4">
        <v>2275.5100000000002</v>
      </c>
      <c r="AI151" s="4">
        <v>2624.3199999999997</v>
      </c>
      <c r="AJ151" s="33">
        <f t="shared" si="25"/>
        <v>4281.28</v>
      </c>
      <c r="AK151" s="4"/>
    </row>
    <row r="152" spans="1:37" x14ac:dyDescent="0.2">
      <c r="A152">
        <f>IF(AND(ABS(S152)&gt;Input!$A$3,ABS(1-T152)&gt;Input!$A$4),MAX($A$4:A151)+1,"")</f>
        <v>148</v>
      </c>
      <c r="B152">
        <f>IF(AND(ABS(U152)&gt;Input!$B$3,ABS(1-V152)&gt;Input!$B$4),MAX($B$4:B151)+1,"")</f>
        <v>148</v>
      </c>
      <c r="C152">
        <f>IF(AND(ABS(W152)&gt;Input!$C$3,ABS(1-X152)&gt;Input!$C$4),MAX($C$4:C151)+1,"")</f>
        <v>148</v>
      </c>
      <c r="D152" t="str">
        <f>IF(AND(H152=H153,J152=J153),"",MAX($D$4:D151)+1)</f>
        <v/>
      </c>
      <c r="E152" s="7" t="s">
        <v>18</v>
      </c>
      <c r="F152" s="7"/>
      <c r="G152" s="7"/>
      <c r="H152" s="7"/>
      <c r="I152" s="7"/>
      <c r="J152" s="7"/>
      <c r="K152" s="7" t="s">
        <v>393</v>
      </c>
      <c r="L152" s="7" t="s">
        <v>152</v>
      </c>
      <c r="M152" s="4">
        <v>0</v>
      </c>
      <c r="N152" s="4">
        <v>0</v>
      </c>
      <c r="O152" s="4">
        <v>0</v>
      </c>
      <c r="P152" s="4">
        <v>-1958.77</v>
      </c>
      <c r="Q152" s="4">
        <v>0</v>
      </c>
      <c r="R152" s="4">
        <v>0</v>
      </c>
      <c r="S152" s="4">
        <v>0</v>
      </c>
      <c r="T152" s="33">
        <f t="shared" si="23"/>
        <v>-1958.77</v>
      </c>
      <c r="U152" s="4">
        <v>0</v>
      </c>
      <c r="V152" s="4">
        <v>0</v>
      </c>
      <c r="W152" s="4">
        <v>0</v>
      </c>
      <c r="X152" s="4">
        <v>0.23000000000001819</v>
      </c>
      <c r="Y152" s="4">
        <v>0</v>
      </c>
      <c r="Z152" s="4">
        <v>0</v>
      </c>
      <c r="AA152" s="4">
        <v>0</v>
      </c>
      <c r="AB152" s="33">
        <f t="shared" si="24"/>
        <v>0.23000000000001819</v>
      </c>
      <c r="AC152" s="4">
        <v>0</v>
      </c>
      <c r="AD152" s="4">
        <v>0</v>
      </c>
      <c r="AE152" s="4">
        <v>0</v>
      </c>
      <c r="AF152" s="4">
        <v>-1958.77</v>
      </c>
      <c r="AG152" s="4">
        <v>0</v>
      </c>
      <c r="AH152" s="4">
        <v>0</v>
      </c>
      <c r="AI152" s="4">
        <v>0</v>
      </c>
      <c r="AJ152" s="33">
        <f t="shared" si="25"/>
        <v>-1958.77</v>
      </c>
      <c r="AK152" s="4"/>
    </row>
    <row r="153" spans="1:37" x14ac:dyDescent="0.2">
      <c r="A153">
        <f>IF(AND(ABS(S153)&gt;Input!$A$3,ABS(1-T153)&gt;Input!$A$4),MAX($A$4:A152)+1,"")</f>
        <v>149</v>
      </c>
      <c r="B153">
        <f>IF(AND(ABS(U153)&gt;Input!$B$3,ABS(1-V153)&gt;Input!$B$4),MAX($B$4:B152)+1,"")</f>
        <v>149</v>
      </c>
      <c r="C153">
        <f>IF(AND(ABS(W153)&gt;Input!$C$3,ABS(1-X153)&gt;Input!$C$4),MAX($C$4:C152)+1,"")</f>
        <v>149</v>
      </c>
      <c r="D153" t="str">
        <f>IF(AND(H153=H154,J153=J154),"",MAX($D$4:D152)+1)</f>
        <v/>
      </c>
      <c r="E153" s="7" t="s">
        <v>18</v>
      </c>
      <c r="F153" s="7"/>
      <c r="G153" s="7"/>
      <c r="H153" s="7"/>
      <c r="I153" s="7"/>
      <c r="J153" s="7"/>
      <c r="K153" s="7" t="s">
        <v>394</v>
      </c>
      <c r="L153" s="7" t="s">
        <v>153</v>
      </c>
      <c r="M153" s="4">
        <v>-50</v>
      </c>
      <c r="N153" s="4">
        <v>-1876.25</v>
      </c>
      <c r="O153" s="4">
        <v>0</v>
      </c>
      <c r="P153" s="4">
        <v>14.360000000000127</v>
      </c>
      <c r="Q153" s="4">
        <v>111.71000000000004</v>
      </c>
      <c r="R153" s="4">
        <v>-129.86999999999989</v>
      </c>
      <c r="S153" s="4">
        <v>154</v>
      </c>
      <c r="T153" s="33">
        <f t="shared" si="23"/>
        <v>-1776.0499999999997</v>
      </c>
      <c r="U153" s="4">
        <v>-50</v>
      </c>
      <c r="V153" s="4">
        <v>-1876.25</v>
      </c>
      <c r="W153" s="4">
        <v>0</v>
      </c>
      <c r="X153" s="4">
        <v>14.360000000000127</v>
      </c>
      <c r="Y153" s="4">
        <v>111.71000000000004</v>
      </c>
      <c r="Z153" s="4">
        <v>-129.86999999999989</v>
      </c>
      <c r="AA153" s="4">
        <v>154</v>
      </c>
      <c r="AB153" s="33">
        <f t="shared" si="24"/>
        <v>-1776.0499999999997</v>
      </c>
      <c r="AC153" s="4">
        <v>-50</v>
      </c>
      <c r="AD153" s="4">
        <v>-1876.25</v>
      </c>
      <c r="AE153" s="4">
        <v>1555</v>
      </c>
      <c r="AF153" s="4">
        <v>14.360000000000127</v>
      </c>
      <c r="AG153" s="4">
        <v>111.71000000000004</v>
      </c>
      <c r="AH153" s="4">
        <v>-129.86999999999989</v>
      </c>
      <c r="AI153" s="4">
        <v>154</v>
      </c>
      <c r="AJ153" s="33">
        <f t="shared" si="25"/>
        <v>-221.04999999999973</v>
      </c>
      <c r="AK153" s="4"/>
    </row>
    <row r="154" spans="1:37" x14ac:dyDescent="0.2">
      <c r="A154">
        <f>IF(AND(ABS(S154)&gt;Input!$A$3,ABS(1-T154)&gt;Input!$A$4),MAX($A$4:A153)+1,"")</f>
        <v>150</v>
      </c>
      <c r="B154">
        <f>IF(AND(ABS(U154)&gt;Input!$B$3,ABS(1-V154)&gt;Input!$B$4),MAX($B$4:B153)+1,"")</f>
        <v>150</v>
      </c>
      <c r="C154">
        <f>IF(AND(ABS(W154)&gt;Input!$C$3,ABS(1-X154)&gt;Input!$C$4),MAX($C$4:C153)+1,"")</f>
        <v>150</v>
      </c>
      <c r="D154" t="str">
        <f>IF(AND(H154=H155,J154=J155),"",MAX($D$4:D153)+1)</f>
        <v/>
      </c>
      <c r="E154" s="7" t="s">
        <v>18</v>
      </c>
      <c r="F154" s="7"/>
      <c r="G154" s="7"/>
      <c r="H154" s="7"/>
      <c r="I154" s="7"/>
      <c r="J154" s="7"/>
      <c r="K154" s="7" t="s">
        <v>395</v>
      </c>
      <c r="L154" s="7" t="s">
        <v>154</v>
      </c>
      <c r="M154" s="4">
        <v>-5998</v>
      </c>
      <c r="N154" s="4">
        <v>239.92000000000007</v>
      </c>
      <c r="O154" s="4">
        <v>2530.1799999999998</v>
      </c>
      <c r="P154" s="4">
        <v>-1613.9499999999998</v>
      </c>
      <c r="Q154" s="4">
        <v>2731.3</v>
      </c>
      <c r="R154" s="4">
        <v>1241.4499999999998</v>
      </c>
      <c r="S154" s="4">
        <v>-3176.8</v>
      </c>
      <c r="T154" s="33">
        <f t="shared" si="23"/>
        <v>-4045.9000000000005</v>
      </c>
      <c r="U154" s="4">
        <v>-5998</v>
      </c>
      <c r="V154" s="4">
        <v>239.92000000000007</v>
      </c>
      <c r="W154" s="4">
        <v>2530.1799999999998</v>
      </c>
      <c r="X154" s="4">
        <v>-1613.9499999999998</v>
      </c>
      <c r="Y154" s="4">
        <v>2731.3</v>
      </c>
      <c r="Z154" s="4">
        <v>1241.4499999999998</v>
      </c>
      <c r="AA154" s="4">
        <v>-3176.8</v>
      </c>
      <c r="AB154" s="33">
        <f t="shared" si="24"/>
        <v>-4045.9000000000005</v>
      </c>
      <c r="AC154" s="4">
        <v>-5998</v>
      </c>
      <c r="AD154" s="4">
        <v>239.92000000000007</v>
      </c>
      <c r="AE154" s="4">
        <v>2530.1799999999998</v>
      </c>
      <c r="AF154" s="4">
        <v>-1613.9499999999998</v>
      </c>
      <c r="AG154" s="4">
        <v>2731.3</v>
      </c>
      <c r="AH154" s="4">
        <v>1241.4499999999998</v>
      </c>
      <c r="AI154" s="4">
        <v>-3176.8</v>
      </c>
      <c r="AJ154" s="33">
        <f t="shared" si="25"/>
        <v>-4045.9000000000005</v>
      </c>
      <c r="AK154" s="4"/>
    </row>
    <row r="155" spans="1:37" x14ac:dyDescent="0.2">
      <c r="A155">
        <f>IF(AND(ABS(S155)&gt;Input!$A$3,ABS(1-T155)&gt;Input!$A$4),MAX($A$4:A154)+1,"")</f>
        <v>151</v>
      </c>
      <c r="B155">
        <f>IF(AND(ABS(U155)&gt;Input!$B$3,ABS(1-V155)&gt;Input!$B$4),MAX($B$4:B154)+1,"")</f>
        <v>151</v>
      </c>
      <c r="C155">
        <f>IF(AND(ABS(W155)&gt;Input!$C$3,ABS(1-X155)&gt;Input!$C$4),MAX($C$4:C154)+1,"")</f>
        <v>151</v>
      </c>
      <c r="D155" t="str">
        <f>IF(AND(H155=H156,J155=J156),"",MAX($D$4:D154)+1)</f>
        <v/>
      </c>
      <c r="E155" s="7" t="s">
        <v>18</v>
      </c>
      <c r="F155" s="7"/>
      <c r="G155" s="7"/>
      <c r="H155" s="7"/>
      <c r="I155" s="7"/>
      <c r="J155" s="7"/>
      <c r="K155" s="7" t="s">
        <v>396</v>
      </c>
      <c r="L155" s="7" t="s">
        <v>155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33">
        <f t="shared" si="23"/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33">
        <f t="shared" si="24"/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33">
        <f t="shared" si="25"/>
        <v>0</v>
      </c>
      <c r="AK155" s="4"/>
    </row>
    <row r="156" spans="1:37" x14ac:dyDescent="0.2">
      <c r="A156">
        <f>IF(AND(ABS(S156)&gt;Input!$A$3,ABS(1-T156)&gt;Input!$A$4),MAX($A$4:A155)+1,"")</f>
        <v>152</v>
      </c>
      <c r="B156">
        <f>IF(AND(ABS(U156)&gt;Input!$B$3,ABS(1-V156)&gt;Input!$B$4),MAX($B$4:B155)+1,"")</f>
        <v>152</v>
      </c>
      <c r="C156">
        <f>IF(AND(ABS(W156)&gt;Input!$C$3,ABS(1-X156)&gt;Input!$C$4),MAX($C$4:C155)+1,"")</f>
        <v>152</v>
      </c>
      <c r="D156" t="str">
        <f>IF(AND(H156=H157,J156=J157),"",MAX($D$4:D155)+1)</f>
        <v/>
      </c>
      <c r="E156" s="7" t="s">
        <v>18</v>
      </c>
      <c r="F156" s="7"/>
      <c r="G156" s="7"/>
      <c r="H156" s="7"/>
      <c r="I156" s="7"/>
      <c r="J156" s="7"/>
      <c r="K156" s="7" t="s">
        <v>397</v>
      </c>
      <c r="L156" s="7" t="s">
        <v>156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33">
        <f t="shared" si="23"/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33">
        <f t="shared" si="24"/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33">
        <f t="shared" si="25"/>
        <v>0</v>
      </c>
      <c r="AK156" s="4"/>
    </row>
    <row r="157" spans="1:37" x14ac:dyDescent="0.2">
      <c r="A157">
        <f>IF(AND(ABS(S157)&gt;Input!$A$3,ABS(1-T157)&gt;Input!$A$4),MAX($A$4:A156)+1,"")</f>
        <v>153</v>
      </c>
      <c r="B157">
        <f>IF(AND(ABS(U157)&gt;Input!$B$3,ABS(1-V157)&gt;Input!$B$4),MAX($B$4:B156)+1,"")</f>
        <v>153</v>
      </c>
      <c r="C157">
        <f>IF(AND(ABS(W157)&gt;Input!$C$3,ABS(1-X157)&gt;Input!$C$4),MAX($C$4:C156)+1,"")</f>
        <v>153</v>
      </c>
      <c r="D157" t="str">
        <f>IF(AND(H157=H158,J157=J158),"",MAX($D$4:D156)+1)</f>
        <v/>
      </c>
      <c r="E157" s="7" t="s">
        <v>18</v>
      </c>
      <c r="F157" s="7"/>
      <c r="G157" s="7"/>
      <c r="H157" s="7"/>
      <c r="I157" s="7"/>
      <c r="J157" s="7"/>
      <c r="K157" s="7" t="s">
        <v>398</v>
      </c>
      <c r="L157" s="7" t="s">
        <v>157</v>
      </c>
      <c r="M157" s="4">
        <v>0</v>
      </c>
      <c r="N157" s="4">
        <v>0</v>
      </c>
      <c r="O157" s="4">
        <v>-6426</v>
      </c>
      <c r="P157" s="4">
        <v>0</v>
      </c>
      <c r="Q157" s="4">
        <v>0</v>
      </c>
      <c r="R157" s="4">
        <v>0</v>
      </c>
      <c r="S157" s="4">
        <v>0</v>
      </c>
      <c r="T157" s="33">
        <f t="shared" si="23"/>
        <v>-6426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33">
        <f t="shared" si="24"/>
        <v>0</v>
      </c>
      <c r="AC157" s="4">
        <v>0</v>
      </c>
      <c r="AD157" s="4">
        <v>0</v>
      </c>
      <c r="AE157" s="4">
        <v>-6426</v>
      </c>
      <c r="AF157" s="4">
        <v>0</v>
      </c>
      <c r="AG157" s="4">
        <v>0</v>
      </c>
      <c r="AH157" s="4">
        <v>0</v>
      </c>
      <c r="AI157" s="4">
        <v>0</v>
      </c>
      <c r="AJ157" s="33">
        <f t="shared" si="25"/>
        <v>-6426</v>
      </c>
      <c r="AK157" s="4"/>
    </row>
    <row r="158" spans="1:37" x14ac:dyDescent="0.2">
      <c r="A158">
        <f>IF(AND(ABS(S158)&gt;Input!$A$3,ABS(1-T158)&gt;Input!$A$4),MAX($A$4:A157)+1,"")</f>
        <v>154</v>
      </c>
      <c r="B158">
        <f>IF(AND(ABS(U158)&gt;Input!$B$3,ABS(1-V158)&gt;Input!$B$4),MAX($B$4:B157)+1,"")</f>
        <v>154</v>
      </c>
      <c r="C158">
        <f>IF(AND(ABS(W158)&gt;Input!$C$3,ABS(1-X158)&gt;Input!$C$4),MAX($C$4:C157)+1,"")</f>
        <v>154</v>
      </c>
      <c r="D158" t="str">
        <f>IF(AND(H158=H159,J158=J159),"",MAX($D$4:D157)+1)</f>
        <v/>
      </c>
      <c r="E158" s="7" t="s">
        <v>18</v>
      </c>
      <c r="F158" s="7"/>
      <c r="G158" s="7"/>
      <c r="H158" s="7"/>
      <c r="I158" s="7"/>
      <c r="J158" s="7"/>
      <c r="K158" s="7" t="s">
        <v>399</v>
      </c>
      <c r="L158" s="7" t="s">
        <v>158</v>
      </c>
      <c r="M158" s="4">
        <v>0</v>
      </c>
      <c r="N158" s="4">
        <v>0</v>
      </c>
      <c r="O158" s="4">
        <v>0</v>
      </c>
      <c r="P158" s="4">
        <v>-120000</v>
      </c>
      <c r="Q158" s="4">
        <v>120000</v>
      </c>
      <c r="R158" s="4">
        <v>0</v>
      </c>
      <c r="S158" s="4">
        <v>0</v>
      </c>
      <c r="T158" s="33">
        <f t="shared" si="23"/>
        <v>0</v>
      </c>
      <c r="U158" s="4">
        <v>0</v>
      </c>
      <c r="V158" s="4">
        <v>0</v>
      </c>
      <c r="W158" s="4">
        <v>0</v>
      </c>
      <c r="X158" s="4">
        <v>0</v>
      </c>
      <c r="Y158" s="4">
        <v>120000</v>
      </c>
      <c r="Z158" s="4">
        <v>0</v>
      </c>
      <c r="AA158" s="4">
        <v>0</v>
      </c>
      <c r="AB158" s="33">
        <f t="shared" si="24"/>
        <v>120000</v>
      </c>
      <c r="AC158" s="4">
        <v>0</v>
      </c>
      <c r="AD158" s="4">
        <v>0</v>
      </c>
      <c r="AE158" s="4">
        <v>0</v>
      </c>
      <c r="AF158" s="4">
        <v>-120000</v>
      </c>
      <c r="AG158" s="4">
        <v>120000</v>
      </c>
      <c r="AH158" s="4">
        <v>0</v>
      </c>
      <c r="AI158" s="4">
        <v>0</v>
      </c>
      <c r="AJ158" s="33">
        <f t="shared" si="25"/>
        <v>0</v>
      </c>
      <c r="AK158" s="4"/>
    </row>
    <row r="159" spans="1:37" x14ac:dyDescent="0.2">
      <c r="A159">
        <f>IF(AND(ABS(S159)&gt;Input!$A$3,ABS(1-T159)&gt;Input!$A$4),MAX($A$4:A158)+1,"")</f>
        <v>155</v>
      </c>
      <c r="B159">
        <f>IF(AND(ABS(U159)&gt;Input!$B$3,ABS(1-V159)&gt;Input!$B$4),MAX($B$4:B158)+1,"")</f>
        <v>155</v>
      </c>
      <c r="C159">
        <f>IF(AND(ABS(W159)&gt;Input!$C$3,ABS(1-X159)&gt;Input!$C$4),MAX($C$4:C158)+1,"")</f>
        <v>155</v>
      </c>
      <c r="D159" t="str">
        <f>IF(AND(H159=H160,J159=J160),"",MAX($D$4:D158)+1)</f>
        <v/>
      </c>
      <c r="E159" s="7" t="s">
        <v>18</v>
      </c>
      <c r="F159" s="7"/>
      <c r="G159" s="7"/>
      <c r="H159" s="7"/>
      <c r="I159" s="7"/>
      <c r="J159" s="7"/>
      <c r="K159" s="7" t="s">
        <v>400</v>
      </c>
      <c r="L159" s="7" t="s">
        <v>401</v>
      </c>
      <c r="M159" s="4">
        <v>0</v>
      </c>
      <c r="N159" s="4">
        <v>0</v>
      </c>
      <c r="O159" s="4">
        <v>0</v>
      </c>
      <c r="P159" s="4">
        <v>0</v>
      </c>
      <c r="Q159" s="4">
        <v>-25000</v>
      </c>
      <c r="R159" s="4">
        <v>0</v>
      </c>
      <c r="S159" s="4">
        <v>0</v>
      </c>
      <c r="T159" s="33">
        <f t="shared" si="23"/>
        <v>-25000</v>
      </c>
      <c r="U159" s="4">
        <v>0</v>
      </c>
      <c r="V159" s="4">
        <v>0</v>
      </c>
      <c r="W159" s="4">
        <v>0</v>
      </c>
      <c r="X159" s="4">
        <v>25000</v>
      </c>
      <c r="Y159" s="4">
        <v>0</v>
      </c>
      <c r="Z159" s="4">
        <v>0</v>
      </c>
      <c r="AA159" s="4">
        <v>0</v>
      </c>
      <c r="AB159" s="33">
        <f t="shared" si="24"/>
        <v>25000</v>
      </c>
      <c r="AC159" s="4">
        <v>0</v>
      </c>
      <c r="AD159" s="4">
        <v>0</v>
      </c>
      <c r="AE159" s="4">
        <v>0</v>
      </c>
      <c r="AF159" s="4">
        <v>0</v>
      </c>
      <c r="AG159" s="4">
        <v>-25000</v>
      </c>
      <c r="AH159" s="4">
        <v>0</v>
      </c>
      <c r="AI159" s="4">
        <v>0</v>
      </c>
      <c r="AJ159" s="33">
        <f t="shared" si="25"/>
        <v>-25000</v>
      </c>
      <c r="AK159" s="4"/>
    </row>
    <row r="160" spans="1:37" x14ac:dyDescent="0.2">
      <c r="A160">
        <f>IF(AND(ABS(S160)&gt;Input!$A$3,ABS(1-T160)&gt;Input!$A$4),MAX($A$4:A159)+1,"")</f>
        <v>156</v>
      </c>
      <c r="B160">
        <f>IF(AND(ABS(U160)&gt;Input!$B$3,ABS(1-V160)&gt;Input!$B$4),MAX($B$4:B159)+1,"")</f>
        <v>156</v>
      </c>
      <c r="C160">
        <f>IF(AND(ABS(W160)&gt;Input!$C$3,ABS(1-X160)&gt;Input!$C$4),MAX($C$4:C159)+1,"")</f>
        <v>156</v>
      </c>
      <c r="D160" t="str">
        <f>IF(AND(H160=H161,J160=J161),"",MAX($D$4:D159)+1)</f>
        <v/>
      </c>
      <c r="E160" s="7" t="s">
        <v>18</v>
      </c>
      <c r="F160" s="7"/>
      <c r="G160" s="7"/>
      <c r="H160" s="7"/>
      <c r="I160" s="7"/>
      <c r="J160" s="7"/>
      <c r="K160" s="7" t="s">
        <v>402</v>
      </c>
      <c r="L160" s="7" t="s">
        <v>159</v>
      </c>
      <c r="M160" s="4">
        <v>359133.06</v>
      </c>
      <c r="N160" s="4">
        <v>675761.83000000007</v>
      </c>
      <c r="O160" s="4">
        <v>1982725.01</v>
      </c>
      <c r="P160" s="4">
        <v>795522.25</v>
      </c>
      <c r="Q160" s="4">
        <v>-97834.969999999972</v>
      </c>
      <c r="R160" s="4">
        <v>249011.49</v>
      </c>
      <c r="S160" s="4">
        <v>716402</v>
      </c>
      <c r="T160" s="33">
        <f t="shared" si="23"/>
        <v>4680720.6700000009</v>
      </c>
      <c r="U160" s="4">
        <v>359133.06</v>
      </c>
      <c r="V160" s="4">
        <v>675761.83000000007</v>
      </c>
      <c r="W160" s="4">
        <v>1982725.01</v>
      </c>
      <c r="X160" s="4">
        <v>795522.25</v>
      </c>
      <c r="Y160" s="4">
        <v>-78788.27999999997</v>
      </c>
      <c r="Z160" s="4">
        <v>249011.49</v>
      </c>
      <c r="AA160" s="4">
        <v>716402</v>
      </c>
      <c r="AB160" s="33">
        <f t="shared" si="24"/>
        <v>4699767.3600000003</v>
      </c>
      <c r="AC160" s="4">
        <v>359133.06</v>
      </c>
      <c r="AD160" s="4">
        <v>675761.83000000007</v>
      </c>
      <c r="AE160" s="4">
        <v>1982725.01</v>
      </c>
      <c r="AF160" s="4">
        <v>795522.25</v>
      </c>
      <c r="AG160" s="4">
        <v>-97834.969999999972</v>
      </c>
      <c r="AH160" s="4">
        <v>249011.49</v>
      </c>
      <c r="AI160" s="4">
        <v>716402</v>
      </c>
      <c r="AJ160" s="33">
        <f t="shared" si="25"/>
        <v>4680720.6700000009</v>
      </c>
      <c r="AK160" s="4"/>
    </row>
    <row r="161" spans="1:37" x14ac:dyDescent="0.2">
      <c r="A161">
        <f>IF(AND(ABS(S161)&gt;Input!$A$3,ABS(1-T161)&gt;Input!$A$4),MAX($A$4:A160)+1,"")</f>
        <v>157</v>
      </c>
      <c r="B161">
        <f>IF(AND(ABS(U161)&gt;Input!$B$3,ABS(1-V161)&gt;Input!$B$4),MAX($B$4:B160)+1,"")</f>
        <v>157</v>
      </c>
      <c r="C161">
        <f>IF(AND(ABS(W161)&gt;Input!$C$3,ABS(1-X161)&gt;Input!$C$4),MAX($C$4:C160)+1,"")</f>
        <v>157</v>
      </c>
      <c r="D161" t="str">
        <f>IF(AND(H161=H162,J161=J162),"",MAX($D$4:D160)+1)</f>
        <v/>
      </c>
      <c r="E161" s="7" t="s">
        <v>18</v>
      </c>
      <c r="F161" s="7"/>
      <c r="G161" s="7"/>
      <c r="H161" s="7"/>
      <c r="I161" s="7"/>
      <c r="J161" s="7"/>
      <c r="K161" s="7" t="s">
        <v>403</v>
      </c>
      <c r="L161" s="7" t="s">
        <v>160</v>
      </c>
      <c r="M161" s="4">
        <v>47.619999999995343</v>
      </c>
      <c r="N161" s="4">
        <v>-149000.42000000001</v>
      </c>
      <c r="O161" s="4">
        <v>59030.58</v>
      </c>
      <c r="P161" s="4">
        <v>-113600</v>
      </c>
      <c r="Q161" s="4">
        <v>0</v>
      </c>
      <c r="R161" s="4">
        <v>10110</v>
      </c>
      <c r="S161" s="4">
        <v>19700</v>
      </c>
      <c r="T161" s="33">
        <f t="shared" si="23"/>
        <v>-173712.22000000003</v>
      </c>
      <c r="U161" s="4">
        <v>47.619999999995343</v>
      </c>
      <c r="V161" s="4">
        <v>0.57999999998719431</v>
      </c>
      <c r="W161" s="4">
        <v>59030.58</v>
      </c>
      <c r="X161" s="4">
        <v>0</v>
      </c>
      <c r="Y161" s="4">
        <v>0</v>
      </c>
      <c r="Z161" s="4">
        <v>10110</v>
      </c>
      <c r="AA161" s="4">
        <v>19700</v>
      </c>
      <c r="AB161" s="33">
        <f t="shared" si="24"/>
        <v>88888.779999999984</v>
      </c>
      <c r="AC161" s="4">
        <v>-144704.38</v>
      </c>
      <c r="AD161" s="4">
        <v>-149000.42000000001</v>
      </c>
      <c r="AE161" s="4">
        <v>59030.58</v>
      </c>
      <c r="AF161" s="4">
        <v>-113600</v>
      </c>
      <c r="AG161" s="4">
        <v>-119667</v>
      </c>
      <c r="AH161" s="4">
        <v>10110</v>
      </c>
      <c r="AI161" s="4">
        <v>19700</v>
      </c>
      <c r="AJ161" s="33">
        <f t="shared" si="25"/>
        <v>-438131.22000000003</v>
      </c>
      <c r="AK161" s="4"/>
    </row>
    <row r="162" spans="1:37" x14ac:dyDescent="0.2">
      <c r="A162">
        <f>IF(AND(ABS(S162)&gt;Input!$A$3,ABS(1-T162)&gt;Input!$A$4),MAX($A$4:A161)+1,"")</f>
        <v>158</v>
      </c>
      <c r="B162">
        <f>IF(AND(ABS(U162)&gt;Input!$B$3,ABS(1-V162)&gt;Input!$B$4),MAX($B$4:B161)+1,"")</f>
        <v>158</v>
      </c>
      <c r="C162">
        <f>IF(AND(ABS(W162)&gt;Input!$C$3,ABS(1-X162)&gt;Input!$C$4),MAX($C$4:C161)+1,"")</f>
        <v>158</v>
      </c>
      <c r="D162" t="str">
        <f>IF(AND(H162=H163,J162=J163),"",MAX($D$4:D161)+1)</f>
        <v/>
      </c>
      <c r="E162" s="7" t="s">
        <v>18</v>
      </c>
      <c r="F162" s="7"/>
      <c r="G162" s="7"/>
      <c r="H162" s="7"/>
      <c r="I162" s="7"/>
      <c r="J162" s="7"/>
      <c r="K162" s="7" t="s">
        <v>404</v>
      </c>
      <c r="L162" s="7" t="s">
        <v>161</v>
      </c>
      <c r="M162" s="4">
        <v>97722.909999999974</v>
      </c>
      <c r="N162" s="4">
        <v>111323.18</v>
      </c>
      <c r="O162" s="4">
        <v>97972.780000000028</v>
      </c>
      <c r="P162" s="4">
        <v>127110.32</v>
      </c>
      <c r="Q162" s="4">
        <v>32102.780000000028</v>
      </c>
      <c r="R162" s="4">
        <v>-53407.209999999963</v>
      </c>
      <c r="S162" s="4">
        <v>9077.3499999999767</v>
      </c>
      <c r="T162" s="33">
        <f t="shared" si="23"/>
        <v>421902.11000000004</v>
      </c>
      <c r="U162" s="4">
        <v>110722.90999999997</v>
      </c>
      <c r="V162" s="4">
        <v>134823.18</v>
      </c>
      <c r="W162" s="4">
        <v>115972.78000000003</v>
      </c>
      <c r="X162" s="4">
        <v>127110.32</v>
      </c>
      <c r="Y162" s="4">
        <v>39102.780000000028</v>
      </c>
      <c r="Z162" s="4">
        <v>27146.790000000037</v>
      </c>
      <c r="AA162" s="4">
        <v>116736.34999999998</v>
      </c>
      <c r="AB162" s="33">
        <f t="shared" si="24"/>
        <v>671615.11</v>
      </c>
      <c r="AC162" s="4">
        <v>97722.909999999974</v>
      </c>
      <c r="AD162" s="4">
        <v>45323.179999999993</v>
      </c>
      <c r="AE162" s="4">
        <v>138186.78000000003</v>
      </c>
      <c r="AF162" s="4">
        <v>124727.32</v>
      </c>
      <c r="AG162" s="4">
        <v>95827.780000000028</v>
      </c>
      <c r="AH162" s="4">
        <v>-151918.20999999996</v>
      </c>
      <c r="AI162" s="4">
        <v>74797.349999999977</v>
      </c>
      <c r="AJ162" s="33">
        <f t="shared" si="25"/>
        <v>424667.11000000004</v>
      </c>
      <c r="AK162" s="4"/>
    </row>
    <row r="163" spans="1:37" x14ac:dyDescent="0.2">
      <c r="A163">
        <f>IF(AND(ABS(S163)&gt;Input!$A$3,ABS(1-T163)&gt;Input!$A$4),MAX($A$4:A162)+1,"")</f>
        <v>159</v>
      </c>
      <c r="B163">
        <f>IF(AND(ABS(U163)&gt;Input!$B$3,ABS(1-V163)&gt;Input!$B$4),MAX($B$4:B162)+1,"")</f>
        <v>159</v>
      </c>
      <c r="C163">
        <f>IF(AND(ABS(W163)&gt;Input!$C$3,ABS(1-X163)&gt;Input!$C$4),MAX($C$4:C162)+1,"")</f>
        <v>159</v>
      </c>
      <c r="D163" t="str">
        <f>IF(AND(H163=H164,J163=J164),"",MAX($D$4:D162)+1)</f>
        <v/>
      </c>
      <c r="E163" s="7" t="s">
        <v>18</v>
      </c>
      <c r="F163" s="7"/>
      <c r="G163" s="7"/>
      <c r="H163" s="7"/>
      <c r="I163" s="7"/>
      <c r="J163" s="7"/>
      <c r="K163" s="7" t="s">
        <v>405</v>
      </c>
      <c r="L163" s="7" t="s">
        <v>162</v>
      </c>
      <c r="M163" s="4">
        <v>3622.7999999999993</v>
      </c>
      <c r="N163" s="4">
        <v>1491.7599999999984</v>
      </c>
      <c r="O163" s="4">
        <v>-6504.0800000000017</v>
      </c>
      <c r="P163" s="4">
        <v>-25.080000000001746</v>
      </c>
      <c r="Q163" s="4">
        <v>-1635.0099999999984</v>
      </c>
      <c r="R163" s="4">
        <v>-16544.54</v>
      </c>
      <c r="S163" s="4">
        <v>-42146.619999999995</v>
      </c>
      <c r="T163" s="33">
        <f t="shared" si="23"/>
        <v>-61740.770000000004</v>
      </c>
      <c r="U163" s="4">
        <v>3622.7999999999993</v>
      </c>
      <c r="V163" s="4">
        <v>3963.7599999999984</v>
      </c>
      <c r="W163" s="4">
        <v>-3032.0800000000017</v>
      </c>
      <c r="X163" s="4">
        <v>-25.080000000001746</v>
      </c>
      <c r="Y163" s="4">
        <v>-1635.0099999999984</v>
      </c>
      <c r="Z163" s="4">
        <v>-2978.5400000000009</v>
      </c>
      <c r="AA163" s="4">
        <v>-15946.619999999995</v>
      </c>
      <c r="AB163" s="33">
        <f t="shared" si="24"/>
        <v>-16030.77</v>
      </c>
      <c r="AC163" s="4">
        <v>3622.7999999999993</v>
      </c>
      <c r="AD163" s="4">
        <v>1491.7599999999984</v>
      </c>
      <c r="AE163" s="4">
        <v>-6504.0800000000017</v>
      </c>
      <c r="AF163" s="4">
        <v>-25.080000000001746</v>
      </c>
      <c r="AG163" s="4">
        <v>-1635.0099999999984</v>
      </c>
      <c r="AH163" s="4">
        <v>-16544.54</v>
      </c>
      <c r="AI163" s="4">
        <v>-35946.619999999995</v>
      </c>
      <c r="AJ163" s="33">
        <f t="shared" si="25"/>
        <v>-55540.770000000004</v>
      </c>
      <c r="AK163" s="4"/>
    </row>
    <row r="164" spans="1:37" x14ac:dyDescent="0.2">
      <c r="A164">
        <f>IF(AND(ABS(S164)&gt;Input!$A$3,ABS(1-T164)&gt;Input!$A$4),MAX($A$4:A163)+1,"")</f>
        <v>160</v>
      </c>
      <c r="B164">
        <f>IF(AND(ABS(U164)&gt;Input!$B$3,ABS(1-V164)&gt;Input!$B$4),MAX($B$4:B163)+1,"")</f>
        <v>160</v>
      </c>
      <c r="C164">
        <f>IF(AND(ABS(W164)&gt;Input!$C$3,ABS(1-X164)&gt;Input!$C$4),MAX($C$4:C163)+1,"")</f>
        <v>160</v>
      </c>
      <c r="D164" t="str">
        <f>IF(AND(H164=H165,J164=J165),"",MAX($D$4:D163)+1)</f>
        <v/>
      </c>
      <c r="E164" s="7" t="s">
        <v>18</v>
      </c>
      <c r="F164" s="7"/>
      <c r="G164" s="7"/>
      <c r="H164" s="7"/>
      <c r="I164" s="7"/>
      <c r="J164" s="7"/>
      <c r="K164" s="7" t="s">
        <v>406</v>
      </c>
      <c r="L164" s="7" t="s">
        <v>163</v>
      </c>
      <c r="M164" s="4">
        <v>1450</v>
      </c>
      <c r="N164" s="4">
        <v>2059</v>
      </c>
      <c r="O164" s="4">
        <v>2059</v>
      </c>
      <c r="P164" s="4">
        <v>2500</v>
      </c>
      <c r="Q164" s="4">
        <v>1250</v>
      </c>
      <c r="R164" s="4">
        <v>1250</v>
      </c>
      <c r="S164" s="4">
        <v>1000</v>
      </c>
      <c r="T164" s="33">
        <f t="shared" si="23"/>
        <v>11568</v>
      </c>
      <c r="U164" s="4">
        <v>1450</v>
      </c>
      <c r="V164" s="4">
        <v>2059</v>
      </c>
      <c r="W164" s="4">
        <v>2059</v>
      </c>
      <c r="X164" s="4">
        <v>2500</v>
      </c>
      <c r="Y164" s="4">
        <v>1250</v>
      </c>
      <c r="Z164" s="4">
        <v>1250</v>
      </c>
      <c r="AA164" s="4">
        <v>1000</v>
      </c>
      <c r="AB164" s="33">
        <f t="shared" si="24"/>
        <v>11568</v>
      </c>
      <c r="AC164" s="4">
        <v>1450</v>
      </c>
      <c r="AD164" s="4">
        <v>2059</v>
      </c>
      <c r="AE164" s="4">
        <v>2059</v>
      </c>
      <c r="AF164" s="4">
        <v>2500</v>
      </c>
      <c r="AG164" s="4">
        <v>1250</v>
      </c>
      <c r="AH164" s="4">
        <v>1250</v>
      </c>
      <c r="AI164" s="4">
        <v>1250</v>
      </c>
      <c r="AJ164" s="33">
        <f t="shared" si="25"/>
        <v>11818</v>
      </c>
      <c r="AK164" s="4"/>
    </row>
    <row r="165" spans="1:37" x14ac:dyDescent="0.2">
      <c r="A165">
        <f>IF(AND(ABS(S165)&gt;Input!$A$3,ABS(1-T165)&gt;Input!$A$4),MAX($A$4:A164)+1,"")</f>
        <v>161</v>
      </c>
      <c r="B165">
        <f>IF(AND(ABS(U165)&gt;Input!$B$3,ABS(1-V165)&gt;Input!$B$4),MAX($B$4:B164)+1,"")</f>
        <v>161</v>
      </c>
      <c r="C165">
        <f>IF(AND(ABS(W165)&gt;Input!$C$3,ABS(1-X165)&gt;Input!$C$4),MAX($C$4:C164)+1,"")</f>
        <v>161</v>
      </c>
      <c r="D165" t="str">
        <f>IF(AND(H165=H166,J165=J166),"",MAX($D$4:D164)+1)</f>
        <v/>
      </c>
      <c r="E165" s="7" t="s">
        <v>18</v>
      </c>
      <c r="F165" s="7"/>
      <c r="G165" s="7"/>
      <c r="H165" s="7"/>
      <c r="I165" s="7"/>
      <c r="J165" s="7"/>
      <c r="K165" s="7" t="s">
        <v>407</v>
      </c>
      <c r="L165" s="7" t="s">
        <v>164</v>
      </c>
      <c r="M165" s="4">
        <v>-31013.870000000003</v>
      </c>
      <c r="N165" s="4">
        <v>-26950.699999999997</v>
      </c>
      <c r="O165" s="4">
        <v>6075</v>
      </c>
      <c r="P165" s="4">
        <v>-71777.240000000005</v>
      </c>
      <c r="Q165" s="4">
        <v>-16114.75</v>
      </c>
      <c r="R165" s="4">
        <v>-2817.7099999999991</v>
      </c>
      <c r="S165" s="4">
        <v>-6496.68</v>
      </c>
      <c r="T165" s="33">
        <f t="shared" si="23"/>
        <v>-149095.94999999998</v>
      </c>
      <c r="U165" s="4">
        <v>-31013.870000000003</v>
      </c>
      <c r="V165" s="4">
        <v>-26950.699999999997</v>
      </c>
      <c r="W165" s="4">
        <v>6075</v>
      </c>
      <c r="X165" s="4">
        <v>-71777.240000000005</v>
      </c>
      <c r="Y165" s="4">
        <v>-16114.75</v>
      </c>
      <c r="Z165" s="4">
        <v>-2817.7099999999991</v>
      </c>
      <c r="AA165" s="4">
        <v>-6496.68</v>
      </c>
      <c r="AB165" s="33">
        <f t="shared" si="24"/>
        <v>-149095.94999999998</v>
      </c>
      <c r="AC165" s="4">
        <v>-31013.870000000003</v>
      </c>
      <c r="AD165" s="4">
        <v>-26950.699999999997</v>
      </c>
      <c r="AE165" s="4">
        <v>6075</v>
      </c>
      <c r="AF165" s="4">
        <v>-71777.240000000005</v>
      </c>
      <c r="AG165" s="4">
        <v>-26258.75</v>
      </c>
      <c r="AH165" s="4">
        <v>-2817.7099999999991</v>
      </c>
      <c r="AI165" s="4">
        <v>2503.3199999999997</v>
      </c>
      <c r="AJ165" s="33">
        <f t="shared" si="25"/>
        <v>-150239.94999999998</v>
      </c>
      <c r="AK165" s="4"/>
    </row>
    <row r="166" spans="1:37" x14ac:dyDescent="0.2">
      <c r="A166">
        <f>IF(AND(ABS(S166)&gt;Input!$A$3,ABS(1-T166)&gt;Input!$A$4),MAX($A$4:A165)+1,"")</f>
        <v>162</v>
      </c>
      <c r="B166">
        <f>IF(AND(ABS(U166)&gt;Input!$B$3,ABS(1-V166)&gt;Input!$B$4),MAX($B$4:B165)+1,"")</f>
        <v>162</v>
      </c>
      <c r="C166">
        <f>IF(AND(ABS(W166)&gt;Input!$C$3,ABS(1-X166)&gt;Input!$C$4),MAX($C$4:C165)+1,"")</f>
        <v>162</v>
      </c>
      <c r="D166" t="str">
        <f>IF(AND(H166=H167,J166=J167),"",MAX($D$4:D165)+1)</f>
        <v/>
      </c>
      <c r="E166" s="7" t="s">
        <v>18</v>
      </c>
      <c r="F166" s="7"/>
      <c r="G166" s="7"/>
      <c r="H166" s="7"/>
      <c r="I166" s="7"/>
      <c r="J166" s="7"/>
      <c r="K166" s="7" t="s">
        <v>408</v>
      </c>
      <c r="L166" s="7" t="s">
        <v>165</v>
      </c>
      <c r="M166" s="4">
        <v>-41688.720000000001</v>
      </c>
      <c r="N166" s="4">
        <v>-64148.600000000006</v>
      </c>
      <c r="O166" s="4">
        <v>-105587.59</v>
      </c>
      <c r="P166" s="4">
        <v>-10691.529999999999</v>
      </c>
      <c r="Q166" s="4">
        <v>-37468.619999999995</v>
      </c>
      <c r="R166" s="4">
        <v>-21806.1</v>
      </c>
      <c r="S166" s="4">
        <v>-5472.8000000000029</v>
      </c>
      <c r="T166" s="33">
        <f t="shared" si="23"/>
        <v>-286863.95999999996</v>
      </c>
      <c r="U166" s="4">
        <v>-14213.720000000001</v>
      </c>
      <c r="V166" s="4">
        <v>-27023.600000000006</v>
      </c>
      <c r="W166" s="4">
        <v>-96107.59</v>
      </c>
      <c r="X166" s="4">
        <v>-5613.5299999999988</v>
      </c>
      <c r="Y166" s="4">
        <v>-37468.619999999995</v>
      </c>
      <c r="Z166" s="4">
        <v>-21806.1</v>
      </c>
      <c r="AA166" s="4">
        <v>-5472.8000000000029</v>
      </c>
      <c r="AB166" s="33">
        <f t="shared" si="24"/>
        <v>-207705.96000000002</v>
      </c>
      <c r="AC166" s="4">
        <v>-41688.720000000001</v>
      </c>
      <c r="AD166" s="4">
        <v>-64148.600000000006</v>
      </c>
      <c r="AE166" s="4">
        <v>-105587.59</v>
      </c>
      <c r="AF166" s="4">
        <v>-5791.5299999999988</v>
      </c>
      <c r="AG166" s="4">
        <v>-37468.619999999995</v>
      </c>
      <c r="AH166" s="4">
        <v>-21806.1</v>
      </c>
      <c r="AI166" s="4">
        <v>2527.1999999999971</v>
      </c>
      <c r="AJ166" s="33">
        <f t="shared" si="25"/>
        <v>-273963.95999999996</v>
      </c>
      <c r="AK166" s="4"/>
    </row>
    <row r="167" spans="1:37" x14ac:dyDescent="0.2">
      <c r="A167">
        <f>IF(AND(ABS(S167)&gt;Input!$A$3,ABS(1-T167)&gt;Input!$A$4),MAX($A$4:A166)+1,"")</f>
        <v>163</v>
      </c>
      <c r="B167">
        <f>IF(AND(ABS(U167)&gt;Input!$B$3,ABS(1-V167)&gt;Input!$B$4),MAX($B$4:B166)+1,"")</f>
        <v>163</v>
      </c>
      <c r="C167">
        <f>IF(AND(ABS(W167)&gt;Input!$C$3,ABS(1-X167)&gt;Input!$C$4),MAX($C$4:C166)+1,"")</f>
        <v>163</v>
      </c>
      <c r="D167" t="str">
        <f>IF(AND(H167=H168,J167=J168),"",MAX($D$4:D166)+1)</f>
        <v/>
      </c>
      <c r="E167" s="7" t="s">
        <v>18</v>
      </c>
      <c r="F167" s="7"/>
      <c r="G167" s="7"/>
      <c r="H167" s="7"/>
      <c r="I167" s="7"/>
      <c r="J167" s="7"/>
      <c r="K167" s="7" t="s">
        <v>409</v>
      </c>
      <c r="L167" s="7" t="s">
        <v>166</v>
      </c>
      <c r="M167" s="4">
        <v>-2215.3800000000047</v>
      </c>
      <c r="N167" s="4">
        <v>11125.25</v>
      </c>
      <c r="O167" s="4">
        <v>-10039.410000000003</v>
      </c>
      <c r="P167" s="4">
        <v>13573.479999999996</v>
      </c>
      <c r="Q167" s="4">
        <v>7004.1100000000006</v>
      </c>
      <c r="R167" s="4">
        <v>31924.130000000005</v>
      </c>
      <c r="S167" s="4">
        <v>11941.29</v>
      </c>
      <c r="T167" s="33">
        <f t="shared" si="23"/>
        <v>63313.469999999994</v>
      </c>
      <c r="U167" s="4">
        <v>-2215.3800000000047</v>
      </c>
      <c r="V167" s="4">
        <v>11125.25</v>
      </c>
      <c r="W167" s="4">
        <v>-551.41000000000349</v>
      </c>
      <c r="X167" s="4">
        <v>13573.479999999996</v>
      </c>
      <c r="Y167" s="4">
        <v>7004.1100000000006</v>
      </c>
      <c r="Z167" s="4">
        <v>31924.130000000005</v>
      </c>
      <c r="AA167" s="4">
        <v>31195.29</v>
      </c>
      <c r="AB167" s="33">
        <f t="shared" si="24"/>
        <v>92055.47</v>
      </c>
      <c r="AC167" s="4">
        <v>-2215.3800000000047</v>
      </c>
      <c r="AD167" s="4">
        <v>11125.25</v>
      </c>
      <c r="AE167" s="4">
        <v>-10039.410000000003</v>
      </c>
      <c r="AF167" s="4">
        <v>13573.479999999996</v>
      </c>
      <c r="AG167" s="4">
        <v>7004.1100000000006</v>
      </c>
      <c r="AH167" s="4">
        <v>31924.130000000005</v>
      </c>
      <c r="AI167" s="4">
        <v>31195.29</v>
      </c>
      <c r="AJ167" s="33">
        <f t="shared" si="25"/>
        <v>82567.47</v>
      </c>
      <c r="AK167" s="4"/>
    </row>
    <row r="168" spans="1:37" x14ac:dyDescent="0.2">
      <c r="A168">
        <f>IF(AND(ABS(S168)&gt;Input!$A$3,ABS(1-T168)&gt;Input!$A$4),MAX($A$4:A167)+1,"")</f>
        <v>164</v>
      </c>
      <c r="B168">
        <f>IF(AND(ABS(U168)&gt;Input!$B$3,ABS(1-V168)&gt;Input!$B$4),MAX($B$4:B167)+1,"")</f>
        <v>164</v>
      </c>
      <c r="C168">
        <f>IF(AND(ABS(W168)&gt;Input!$C$3,ABS(1-X168)&gt;Input!$C$4),MAX($C$4:C167)+1,"")</f>
        <v>164</v>
      </c>
      <c r="D168" t="str">
        <f>IF(AND(H168=H169,J168=J169),"",MAX($D$4:D167)+1)</f>
        <v/>
      </c>
      <c r="E168" s="7" t="s">
        <v>18</v>
      </c>
      <c r="F168" s="7"/>
      <c r="G168" s="7"/>
      <c r="H168" s="7"/>
      <c r="I168" s="7"/>
      <c r="J168" s="7"/>
      <c r="K168" s="7" t="s">
        <v>410</v>
      </c>
      <c r="L168" s="7" t="s">
        <v>167</v>
      </c>
      <c r="M168" s="4">
        <v>1541.54</v>
      </c>
      <c r="N168" s="4">
        <v>19.179999999999836</v>
      </c>
      <c r="O168" s="4">
        <v>-1202.6999999999998</v>
      </c>
      <c r="P168" s="4">
        <v>1896.3100000000004</v>
      </c>
      <c r="Q168" s="4">
        <v>316.21000000000004</v>
      </c>
      <c r="R168" s="4">
        <v>606.96</v>
      </c>
      <c r="S168" s="4">
        <v>364.90000000000009</v>
      </c>
      <c r="T168" s="33">
        <f t="shared" si="23"/>
        <v>3542.4000000000005</v>
      </c>
      <c r="U168" s="4">
        <v>1541.54</v>
      </c>
      <c r="V168" s="4">
        <v>19.179999999999836</v>
      </c>
      <c r="W168" s="4">
        <v>-1202.6999999999998</v>
      </c>
      <c r="X168" s="4">
        <v>1896.3100000000004</v>
      </c>
      <c r="Y168" s="4">
        <v>316.21000000000004</v>
      </c>
      <c r="Z168" s="4">
        <v>606.96</v>
      </c>
      <c r="AA168" s="4">
        <v>894.90000000000009</v>
      </c>
      <c r="AB168" s="33">
        <f t="shared" si="24"/>
        <v>4072.4000000000005</v>
      </c>
      <c r="AC168" s="4">
        <v>1541.54</v>
      </c>
      <c r="AD168" s="4">
        <v>19.179999999999836</v>
      </c>
      <c r="AE168" s="4">
        <v>-1202.6999999999998</v>
      </c>
      <c r="AF168" s="4">
        <v>1896.3100000000004</v>
      </c>
      <c r="AG168" s="4">
        <v>316.21000000000004</v>
      </c>
      <c r="AH168" s="4">
        <v>606.96</v>
      </c>
      <c r="AI168" s="4">
        <v>894.90000000000009</v>
      </c>
      <c r="AJ168" s="33">
        <f t="shared" si="25"/>
        <v>4072.4000000000005</v>
      </c>
      <c r="AK168" s="4"/>
    </row>
    <row r="169" spans="1:37" x14ac:dyDescent="0.2">
      <c r="A169">
        <f>IF(AND(ABS(S169)&gt;Input!$A$3,ABS(1-T169)&gt;Input!$A$4),MAX($A$4:A168)+1,"")</f>
        <v>165</v>
      </c>
      <c r="B169">
        <f>IF(AND(ABS(U169)&gt;Input!$B$3,ABS(1-V169)&gt;Input!$B$4),MAX($B$4:B168)+1,"")</f>
        <v>165</v>
      </c>
      <c r="C169">
        <f>IF(AND(ABS(W169)&gt;Input!$C$3,ABS(1-X169)&gt;Input!$C$4),MAX($C$4:C168)+1,"")</f>
        <v>165</v>
      </c>
      <c r="D169" t="str">
        <f>IF(AND(H169=H170,J169=J170),"",MAX($D$4:D168)+1)</f>
        <v/>
      </c>
      <c r="E169" s="7" t="s">
        <v>18</v>
      </c>
      <c r="F169" s="7"/>
      <c r="G169" s="7"/>
      <c r="H169" s="7"/>
      <c r="I169" s="7"/>
      <c r="J169" s="7"/>
      <c r="K169" s="7" t="s">
        <v>503</v>
      </c>
      <c r="L169" s="7" t="s">
        <v>504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-6785</v>
      </c>
      <c r="S169" s="4">
        <v>0</v>
      </c>
      <c r="T169" s="33">
        <f t="shared" si="23"/>
        <v>-6785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33">
        <f t="shared" si="24"/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-6785</v>
      </c>
      <c r="AI169" s="4">
        <v>0</v>
      </c>
      <c r="AJ169" s="33">
        <f t="shared" si="25"/>
        <v>-6785</v>
      </c>
      <c r="AK169" s="4"/>
    </row>
    <row r="170" spans="1:37" x14ac:dyDescent="0.2">
      <c r="A170">
        <f>IF(AND(ABS(S170)&gt;Input!$A$3,ABS(1-T170)&gt;Input!$A$4),MAX($A$4:A169)+1,"")</f>
        <v>166</v>
      </c>
      <c r="B170">
        <f>IF(AND(ABS(U170)&gt;Input!$B$3,ABS(1-V170)&gt;Input!$B$4),MAX($B$4:B169)+1,"")</f>
        <v>166</v>
      </c>
      <c r="C170">
        <f>IF(AND(ABS(W170)&gt;Input!$C$3,ABS(1-X170)&gt;Input!$C$4),MAX($C$4:C169)+1,"")</f>
        <v>166</v>
      </c>
      <c r="D170" t="str">
        <f>IF(AND(H170=H171,J170=J171),"",MAX($D$4:D169)+1)</f>
        <v/>
      </c>
      <c r="E170" s="7" t="s">
        <v>18</v>
      </c>
      <c r="F170" s="7"/>
      <c r="G170" s="7"/>
      <c r="H170" s="7"/>
      <c r="I170" s="7"/>
      <c r="J170" s="7"/>
      <c r="K170" s="7" t="s">
        <v>411</v>
      </c>
      <c r="L170" s="7" t="s">
        <v>168</v>
      </c>
      <c r="M170" s="4">
        <v>-248550.82000000007</v>
      </c>
      <c r="N170" s="4">
        <v>98300.820000000065</v>
      </c>
      <c r="O170" s="4">
        <v>-43904.5</v>
      </c>
      <c r="P170" s="4">
        <v>-3903</v>
      </c>
      <c r="Q170" s="4">
        <v>75872.840000000084</v>
      </c>
      <c r="R170" s="4">
        <v>18470</v>
      </c>
      <c r="S170" s="4">
        <v>-362256</v>
      </c>
      <c r="T170" s="33">
        <f t="shared" si="23"/>
        <v>-465970.65999999992</v>
      </c>
      <c r="U170" s="4">
        <v>68399.179999999935</v>
      </c>
      <c r="V170" s="4">
        <v>98300.820000000065</v>
      </c>
      <c r="W170" s="4">
        <v>19596.5</v>
      </c>
      <c r="X170" s="4">
        <v>18591</v>
      </c>
      <c r="Y170" s="4">
        <v>97907.840000000084</v>
      </c>
      <c r="Z170" s="4">
        <v>36702</v>
      </c>
      <c r="AA170" s="4">
        <v>50462.75</v>
      </c>
      <c r="AB170" s="33">
        <f t="shared" si="24"/>
        <v>389960.09000000008</v>
      </c>
      <c r="AC170" s="4">
        <v>-248550.82000000007</v>
      </c>
      <c r="AD170" s="4">
        <v>65300.820000000065</v>
      </c>
      <c r="AE170" s="4">
        <v>-51227.5</v>
      </c>
      <c r="AF170" s="4">
        <v>-3903</v>
      </c>
      <c r="AG170" s="4">
        <v>75872.840000000084</v>
      </c>
      <c r="AH170" s="4">
        <v>18470</v>
      </c>
      <c r="AI170" s="4">
        <v>-106107</v>
      </c>
      <c r="AJ170" s="33">
        <f t="shared" si="25"/>
        <v>-250144.65999999992</v>
      </c>
      <c r="AK170" s="4"/>
    </row>
    <row r="171" spans="1:37" x14ac:dyDescent="0.2">
      <c r="A171">
        <f>IF(AND(ABS(S171)&gt;Input!$A$3,ABS(1-T171)&gt;Input!$A$4),MAX($A$4:A170)+1,"")</f>
        <v>167</v>
      </c>
      <c r="B171">
        <f>IF(AND(ABS(U171)&gt;Input!$B$3,ABS(1-V171)&gt;Input!$B$4),MAX($B$4:B170)+1,"")</f>
        <v>167</v>
      </c>
      <c r="C171">
        <f>IF(AND(ABS(W171)&gt;Input!$C$3,ABS(1-X171)&gt;Input!$C$4),MAX($C$4:C170)+1,"")</f>
        <v>167</v>
      </c>
      <c r="D171" t="str">
        <f>IF(AND(H171=H172,J171=J172),"",MAX($D$4:D170)+1)</f>
        <v/>
      </c>
      <c r="E171" s="7" t="s">
        <v>18</v>
      </c>
      <c r="F171" s="7"/>
      <c r="G171" s="7"/>
      <c r="H171" s="7"/>
      <c r="I171" s="7"/>
      <c r="J171" s="7"/>
      <c r="K171" s="7" t="s">
        <v>412</v>
      </c>
      <c r="L171" s="7" t="s">
        <v>169</v>
      </c>
      <c r="M171" s="4">
        <v>3300</v>
      </c>
      <c r="N171" s="4">
        <v>-172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33">
        <f t="shared" si="23"/>
        <v>3128</v>
      </c>
      <c r="U171" s="4">
        <v>3300</v>
      </c>
      <c r="V171" s="4">
        <v>3328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33">
        <f t="shared" si="24"/>
        <v>6628</v>
      </c>
      <c r="AC171" s="4">
        <v>3300</v>
      </c>
      <c r="AD171" s="4">
        <v>-172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33">
        <f t="shared" si="25"/>
        <v>3128</v>
      </c>
      <c r="AK171" s="4"/>
    </row>
    <row r="172" spans="1:37" x14ac:dyDescent="0.2">
      <c r="A172">
        <f>IF(AND(ABS(S172)&gt;Input!$A$3,ABS(1-T172)&gt;Input!$A$4),MAX($A$4:A171)+1,"")</f>
        <v>168</v>
      </c>
      <c r="B172">
        <f>IF(AND(ABS(U172)&gt;Input!$B$3,ABS(1-V172)&gt;Input!$B$4),MAX($B$4:B171)+1,"")</f>
        <v>168</v>
      </c>
      <c r="C172">
        <f>IF(AND(ABS(W172)&gt;Input!$C$3,ABS(1-X172)&gt;Input!$C$4),MAX($C$4:C171)+1,"")</f>
        <v>168</v>
      </c>
      <c r="D172" t="str">
        <f>IF(AND(H172=H173,J172=J173),"",MAX($D$4:D171)+1)</f>
        <v/>
      </c>
      <c r="E172" s="7" t="s">
        <v>18</v>
      </c>
      <c r="F172" s="7"/>
      <c r="G172" s="7"/>
      <c r="H172" s="7"/>
      <c r="I172" s="7"/>
      <c r="J172" s="7"/>
      <c r="K172" s="7" t="s">
        <v>413</v>
      </c>
      <c r="L172" s="7" t="s">
        <v>170</v>
      </c>
      <c r="M172" s="4">
        <v>-4297</v>
      </c>
      <c r="N172" s="4">
        <v>-1204</v>
      </c>
      <c r="O172" s="4">
        <v>-150</v>
      </c>
      <c r="P172" s="4">
        <v>-4010</v>
      </c>
      <c r="Q172" s="4">
        <v>-88342</v>
      </c>
      <c r="R172" s="4">
        <v>-16551</v>
      </c>
      <c r="S172" s="4">
        <v>-118940</v>
      </c>
      <c r="T172" s="33">
        <f t="shared" si="23"/>
        <v>-233494</v>
      </c>
      <c r="U172" s="4">
        <v>0</v>
      </c>
      <c r="V172" s="4">
        <v>-1204</v>
      </c>
      <c r="W172" s="4">
        <v>-150</v>
      </c>
      <c r="X172" s="4">
        <v>0</v>
      </c>
      <c r="Y172" s="4">
        <v>2225</v>
      </c>
      <c r="Z172" s="4">
        <v>33449</v>
      </c>
      <c r="AA172" s="4">
        <v>-29035</v>
      </c>
      <c r="AB172" s="33">
        <f t="shared" si="24"/>
        <v>5285</v>
      </c>
      <c r="AC172" s="4">
        <v>-4297</v>
      </c>
      <c r="AD172" s="4">
        <v>-1204</v>
      </c>
      <c r="AE172" s="4">
        <v>-150</v>
      </c>
      <c r="AF172" s="4">
        <v>-4010</v>
      </c>
      <c r="AG172" s="4">
        <v>-88342</v>
      </c>
      <c r="AH172" s="4">
        <v>-16551</v>
      </c>
      <c r="AI172" s="4">
        <v>-11481</v>
      </c>
      <c r="AJ172" s="33">
        <f t="shared" si="25"/>
        <v>-126035</v>
      </c>
      <c r="AK172" s="4"/>
    </row>
    <row r="173" spans="1:37" x14ac:dyDescent="0.2">
      <c r="A173">
        <f>IF(AND(ABS(S173)&gt;Input!$A$3,ABS(1-T173)&gt;Input!$A$4),MAX($A$4:A172)+1,"")</f>
        <v>169</v>
      </c>
      <c r="B173">
        <f>IF(AND(ABS(U173)&gt;Input!$B$3,ABS(1-V173)&gt;Input!$B$4),MAX($B$4:B172)+1,"")</f>
        <v>169</v>
      </c>
      <c r="C173">
        <f>IF(AND(ABS(W173)&gt;Input!$C$3,ABS(1-X173)&gt;Input!$C$4),MAX($C$4:C172)+1,"")</f>
        <v>169</v>
      </c>
      <c r="D173" t="str">
        <f>IF(AND(H173=H174,J173=J174),"",MAX($D$4:D172)+1)</f>
        <v/>
      </c>
      <c r="E173" s="7" t="s">
        <v>18</v>
      </c>
      <c r="F173" s="7"/>
      <c r="G173" s="7"/>
      <c r="H173" s="7"/>
      <c r="I173" s="7"/>
      <c r="J173" s="7"/>
      <c r="K173" s="7" t="s">
        <v>414</v>
      </c>
      <c r="L173" s="7" t="s">
        <v>171</v>
      </c>
      <c r="M173" s="4">
        <v>6374</v>
      </c>
      <c r="N173" s="4">
        <v>-8380</v>
      </c>
      <c r="O173" s="4">
        <v>-7705.9199999999983</v>
      </c>
      <c r="P173" s="4">
        <v>3246.9900000000016</v>
      </c>
      <c r="Q173" s="4">
        <v>-3709.1500000000015</v>
      </c>
      <c r="R173" s="4">
        <v>14307.03</v>
      </c>
      <c r="S173" s="4">
        <v>7337.24</v>
      </c>
      <c r="T173" s="33">
        <f t="shared" si="23"/>
        <v>11470.190000000002</v>
      </c>
      <c r="U173" s="4">
        <v>6374</v>
      </c>
      <c r="V173" s="4">
        <v>-6253</v>
      </c>
      <c r="W173" s="4">
        <v>-5548.9199999999983</v>
      </c>
      <c r="X173" s="4">
        <v>3246.9900000000016</v>
      </c>
      <c r="Y173" s="4">
        <v>-3709.1500000000015</v>
      </c>
      <c r="Z173" s="4">
        <v>14307.03</v>
      </c>
      <c r="AA173" s="4">
        <v>12512.24</v>
      </c>
      <c r="AB173" s="33">
        <f t="shared" si="24"/>
        <v>20929.190000000002</v>
      </c>
      <c r="AC173" s="4">
        <v>6374</v>
      </c>
      <c r="AD173" s="4">
        <v>-8380</v>
      </c>
      <c r="AE173" s="4">
        <v>-7705.9199999999983</v>
      </c>
      <c r="AF173" s="4">
        <v>3246.9900000000016</v>
      </c>
      <c r="AG173" s="4">
        <v>-3709.1500000000015</v>
      </c>
      <c r="AH173" s="4">
        <v>14307.03</v>
      </c>
      <c r="AI173" s="4">
        <v>12512.24</v>
      </c>
      <c r="AJ173" s="33">
        <f t="shared" si="25"/>
        <v>16645.190000000002</v>
      </c>
      <c r="AK173" s="4"/>
    </row>
    <row r="174" spans="1:37" x14ac:dyDescent="0.2">
      <c r="A174">
        <f>IF(AND(ABS(S174)&gt;Input!$A$3,ABS(1-T174)&gt;Input!$A$4),MAX($A$4:A173)+1,"")</f>
        <v>170</v>
      </c>
      <c r="B174">
        <f>IF(AND(ABS(U174)&gt;Input!$B$3,ABS(1-V174)&gt;Input!$B$4),MAX($B$4:B173)+1,"")</f>
        <v>170</v>
      </c>
      <c r="C174">
        <f>IF(AND(ABS(W174)&gt;Input!$C$3,ABS(1-X174)&gt;Input!$C$4),MAX($C$4:C173)+1,"")</f>
        <v>170</v>
      </c>
      <c r="D174" t="str">
        <f>IF(AND(H174=H175,J174=J175),"",MAX($D$4:D173)+1)</f>
        <v/>
      </c>
      <c r="E174" s="7" t="s">
        <v>18</v>
      </c>
      <c r="F174" s="7"/>
      <c r="G174" s="7"/>
      <c r="H174" s="7"/>
      <c r="I174" s="7"/>
      <c r="J174" s="7"/>
      <c r="K174" s="7" t="s">
        <v>415</v>
      </c>
      <c r="L174" s="7" t="s">
        <v>172</v>
      </c>
      <c r="M174" s="4">
        <v>0</v>
      </c>
      <c r="N174" s="4">
        <v>-475</v>
      </c>
      <c r="O174" s="4">
        <v>1150</v>
      </c>
      <c r="P174" s="4">
        <v>675</v>
      </c>
      <c r="Q174" s="4">
        <v>0</v>
      </c>
      <c r="R174" s="4">
        <v>0</v>
      </c>
      <c r="S174" s="4">
        <v>0</v>
      </c>
      <c r="T174" s="33">
        <f t="shared" si="23"/>
        <v>1350</v>
      </c>
      <c r="U174" s="4">
        <v>0</v>
      </c>
      <c r="V174" s="4">
        <v>200</v>
      </c>
      <c r="W174" s="4">
        <v>1150</v>
      </c>
      <c r="X174" s="4">
        <v>675</v>
      </c>
      <c r="Y174" s="4">
        <v>0</v>
      </c>
      <c r="Z174" s="4">
        <v>0</v>
      </c>
      <c r="AA174" s="4">
        <v>0</v>
      </c>
      <c r="AB174" s="33">
        <f t="shared" si="24"/>
        <v>2025</v>
      </c>
      <c r="AC174" s="4">
        <v>0</v>
      </c>
      <c r="AD174" s="4">
        <v>-475</v>
      </c>
      <c r="AE174" s="4">
        <v>1150</v>
      </c>
      <c r="AF174" s="4">
        <v>675</v>
      </c>
      <c r="AG174" s="4">
        <v>0</v>
      </c>
      <c r="AH174" s="4">
        <v>0</v>
      </c>
      <c r="AI174" s="4">
        <v>0</v>
      </c>
      <c r="AJ174" s="33">
        <f t="shared" si="25"/>
        <v>1350</v>
      </c>
      <c r="AK174" s="4"/>
    </row>
    <row r="175" spans="1:37" x14ac:dyDescent="0.2">
      <c r="A175">
        <f>IF(AND(ABS(S175)&gt;Input!$A$3,ABS(1-T175)&gt;Input!$A$4),MAX($A$4:A174)+1,"")</f>
        <v>171</v>
      </c>
      <c r="B175">
        <f>IF(AND(ABS(U175)&gt;Input!$B$3,ABS(1-V175)&gt;Input!$B$4),MAX($B$4:B174)+1,"")</f>
        <v>171</v>
      </c>
      <c r="C175">
        <f>IF(AND(ABS(W175)&gt;Input!$C$3,ABS(1-X175)&gt;Input!$C$4),MAX($C$4:C174)+1,"")</f>
        <v>171</v>
      </c>
      <c r="D175" t="str">
        <f>IF(AND(H175=H176,J175=J176),"",MAX($D$4:D174)+1)</f>
        <v/>
      </c>
      <c r="E175" s="7" t="s">
        <v>18</v>
      </c>
      <c r="F175" s="7"/>
      <c r="G175" s="7"/>
      <c r="H175" s="7"/>
      <c r="I175" s="7"/>
      <c r="J175" s="7"/>
      <c r="K175" s="7" t="s">
        <v>416</v>
      </c>
      <c r="L175" s="7" t="s">
        <v>173</v>
      </c>
      <c r="M175" s="4">
        <v>2733.34</v>
      </c>
      <c r="N175" s="4">
        <v>5062.57</v>
      </c>
      <c r="O175" s="4">
        <v>3023.58</v>
      </c>
      <c r="P175" s="4">
        <v>1405.17</v>
      </c>
      <c r="Q175" s="4">
        <v>-1980.9500000000007</v>
      </c>
      <c r="R175" s="4">
        <v>1370.4899999999998</v>
      </c>
      <c r="S175" s="4">
        <v>-126.25</v>
      </c>
      <c r="T175" s="33">
        <f t="shared" si="23"/>
        <v>11487.949999999999</v>
      </c>
      <c r="U175" s="4">
        <v>2733.34</v>
      </c>
      <c r="V175" s="4">
        <v>5840.57</v>
      </c>
      <c r="W175" s="4">
        <v>3819.58</v>
      </c>
      <c r="X175" s="4">
        <v>1405.17</v>
      </c>
      <c r="Y175" s="4">
        <v>-1980.9500000000007</v>
      </c>
      <c r="Z175" s="4">
        <v>1370.4899999999998</v>
      </c>
      <c r="AA175" s="4">
        <v>1806.75</v>
      </c>
      <c r="AB175" s="33">
        <f t="shared" si="24"/>
        <v>14994.949999999999</v>
      </c>
      <c r="AC175" s="4">
        <v>2733.34</v>
      </c>
      <c r="AD175" s="4">
        <v>5062.57</v>
      </c>
      <c r="AE175" s="4">
        <v>3023.58</v>
      </c>
      <c r="AF175" s="4">
        <v>1405.17</v>
      </c>
      <c r="AG175" s="4">
        <v>-1980.9500000000007</v>
      </c>
      <c r="AH175" s="4">
        <v>1370.4899999999998</v>
      </c>
      <c r="AI175" s="4">
        <v>1806.75</v>
      </c>
      <c r="AJ175" s="33">
        <f t="shared" si="25"/>
        <v>13420.949999999999</v>
      </c>
      <c r="AK175" s="4"/>
    </row>
    <row r="176" spans="1:37" x14ac:dyDescent="0.2">
      <c r="A176">
        <f>IF(AND(ABS(S176)&gt;Input!$A$3,ABS(1-T176)&gt;Input!$A$4),MAX($A$4:A175)+1,"")</f>
        <v>172</v>
      </c>
      <c r="B176">
        <f>IF(AND(ABS(U176)&gt;Input!$B$3,ABS(1-V176)&gt;Input!$B$4),MAX($B$4:B175)+1,"")</f>
        <v>172</v>
      </c>
      <c r="C176">
        <f>IF(AND(ABS(W176)&gt;Input!$C$3,ABS(1-X176)&gt;Input!$C$4),MAX($C$4:C175)+1,"")</f>
        <v>172</v>
      </c>
      <c r="D176" t="str">
        <f>IF(AND(H176=H177,J176=J177),"",MAX($D$4:D175)+1)</f>
        <v/>
      </c>
      <c r="E176" s="7" t="s">
        <v>18</v>
      </c>
      <c r="F176" s="7"/>
      <c r="G176" s="7"/>
      <c r="H176" s="7"/>
      <c r="I176" s="7"/>
      <c r="J176" s="7"/>
      <c r="K176" s="7" t="s">
        <v>417</v>
      </c>
      <c r="L176" s="7" t="s">
        <v>174</v>
      </c>
      <c r="M176" s="4">
        <v>4828.1100000000006</v>
      </c>
      <c r="N176" s="4">
        <v>-4244</v>
      </c>
      <c r="O176" s="4">
        <v>-1008.2799999999988</v>
      </c>
      <c r="P176" s="4">
        <v>-5216.010000000002</v>
      </c>
      <c r="Q176" s="4">
        <v>5511.73</v>
      </c>
      <c r="R176" s="4">
        <v>4900.5499999999993</v>
      </c>
      <c r="S176" s="4">
        <v>14062.27</v>
      </c>
      <c r="T176" s="33">
        <f t="shared" si="23"/>
        <v>18834.37</v>
      </c>
      <c r="U176" s="4">
        <v>4828.1100000000006</v>
      </c>
      <c r="V176" s="4">
        <v>-1871</v>
      </c>
      <c r="W176" s="4">
        <v>1364.7200000000012</v>
      </c>
      <c r="X176" s="4">
        <v>-5216.010000000002</v>
      </c>
      <c r="Y176" s="4">
        <v>5511.73</v>
      </c>
      <c r="Z176" s="4">
        <v>4900.5499999999993</v>
      </c>
      <c r="AA176" s="4">
        <v>19822.27</v>
      </c>
      <c r="AB176" s="33">
        <f t="shared" si="24"/>
        <v>29340.37</v>
      </c>
      <c r="AC176" s="4">
        <v>4828.1100000000006</v>
      </c>
      <c r="AD176" s="4">
        <v>-4244</v>
      </c>
      <c r="AE176" s="4">
        <v>-1008.2799999999988</v>
      </c>
      <c r="AF176" s="4">
        <v>-5216.010000000002</v>
      </c>
      <c r="AG176" s="4">
        <v>5511.73</v>
      </c>
      <c r="AH176" s="4">
        <v>4900.5499999999993</v>
      </c>
      <c r="AI176" s="4">
        <v>19822.27</v>
      </c>
      <c r="AJ176" s="33">
        <f t="shared" si="25"/>
        <v>24594.37</v>
      </c>
      <c r="AK176" s="4"/>
    </row>
    <row r="177" spans="1:37" x14ac:dyDescent="0.2">
      <c r="A177">
        <f>IF(AND(ABS(S177)&gt;Input!$A$3,ABS(1-T177)&gt;Input!$A$4),MAX($A$4:A176)+1,"")</f>
        <v>173</v>
      </c>
      <c r="B177">
        <f>IF(AND(ABS(U177)&gt;Input!$B$3,ABS(1-V177)&gt;Input!$B$4),MAX($B$4:B176)+1,"")</f>
        <v>173</v>
      </c>
      <c r="C177">
        <f>IF(AND(ABS(W177)&gt;Input!$C$3,ABS(1-X177)&gt;Input!$C$4),MAX($C$4:C176)+1,"")</f>
        <v>173</v>
      </c>
      <c r="D177" t="str">
        <f>IF(AND(H177=H178,J177=J178),"",MAX($D$4:D176)+1)</f>
        <v/>
      </c>
      <c r="E177" s="7" t="s">
        <v>18</v>
      </c>
      <c r="F177" s="7"/>
      <c r="G177" s="7"/>
      <c r="H177" s="7"/>
      <c r="I177" s="7"/>
      <c r="J177" s="7"/>
      <c r="K177" s="7" t="s">
        <v>418</v>
      </c>
      <c r="L177" s="7" t="s">
        <v>175</v>
      </c>
      <c r="M177" s="4">
        <v>2370</v>
      </c>
      <c r="N177" s="4">
        <v>-2343</v>
      </c>
      <c r="O177" s="4">
        <v>-189</v>
      </c>
      <c r="P177" s="4">
        <v>445.35000000000582</v>
      </c>
      <c r="Q177" s="4">
        <v>-4259</v>
      </c>
      <c r="R177" s="4">
        <v>4259</v>
      </c>
      <c r="S177" s="4">
        <v>-5368</v>
      </c>
      <c r="T177" s="33">
        <f t="shared" si="23"/>
        <v>-5084.6499999999942</v>
      </c>
      <c r="U177" s="4">
        <v>2370</v>
      </c>
      <c r="V177" s="4">
        <v>0</v>
      </c>
      <c r="W177" s="4">
        <v>-53</v>
      </c>
      <c r="X177" s="4">
        <v>445.35000000000582</v>
      </c>
      <c r="Y177" s="4">
        <v>-4259</v>
      </c>
      <c r="Z177" s="4">
        <v>4259</v>
      </c>
      <c r="AA177" s="4">
        <v>-5368</v>
      </c>
      <c r="AB177" s="33">
        <f t="shared" si="24"/>
        <v>-2605.6499999999942</v>
      </c>
      <c r="AC177" s="4">
        <v>2370</v>
      </c>
      <c r="AD177" s="4">
        <v>-2343</v>
      </c>
      <c r="AE177" s="4">
        <v>-189</v>
      </c>
      <c r="AF177" s="4">
        <v>445.35000000000582</v>
      </c>
      <c r="AG177" s="4">
        <v>-4259</v>
      </c>
      <c r="AH177" s="4">
        <v>4259</v>
      </c>
      <c r="AI177" s="4">
        <v>-1</v>
      </c>
      <c r="AJ177" s="33">
        <f t="shared" si="25"/>
        <v>282.35000000000582</v>
      </c>
      <c r="AK177" s="4"/>
    </row>
    <row r="178" spans="1:37" x14ac:dyDescent="0.2">
      <c r="A178">
        <f>IF(AND(ABS(S178)&gt;Input!$A$3,ABS(1-T178)&gt;Input!$A$4),MAX($A$4:A177)+1,"")</f>
        <v>174</v>
      </c>
      <c r="B178">
        <f>IF(AND(ABS(U178)&gt;Input!$B$3,ABS(1-V178)&gt;Input!$B$4),MAX($B$4:B177)+1,"")</f>
        <v>174</v>
      </c>
      <c r="C178">
        <f>IF(AND(ABS(W178)&gt;Input!$C$3,ABS(1-X178)&gt;Input!$C$4),MAX($C$4:C177)+1,"")</f>
        <v>174</v>
      </c>
      <c r="D178" t="str">
        <f>IF(AND(H178=H179,J178=J179),"",MAX($D$4:D177)+1)</f>
        <v/>
      </c>
      <c r="E178" s="7" t="s">
        <v>18</v>
      </c>
      <c r="F178" s="7"/>
      <c r="G178" s="7"/>
      <c r="H178" s="7"/>
      <c r="I178" s="7"/>
      <c r="J178" s="7"/>
      <c r="K178" s="7" t="s">
        <v>419</v>
      </c>
      <c r="L178" s="7" t="s">
        <v>176</v>
      </c>
      <c r="M178" s="4">
        <v>3149.8300000000017</v>
      </c>
      <c r="N178" s="4">
        <v>61470.19</v>
      </c>
      <c r="O178" s="4">
        <v>24012.95</v>
      </c>
      <c r="P178" s="4">
        <v>97524.04</v>
      </c>
      <c r="Q178" s="4">
        <v>217834.98</v>
      </c>
      <c r="R178" s="4">
        <v>-4973.929999999993</v>
      </c>
      <c r="S178" s="4">
        <v>-10695.7</v>
      </c>
      <c r="T178" s="33">
        <f t="shared" si="23"/>
        <v>388322.36</v>
      </c>
      <c r="U178" s="4">
        <v>3149.8300000000017</v>
      </c>
      <c r="V178" s="4">
        <v>77655.19</v>
      </c>
      <c r="W178" s="4">
        <v>24012.95</v>
      </c>
      <c r="X178" s="4">
        <v>144541.03999999998</v>
      </c>
      <c r="Y178" s="4">
        <v>221284.98</v>
      </c>
      <c r="Z178" s="4">
        <v>-3486.429999999993</v>
      </c>
      <c r="AA178" s="4">
        <v>40544.300000000003</v>
      </c>
      <c r="AB178" s="33">
        <f t="shared" si="24"/>
        <v>507701.86</v>
      </c>
      <c r="AC178" s="4">
        <v>3149.8300000000017</v>
      </c>
      <c r="AD178" s="4">
        <v>61470.19</v>
      </c>
      <c r="AE178" s="4">
        <v>24012.95</v>
      </c>
      <c r="AF178" s="4">
        <v>97524.04</v>
      </c>
      <c r="AG178" s="4">
        <v>231959.98</v>
      </c>
      <c r="AH178" s="4">
        <v>10002.070000000007</v>
      </c>
      <c r="AI178" s="4">
        <v>-10695.7</v>
      </c>
      <c r="AJ178" s="33">
        <f t="shared" si="25"/>
        <v>417423.35999999999</v>
      </c>
      <c r="AK178" s="4"/>
    </row>
    <row r="179" spans="1:37" x14ac:dyDescent="0.2">
      <c r="A179">
        <f>IF(AND(ABS(S179)&gt;Input!$A$3,ABS(1-T179)&gt;Input!$A$4),MAX($A$4:A178)+1,"")</f>
        <v>175</v>
      </c>
      <c r="B179">
        <f>IF(AND(ABS(U179)&gt;Input!$B$3,ABS(1-V179)&gt;Input!$B$4),MAX($B$4:B178)+1,"")</f>
        <v>175</v>
      </c>
      <c r="C179">
        <f>IF(AND(ABS(W179)&gt;Input!$C$3,ABS(1-X179)&gt;Input!$C$4),MAX($C$4:C178)+1,"")</f>
        <v>175</v>
      </c>
      <c r="D179" t="str">
        <f>IF(AND(H179=H180,J179=J180),"",MAX($D$4:D178)+1)</f>
        <v/>
      </c>
      <c r="E179" s="7" t="s">
        <v>18</v>
      </c>
      <c r="F179" s="7"/>
      <c r="G179" s="7"/>
      <c r="H179" s="7"/>
      <c r="I179" s="7"/>
      <c r="J179" s="7"/>
      <c r="K179" s="7" t="s">
        <v>420</v>
      </c>
      <c r="L179" s="7" t="s">
        <v>177</v>
      </c>
      <c r="M179" s="4">
        <v>-59303.099999999977</v>
      </c>
      <c r="N179" s="4">
        <v>-88342.43</v>
      </c>
      <c r="O179" s="4">
        <v>-69234.559999999998</v>
      </c>
      <c r="P179" s="4">
        <v>-53928.460000000021</v>
      </c>
      <c r="Q179" s="4">
        <v>-106694.55000000005</v>
      </c>
      <c r="R179" s="4">
        <v>85374.669999999984</v>
      </c>
      <c r="S179" s="4">
        <v>-184502.64</v>
      </c>
      <c r="T179" s="33">
        <f t="shared" si="23"/>
        <v>-476631.07000000007</v>
      </c>
      <c r="U179" s="4">
        <v>-59303.099999999977</v>
      </c>
      <c r="V179" s="4">
        <v>-88342.43</v>
      </c>
      <c r="W179" s="4">
        <v>-69234.559999999998</v>
      </c>
      <c r="X179" s="4">
        <v>-53928.460000000021</v>
      </c>
      <c r="Y179" s="4">
        <v>-106694.55000000005</v>
      </c>
      <c r="Z179" s="4">
        <v>85374.669999999984</v>
      </c>
      <c r="AA179" s="4">
        <v>-184502.64</v>
      </c>
      <c r="AB179" s="33">
        <f t="shared" si="24"/>
        <v>-476631.07000000007</v>
      </c>
      <c r="AC179" s="4">
        <v>-59303.099999999977</v>
      </c>
      <c r="AD179" s="4">
        <v>-88342.43</v>
      </c>
      <c r="AE179" s="4">
        <v>-69234.559999999998</v>
      </c>
      <c r="AF179" s="4">
        <v>-53928.460000000021</v>
      </c>
      <c r="AG179" s="4">
        <v>-106694.55000000005</v>
      </c>
      <c r="AH179" s="4">
        <v>85374.669999999984</v>
      </c>
      <c r="AI179" s="4">
        <v>-161502.64000000001</v>
      </c>
      <c r="AJ179" s="33">
        <f t="shared" si="25"/>
        <v>-453631.07000000007</v>
      </c>
      <c r="AK179" s="4"/>
    </row>
    <row r="180" spans="1:37" x14ac:dyDescent="0.2">
      <c r="A180">
        <f>IF(AND(ABS(S180)&gt;Input!$A$3,ABS(1-T180)&gt;Input!$A$4),MAX($A$4:A179)+1,"")</f>
        <v>176</v>
      </c>
      <c r="B180">
        <f>IF(AND(ABS(U180)&gt;Input!$B$3,ABS(1-V180)&gt;Input!$B$4),MAX($B$4:B179)+1,"")</f>
        <v>176</v>
      </c>
      <c r="C180">
        <f>IF(AND(ABS(W180)&gt;Input!$C$3,ABS(1-X180)&gt;Input!$C$4),MAX($C$4:C179)+1,"")</f>
        <v>176</v>
      </c>
      <c r="D180" t="str">
        <f>IF(AND(H180=H181,J180=J181),"",MAX($D$4:D179)+1)</f>
        <v/>
      </c>
      <c r="E180" s="7" t="s">
        <v>18</v>
      </c>
      <c r="F180" s="7"/>
      <c r="G180" s="7"/>
      <c r="H180" s="7"/>
      <c r="I180" s="7"/>
      <c r="J180" s="7"/>
      <c r="K180" s="7" t="s">
        <v>421</v>
      </c>
      <c r="L180" s="7" t="s">
        <v>178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33">
        <f t="shared" si="23"/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33">
        <f t="shared" si="24"/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33">
        <f t="shared" si="25"/>
        <v>0</v>
      </c>
      <c r="AK180" s="4"/>
    </row>
    <row r="181" spans="1:37" x14ac:dyDescent="0.2">
      <c r="A181">
        <f>IF(AND(ABS(S181)&gt;Input!$A$3,ABS(1-T181)&gt;Input!$A$4),MAX($A$4:A180)+1,"")</f>
        <v>177</v>
      </c>
      <c r="B181">
        <f>IF(AND(ABS(U181)&gt;Input!$B$3,ABS(1-V181)&gt;Input!$B$4),MAX($B$4:B180)+1,"")</f>
        <v>177</v>
      </c>
      <c r="C181">
        <f>IF(AND(ABS(W181)&gt;Input!$C$3,ABS(1-X181)&gt;Input!$C$4),MAX($C$4:C180)+1,"")</f>
        <v>177</v>
      </c>
      <c r="D181" t="str">
        <f>IF(AND(H181=H182,J181=J182),"",MAX($D$4:D180)+1)</f>
        <v/>
      </c>
      <c r="E181" s="7" t="s">
        <v>18</v>
      </c>
      <c r="F181" s="7"/>
      <c r="G181" s="7"/>
      <c r="H181" s="7"/>
      <c r="I181" s="7"/>
      <c r="J181" s="7"/>
      <c r="K181" s="7" t="s">
        <v>422</v>
      </c>
      <c r="L181" s="7" t="s">
        <v>179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33">
        <f t="shared" si="23"/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33">
        <f t="shared" si="24"/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33">
        <f t="shared" si="25"/>
        <v>0</v>
      </c>
      <c r="AK181" s="4"/>
    </row>
    <row r="182" spans="1:37" x14ac:dyDescent="0.2">
      <c r="A182">
        <f>IF(AND(ABS(S182)&gt;Input!$A$3,ABS(1-T182)&gt;Input!$A$4),MAX($A$4:A181)+1,"")</f>
        <v>178</v>
      </c>
      <c r="B182">
        <f>IF(AND(ABS(U182)&gt;Input!$B$3,ABS(1-V182)&gt;Input!$B$4),MAX($B$4:B181)+1,"")</f>
        <v>178</v>
      </c>
      <c r="C182">
        <f>IF(AND(ABS(W182)&gt;Input!$C$3,ABS(1-X182)&gt;Input!$C$4),MAX($C$4:C181)+1,"")</f>
        <v>178</v>
      </c>
      <c r="D182" t="str">
        <f>IF(AND(H182=H183,J182=J183),"",MAX($D$4:D181)+1)</f>
        <v/>
      </c>
      <c r="E182" s="7" t="s">
        <v>18</v>
      </c>
      <c r="F182" s="7"/>
      <c r="G182" s="7"/>
      <c r="H182" s="7"/>
      <c r="I182" s="7"/>
      <c r="J182" s="7"/>
      <c r="K182" s="7" t="s">
        <v>423</v>
      </c>
      <c r="L182" s="7" t="s">
        <v>180</v>
      </c>
      <c r="M182" s="4">
        <v>-155071</v>
      </c>
      <c r="N182" s="4">
        <v>-1184</v>
      </c>
      <c r="O182" s="4">
        <v>-1177</v>
      </c>
      <c r="P182" s="4">
        <v>-404</v>
      </c>
      <c r="Q182" s="4">
        <v>-304</v>
      </c>
      <c r="R182" s="4">
        <v>-26030</v>
      </c>
      <c r="S182" s="4">
        <v>320</v>
      </c>
      <c r="T182" s="33">
        <f t="shared" si="23"/>
        <v>-183850</v>
      </c>
      <c r="U182" s="4">
        <v>-155071</v>
      </c>
      <c r="V182" s="4">
        <v>-1184</v>
      </c>
      <c r="W182" s="4">
        <v>-1177</v>
      </c>
      <c r="X182" s="4">
        <v>-404</v>
      </c>
      <c r="Y182" s="4">
        <v>-304</v>
      </c>
      <c r="Z182" s="4">
        <v>-26030</v>
      </c>
      <c r="AA182" s="4">
        <v>320</v>
      </c>
      <c r="AB182" s="33">
        <f t="shared" si="24"/>
        <v>-183850</v>
      </c>
      <c r="AC182" s="4">
        <v>-155071</v>
      </c>
      <c r="AD182" s="4">
        <v>-1184</v>
      </c>
      <c r="AE182" s="4">
        <v>-1177</v>
      </c>
      <c r="AF182" s="4">
        <v>-404</v>
      </c>
      <c r="AG182" s="4">
        <v>-304</v>
      </c>
      <c r="AH182" s="4">
        <v>-26030</v>
      </c>
      <c r="AI182" s="4">
        <v>400</v>
      </c>
      <c r="AJ182" s="33">
        <f t="shared" si="25"/>
        <v>-183770</v>
      </c>
      <c r="AK182" s="4"/>
    </row>
    <row r="183" spans="1:37" x14ac:dyDescent="0.2">
      <c r="A183">
        <f>IF(AND(ABS(S183)&gt;Input!$A$3,ABS(1-T183)&gt;Input!$A$4),MAX($A$4:A182)+1,"")</f>
        <v>179</v>
      </c>
      <c r="B183">
        <f>IF(AND(ABS(U183)&gt;Input!$B$3,ABS(1-V183)&gt;Input!$B$4),MAX($B$4:B182)+1,"")</f>
        <v>179</v>
      </c>
      <c r="C183">
        <f>IF(AND(ABS(W183)&gt;Input!$C$3,ABS(1-X183)&gt;Input!$C$4),MAX($C$4:C182)+1,"")</f>
        <v>179</v>
      </c>
      <c r="D183" t="str">
        <f>IF(AND(H183=H184,J183=J184),"",MAX($D$4:D182)+1)</f>
        <v/>
      </c>
      <c r="E183" s="7" t="s">
        <v>18</v>
      </c>
      <c r="F183" s="7"/>
      <c r="G183" s="7"/>
      <c r="H183" s="7"/>
      <c r="I183" s="7"/>
      <c r="J183" s="7"/>
      <c r="K183" s="7" t="s">
        <v>424</v>
      </c>
      <c r="L183" s="7" t="s">
        <v>181</v>
      </c>
      <c r="M183" s="4">
        <v>270004</v>
      </c>
      <c r="N183" s="4">
        <v>61598</v>
      </c>
      <c r="O183" s="4">
        <v>194516</v>
      </c>
      <c r="P183" s="4">
        <v>-292293</v>
      </c>
      <c r="Q183" s="4">
        <v>-296696</v>
      </c>
      <c r="R183" s="4">
        <v>286138</v>
      </c>
      <c r="S183" s="4">
        <v>395904</v>
      </c>
      <c r="T183" s="33">
        <f t="shared" si="23"/>
        <v>619171</v>
      </c>
      <c r="U183" s="4">
        <v>281304</v>
      </c>
      <c r="V183" s="4">
        <v>85598</v>
      </c>
      <c r="W183" s="4">
        <v>194516</v>
      </c>
      <c r="X183" s="4">
        <v>-159260</v>
      </c>
      <c r="Y183" s="4">
        <v>-271667</v>
      </c>
      <c r="Z183" s="4">
        <v>435552.60000000009</v>
      </c>
      <c r="AA183" s="4">
        <v>465378.29000000004</v>
      </c>
      <c r="AB183" s="33">
        <f t="shared" si="24"/>
        <v>1031421.8900000001</v>
      </c>
      <c r="AC183" s="4">
        <v>265004</v>
      </c>
      <c r="AD183" s="4">
        <v>71598</v>
      </c>
      <c r="AE183" s="4">
        <v>354516</v>
      </c>
      <c r="AF183" s="4">
        <v>-300124</v>
      </c>
      <c r="AG183" s="4">
        <v>-158490</v>
      </c>
      <c r="AH183" s="4">
        <v>286138</v>
      </c>
      <c r="AI183" s="4">
        <v>601909</v>
      </c>
      <c r="AJ183" s="33">
        <f t="shared" si="25"/>
        <v>1120551</v>
      </c>
      <c r="AK183" s="4"/>
    </row>
    <row r="184" spans="1:37" x14ac:dyDescent="0.2">
      <c r="A184" t="str">
        <f>IF(AND(ABS(S184)&gt;Input!$A$3,ABS(1-T184)&gt;Input!$A$4),MAX($A$4:A183)+1,"")</f>
        <v/>
      </c>
      <c r="B184">
        <f>IF(AND(ABS(U184)&gt;Input!$B$3,ABS(1-V184)&gt;Input!$B$4),MAX($B$4:B183)+1,"")</f>
        <v>180</v>
      </c>
      <c r="C184">
        <f>IF(AND(ABS(W184)&gt;Input!$C$3,ABS(1-X184)&gt;Input!$C$4),MAX($C$4:C183)+1,"")</f>
        <v>180</v>
      </c>
      <c r="D184" t="str">
        <f>IF(AND(H184=H185,J184=J185),"",MAX($D$4:D183)+1)</f>
        <v/>
      </c>
      <c r="E184" s="7" t="s">
        <v>18</v>
      </c>
      <c r="F184" s="7"/>
      <c r="G184" s="7"/>
      <c r="H184" s="7"/>
      <c r="I184" s="7"/>
      <c r="J184" s="7"/>
      <c r="K184" s="7" t="s">
        <v>425</v>
      </c>
      <c r="L184" s="7" t="s">
        <v>426</v>
      </c>
      <c r="M184" s="4">
        <v>0</v>
      </c>
      <c r="N184" s="4">
        <v>0</v>
      </c>
      <c r="O184" s="4">
        <v>0</v>
      </c>
      <c r="P184" s="4">
        <v>0</v>
      </c>
      <c r="Q184" s="4">
        <v>-25</v>
      </c>
      <c r="R184" s="4">
        <v>0</v>
      </c>
      <c r="S184" s="4">
        <v>26</v>
      </c>
      <c r="T184" s="33">
        <f t="shared" si="23"/>
        <v>1</v>
      </c>
      <c r="U184" s="4">
        <v>0</v>
      </c>
      <c r="V184" s="4">
        <v>0</v>
      </c>
      <c r="W184" s="4">
        <v>0</v>
      </c>
      <c r="X184" s="4">
        <v>0</v>
      </c>
      <c r="Y184" s="4">
        <v>-25</v>
      </c>
      <c r="Z184" s="4">
        <v>0</v>
      </c>
      <c r="AA184" s="4">
        <v>26</v>
      </c>
      <c r="AB184" s="33">
        <f t="shared" si="24"/>
        <v>1</v>
      </c>
      <c r="AC184" s="4">
        <v>0</v>
      </c>
      <c r="AD184" s="4">
        <v>0</v>
      </c>
      <c r="AE184" s="4">
        <v>0</v>
      </c>
      <c r="AF184" s="4">
        <v>0</v>
      </c>
      <c r="AG184" s="4">
        <v>-25</v>
      </c>
      <c r="AH184" s="4">
        <v>0</v>
      </c>
      <c r="AI184" s="4">
        <v>26</v>
      </c>
      <c r="AJ184" s="33">
        <f t="shared" si="25"/>
        <v>1</v>
      </c>
      <c r="AK184" s="4"/>
    </row>
    <row r="185" spans="1:37" x14ac:dyDescent="0.2">
      <c r="A185">
        <f>IF(AND(ABS(S185)&gt;Input!$A$3,ABS(1-T185)&gt;Input!$A$4),MAX($A$4:A184)+1,"")</f>
        <v>180</v>
      </c>
      <c r="B185">
        <f>IF(AND(ABS(U185)&gt;Input!$B$3,ABS(1-V185)&gt;Input!$B$4),MAX($B$4:B184)+1,"")</f>
        <v>181</v>
      </c>
      <c r="C185">
        <f>IF(AND(ABS(W185)&gt;Input!$C$3,ABS(1-X185)&gt;Input!$C$4),MAX($C$4:C184)+1,"")</f>
        <v>181</v>
      </c>
      <c r="D185" t="str">
        <f>IF(AND(H185=H186,J185=J186),"",MAX($D$4:D184)+1)</f>
        <v/>
      </c>
      <c r="E185" s="7" t="s">
        <v>18</v>
      </c>
      <c r="F185" s="7"/>
      <c r="G185" s="7"/>
      <c r="H185" s="7"/>
      <c r="I185" s="7"/>
      <c r="J185" s="7"/>
      <c r="K185" s="7" t="s">
        <v>427</v>
      </c>
      <c r="L185" s="7" t="s">
        <v>182</v>
      </c>
      <c r="M185" s="4">
        <v>-254951</v>
      </c>
      <c r="N185" s="4">
        <v>-261210</v>
      </c>
      <c r="O185" s="4">
        <v>-29756</v>
      </c>
      <c r="P185" s="4">
        <v>-138317</v>
      </c>
      <c r="Q185" s="4">
        <v>-165743</v>
      </c>
      <c r="R185" s="4">
        <v>91058</v>
      </c>
      <c r="S185" s="4">
        <v>-1478458</v>
      </c>
      <c r="T185" s="33">
        <f t="shared" si="23"/>
        <v>-2237377</v>
      </c>
      <c r="U185" s="4">
        <v>-254951</v>
      </c>
      <c r="V185" s="4">
        <v>-261210</v>
      </c>
      <c r="W185" s="4">
        <v>-29756</v>
      </c>
      <c r="X185" s="4">
        <v>-138317</v>
      </c>
      <c r="Y185" s="4">
        <v>2957</v>
      </c>
      <c r="Z185" s="4">
        <v>94540.5</v>
      </c>
      <c r="AA185" s="4">
        <v>-1114685</v>
      </c>
      <c r="AB185" s="33">
        <f t="shared" si="24"/>
        <v>-1701421.5</v>
      </c>
      <c r="AC185" s="4">
        <v>-254951</v>
      </c>
      <c r="AD185" s="4">
        <v>-261210</v>
      </c>
      <c r="AE185" s="4">
        <v>-29756</v>
      </c>
      <c r="AF185" s="4">
        <v>-132317</v>
      </c>
      <c r="AG185" s="4">
        <v>-165743</v>
      </c>
      <c r="AH185" s="4">
        <v>91058</v>
      </c>
      <c r="AI185" s="4">
        <v>-1207647</v>
      </c>
      <c r="AJ185" s="33">
        <f t="shared" si="25"/>
        <v>-1960566</v>
      </c>
      <c r="AK185" s="4"/>
    </row>
    <row r="186" spans="1:37" x14ac:dyDescent="0.2">
      <c r="A186">
        <f>IF(AND(ABS(S186)&gt;Input!$A$3,ABS(1-T186)&gt;Input!$A$4),MAX($A$4:A185)+1,"")</f>
        <v>181</v>
      </c>
      <c r="B186">
        <f>IF(AND(ABS(U186)&gt;Input!$B$3,ABS(1-V186)&gt;Input!$B$4),MAX($B$4:B185)+1,"")</f>
        <v>182</v>
      </c>
      <c r="C186">
        <f>IF(AND(ABS(W186)&gt;Input!$C$3,ABS(1-X186)&gt;Input!$C$4),MAX($C$4:C185)+1,"")</f>
        <v>182</v>
      </c>
      <c r="D186" t="str">
        <f>IF(AND(H186=H187,J186=J187),"",MAX($D$4:D185)+1)</f>
        <v/>
      </c>
      <c r="E186" s="7" t="s">
        <v>18</v>
      </c>
      <c r="F186" s="7"/>
      <c r="G186" s="7"/>
      <c r="H186" s="7"/>
      <c r="I186" s="7"/>
      <c r="J186" s="7"/>
      <c r="K186" s="7" t="s">
        <v>428</v>
      </c>
      <c r="L186" s="7" t="s">
        <v>183</v>
      </c>
      <c r="M186" s="4">
        <v>472</v>
      </c>
      <c r="N186" s="4">
        <v>472</v>
      </c>
      <c r="O186" s="4">
        <v>473</v>
      </c>
      <c r="P186" s="4">
        <v>8852</v>
      </c>
      <c r="Q186" s="4">
        <v>48500</v>
      </c>
      <c r="R186" s="4">
        <v>15451</v>
      </c>
      <c r="S186" s="4">
        <v>33600</v>
      </c>
      <c r="T186" s="33">
        <f t="shared" si="23"/>
        <v>107820</v>
      </c>
      <c r="U186" s="4">
        <v>472</v>
      </c>
      <c r="V186" s="4">
        <v>472</v>
      </c>
      <c r="W186" s="4">
        <v>473</v>
      </c>
      <c r="X186" s="4">
        <v>8852</v>
      </c>
      <c r="Y186" s="4">
        <v>48500</v>
      </c>
      <c r="Z186" s="4">
        <v>15451</v>
      </c>
      <c r="AA186" s="4">
        <v>33600</v>
      </c>
      <c r="AB186" s="33">
        <f t="shared" si="24"/>
        <v>107820</v>
      </c>
      <c r="AC186" s="4">
        <v>472</v>
      </c>
      <c r="AD186" s="4">
        <v>472</v>
      </c>
      <c r="AE186" s="4">
        <v>-27</v>
      </c>
      <c r="AF186" s="4">
        <v>8852</v>
      </c>
      <c r="AG186" s="4">
        <v>48500</v>
      </c>
      <c r="AH186" s="4">
        <v>15451</v>
      </c>
      <c r="AI186" s="4">
        <v>42000</v>
      </c>
      <c r="AJ186" s="33">
        <f t="shared" si="25"/>
        <v>115720</v>
      </c>
      <c r="AK186" s="4"/>
    </row>
    <row r="187" spans="1:37" x14ac:dyDescent="0.2">
      <c r="A187">
        <f>IF(AND(ABS(S187)&gt;Input!$A$3,ABS(1-T187)&gt;Input!$A$4),MAX($A$4:A186)+1,"")</f>
        <v>182</v>
      </c>
      <c r="B187">
        <f>IF(AND(ABS(U187)&gt;Input!$B$3,ABS(1-V187)&gt;Input!$B$4),MAX($B$4:B186)+1,"")</f>
        <v>183</v>
      </c>
      <c r="C187">
        <f>IF(AND(ABS(W187)&gt;Input!$C$3,ABS(1-X187)&gt;Input!$C$4),MAX($C$4:C186)+1,"")</f>
        <v>183</v>
      </c>
      <c r="D187" t="str">
        <f>IF(AND(H187=H188,J187=J188),"",MAX($D$4:D186)+1)</f>
        <v/>
      </c>
      <c r="E187" s="7" t="s">
        <v>18</v>
      </c>
      <c r="F187" s="7"/>
      <c r="G187" s="7"/>
      <c r="H187" s="7"/>
      <c r="I187" s="7"/>
      <c r="J187" s="7"/>
      <c r="K187" s="7" t="s">
        <v>429</v>
      </c>
      <c r="L187" s="7" t="s">
        <v>184</v>
      </c>
      <c r="M187" s="4">
        <v>124814</v>
      </c>
      <c r="N187" s="4">
        <v>33493</v>
      </c>
      <c r="O187" s="4">
        <v>54526</v>
      </c>
      <c r="P187" s="4">
        <v>72511</v>
      </c>
      <c r="Q187" s="4">
        <v>18677</v>
      </c>
      <c r="R187" s="4">
        <v>1225</v>
      </c>
      <c r="S187" s="4">
        <v>13191</v>
      </c>
      <c r="T187" s="33">
        <f t="shared" si="23"/>
        <v>318437</v>
      </c>
      <c r="U187" s="4">
        <v>124814</v>
      </c>
      <c r="V187" s="4">
        <v>33493</v>
      </c>
      <c r="W187" s="4">
        <v>54526</v>
      </c>
      <c r="X187" s="4">
        <v>72511</v>
      </c>
      <c r="Y187" s="4">
        <v>18677</v>
      </c>
      <c r="Z187" s="4">
        <v>1225</v>
      </c>
      <c r="AA187" s="4">
        <v>13191</v>
      </c>
      <c r="AB187" s="33">
        <f t="shared" si="24"/>
        <v>318437</v>
      </c>
      <c r="AC187" s="4">
        <v>124814</v>
      </c>
      <c r="AD187" s="4">
        <v>33493</v>
      </c>
      <c r="AE187" s="4">
        <v>37026</v>
      </c>
      <c r="AF187" s="4">
        <v>72511</v>
      </c>
      <c r="AG187" s="4">
        <v>62177</v>
      </c>
      <c r="AH187" s="4">
        <v>1225</v>
      </c>
      <c r="AI187" s="4">
        <v>32991</v>
      </c>
      <c r="AJ187" s="33">
        <f t="shared" si="25"/>
        <v>364237</v>
      </c>
      <c r="AK187" s="4"/>
    </row>
    <row r="188" spans="1:37" x14ac:dyDescent="0.2">
      <c r="A188">
        <f>IF(AND(ABS(S188)&gt;Input!$A$3,ABS(1-T188)&gt;Input!$A$4),MAX($A$4:A187)+1,"")</f>
        <v>183</v>
      </c>
      <c r="B188">
        <f>IF(AND(ABS(U188)&gt;Input!$B$3,ABS(1-V188)&gt;Input!$B$4),MAX($B$4:B187)+1,"")</f>
        <v>184</v>
      </c>
      <c r="C188">
        <f>IF(AND(ABS(W188)&gt;Input!$C$3,ABS(1-X188)&gt;Input!$C$4),MAX($C$4:C187)+1,"")</f>
        <v>184</v>
      </c>
      <c r="D188" t="str">
        <f>IF(AND(H188=H189,J188=J189),"",MAX($D$4:D187)+1)</f>
        <v/>
      </c>
      <c r="E188" s="7" t="s">
        <v>18</v>
      </c>
      <c r="F188" s="7"/>
      <c r="G188" s="7"/>
      <c r="H188" s="7"/>
      <c r="I188" s="7"/>
      <c r="J188" s="7"/>
      <c r="K188" s="7" t="s">
        <v>430</v>
      </c>
      <c r="L188" s="7" t="s">
        <v>185</v>
      </c>
      <c r="M188" s="4">
        <v>22190</v>
      </c>
      <c r="N188" s="4">
        <v>23952</v>
      </c>
      <c r="O188" s="4">
        <v>17664</v>
      </c>
      <c r="P188" s="4">
        <v>25215</v>
      </c>
      <c r="Q188" s="4">
        <v>98334</v>
      </c>
      <c r="R188" s="4">
        <v>5539</v>
      </c>
      <c r="S188" s="4">
        <v>3299</v>
      </c>
      <c r="T188" s="33">
        <f t="shared" si="23"/>
        <v>196193</v>
      </c>
      <c r="U188" s="4">
        <v>22190</v>
      </c>
      <c r="V188" s="4">
        <v>23952</v>
      </c>
      <c r="W188" s="4">
        <v>17664</v>
      </c>
      <c r="X188" s="4">
        <v>25215</v>
      </c>
      <c r="Y188" s="4">
        <v>98334</v>
      </c>
      <c r="Z188" s="4">
        <v>5539</v>
      </c>
      <c r="AA188" s="4">
        <v>3299</v>
      </c>
      <c r="AB188" s="33">
        <f t="shared" si="24"/>
        <v>196193</v>
      </c>
      <c r="AC188" s="4">
        <v>22190</v>
      </c>
      <c r="AD188" s="4">
        <v>23952</v>
      </c>
      <c r="AE188" s="4">
        <v>18164</v>
      </c>
      <c r="AF188" s="4">
        <v>25215</v>
      </c>
      <c r="AG188" s="4">
        <v>98334</v>
      </c>
      <c r="AH188" s="4">
        <v>5539</v>
      </c>
      <c r="AI188" s="4">
        <v>6299</v>
      </c>
      <c r="AJ188" s="33">
        <f t="shared" si="25"/>
        <v>199693</v>
      </c>
      <c r="AK188" s="4"/>
    </row>
    <row r="189" spans="1:37" x14ac:dyDescent="0.2">
      <c r="A189">
        <f>IF(AND(ABS(S189)&gt;Input!$A$3,ABS(1-T189)&gt;Input!$A$4),MAX($A$4:A188)+1,"")</f>
        <v>184</v>
      </c>
      <c r="B189">
        <f>IF(AND(ABS(U189)&gt;Input!$B$3,ABS(1-V189)&gt;Input!$B$4),MAX($B$4:B188)+1,"")</f>
        <v>185</v>
      </c>
      <c r="C189">
        <f>IF(AND(ABS(W189)&gt;Input!$C$3,ABS(1-X189)&gt;Input!$C$4),MAX($C$4:C188)+1,"")</f>
        <v>185</v>
      </c>
      <c r="D189" t="str">
        <f>IF(AND(H189=H190,J189=J190),"",MAX($D$4:D188)+1)</f>
        <v/>
      </c>
      <c r="E189" s="7" t="s">
        <v>18</v>
      </c>
      <c r="F189" s="7"/>
      <c r="G189" s="7"/>
      <c r="H189" s="7"/>
      <c r="I189" s="7"/>
      <c r="J189" s="7"/>
      <c r="K189" s="7" t="s">
        <v>431</v>
      </c>
      <c r="L189" s="7" t="s">
        <v>72</v>
      </c>
      <c r="M189" s="4">
        <v>-66905</v>
      </c>
      <c r="N189" s="4">
        <v>93443</v>
      </c>
      <c r="O189" s="4">
        <v>151272</v>
      </c>
      <c r="P189" s="4">
        <v>160849</v>
      </c>
      <c r="Q189" s="4">
        <v>185021</v>
      </c>
      <c r="R189" s="4">
        <v>4409</v>
      </c>
      <c r="S189" s="4">
        <v>-24028</v>
      </c>
      <c r="T189" s="33">
        <f t="shared" si="23"/>
        <v>504061</v>
      </c>
      <c r="U189" s="4">
        <v>-66905</v>
      </c>
      <c r="V189" s="4">
        <v>93443</v>
      </c>
      <c r="W189" s="4">
        <v>151272</v>
      </c>
      <c r="X189" s="4">
        <v>160849</v>
      </c>
      <c r="Y189" s="4">
        <v>185021</v>
      </c>
      <c r="Z189" s="4">
        <v>79409</v>
      </c>
      <c r="AA189" s="4">
        <v>-24028</v>
      </c>
      <c r="AB189" s="33">
        <f t="shared" si="24"/>
        <v>579061</v>
      </c>
      <c r="AC189" s="4">
        <v>-66905</v>
      </c>
      <c r="AD189" s="4">
        <v>93443</v>
      </c>
      <c r="AE189" s="4">
        <v>171272</v>
      </c>
      <c r="AF189" s="4">
        <v>160849</v>
      </c>
      <c r="AG189" s="4">
        <v>185021</v>
      </c>
      <c r="AH189" s="4">
        <v>4409</v>
      </c>
      <c r="AI189" s="4">
        <v>61972</v>
      </c>
      <c r="AJ189" s="33">
        <f t="shared" si="25"/>
        <v>610061</v>
      </c>
      <c r="AK189" s="4"/>
    </row>
    <row r="190" spans="1:37" x14ac:dyDescent="0.2">
      <c r="A190">
        <f>IF(AND(ABS(S190)&gt;Input!$A$3,ABS(1-T190)&gt;Input!$A$4),MAX($A$4:A189)+1,"")</f>
        <v>185</v>
      </c>
      <c r="B190">
        <f>IF(AND(ABS(U190)&gt;Input!$B$3,ABS(1-V190)&gt;Input!$B$4),MAX($B$4:B189)+1,"")</f>
        <v>186</v>
      </c>
      <c r="C190">
        <f>IF(AND(ABS(W190)&gt;Input!$C$3,ABS(1-X190)&gt;Input!$C$4),MAX($C$4:C189)+1,"")</f>
        <v>186</v>
      </c>
      <c r="D190" t="str">
        <f>IF(AND(H190=H191,J190=J191),"",MAX($D$4:D189)+1)</f>
        <v/>
      </c>
      <c r="E190" s="7" t="s">
        <v>18</v>
      </c>
      <c r="F190" s="7"/>
      <c r="G190" s="7"/>
      <c r="H190" s="7"/>
      <c r="I190" s="7"/>
      <c r="J190" s="7"/>
      <c r="K190" s="7" t="s">
        <v>432</v>
      </c>
      <c r="L190" s="7" t="s">
        <v>186</v>
      </c>
      <c r="M190" s="4">
        <v>381800</v>
      </c>
      <c r="N190" s="4">
        <v>-1631656</v>
      </c>
      <c r="O190" s="4">
        <v>968813</v>
      </c>
      <c r="P190" s="4">
        <v>333363</v>
      </c>
      <c r="Q190" s="4">
        <v>-993622</v>
      </c>
      <c r="R190" s="4">
        <v>131791</v>
      </c>
      <c r="S190" s="4">
        <v>-230902</v>
      </c>
      <c r="T190" s="33">
        <f t="shared" si="23"/>
        <v>-1040413</v>
      </c>
      <c r="U190" s="4">
        <v>381800</v>
      </c>
      <c r="V190" s="4">
        <v>-1631656</v>
      </c>
      <c r="W190" s="4">
        <v>968813</v>
      </c>
      <c r="X190" s="4">
        <v>333363</v>
      </c>
      <c r="Y190" s="4">
        <v>-747402</v>
      </c>
      <c r="Z190" s="4">
        <v>131791</v>
      </c>
      <c r="AA190" s="4">
        <v>-230902</v>
      </c>
      <c r="AB190" s="33">
        <f t="shared" si="24"/>
        <v>-794193</v>
      </c>
      <c r="AC190" s="4">
        <v>356800</v>
      </c>
      <c r="AD190" s="4">
        <v>-1631656</v>
      </c>
      <c r="AE190" s="4">
        <v>968813</v>
      </c>
      <c r="AF190" s="4">
        <v>339563</v>
      </c>
      <c r="AG190" s="4">
        <v>-993622</v>
      </c>
      <c r="AH190" s="4">
        <v>131791</v>
      </c>
      <c r="AI190" s="4">
        <v>-90902</v>
      </c>
      <c r="AJ190" s="33">
        <f t="shared" si="25"/>
        <v>-919213</v>
      </c>
      <c r="AK190" s="4"/>
    </row>
    <row r="191" spans="1:37" x14ac:dyDescent="0.2">
      <c r="A191">
        <f>IF(AND(ABS(S191)&gt;Input!$A$3,ABS(1-T191)&gt;Input!$A$4),MAX($A$4:A190)+1,"")</f>
        <v>186</v>
      </c>
      <c r="B191">
        <f>IF(AND(ABS(U191)&gt;Input!$B$3,ABS(1-V191)&gt;Input!$B$4),MAX($B$4:B190)+1,"")</f>
        <v>187</v>
      </c>
      <c r="C191">
        <f>IF(AND(ABS(W191)&gt;Input!$C$3,ABS(1-X191)&gt;Input!$C$4),MAX($C$4:C190)+1,"")</f>
        <v>187</v>
      </c>
      <c r="D191" t="str">
        <f>IF(AND(H191=H192,J191=J192),"",MAX($D$4:D190)+1)</f>
        <v/>
      </c>
      <c r="E191" s="7" t="s">
        <v>18</v>
      </c>
      <c r="F191" s="7"/>
      <c r="G191" s="7"/>
      <c r="H191" s="7"/>
      <c r="I191" s="7"/>
      <c r="J191" s="7"/>
      <c r="K191" s="7" t="s">
        <v>433</v>
      </c>
      <c r="L191" s="7" t="s">
        <v>187</v>
      </c>
      <c r="M191" s="4">
        <v>0</v>
      </c>
      <c r="N191" s="4">
        <v>0</v>
      </c>
      <c r="O191" s="4">
        <v>0</v>
      </c>
      <c r="P191" s="4">
        <v>0</v>
      </c>
      <c r="Q191" s="4">
        <v>8529</v>
      </c>
      <c r="R191" s="4">
        <v>0</v>
      </c>
      <c r="S191" s="4">
        <v>-2000</v>
      </c>
      <c r="T191" s="33">
        <f t="shared" si="23"/>
        <v>6529</v>
      </c>
      <c r="U191" s="4">
        <v>0</v>
      </c>
      <c r="V191" s="4">
        <v>0</v>
      </c>
      <c r="W191" s="4">
        <v>0</v>
      </c>
      <c r="X191" s="4">
        <v>0</v>
      </c>
      <c r="Y191" s="4">
        <v>8529</v>
      </c>
      <c r="Z191" s="4">
        <v>0</v>
      </c>
      <c r="AA191" s="4">
        <v>0</v>
      </c>
      <c r="AB191" s="33">
        <f t="shared" si="24"/>
        <v>8529</v>
      </c>
      <c r="AC191" s="4">
        <v>0</v>
      </c>
      <c r="AD191" s="4">
        <v>0</v>
      </c>
      <c r="AE191" s="4">
        <v>0</v>
      </c>
      <c r="AF191" s="4">
        <v>0</v>
      </c>
      <c r="AG191" s="4">
        <v>8529</v>
      </c>
      <c r="AH191" s="4">
        <v>-10000</v>
      </c>
      <c r="AI191" s="4">
        <v>0</v>
      </c>
      <c r="AJ191" s="33">
        <f t="shared" si="25"/>
        <v>-1471</v>
      </c>
      <c r="AK191" s="4"/>
    </row>
    <row r="192" spans="1:37" x14ac:dyDescent="0.2">
      <c r="A192">
        <f>IF(AND(ABS(S192)&gt;Input!$A$3,ABS(1-T192)&gt;Input!$A$4),MAX($A$4:A191)+1,"")</f>
        <v>187</v>
      </c>
      <c r="B192">
        <f>IF(AND(ABS(U192)&gt;Input!$B$3,ABS(1-V192)&gt;Input!$B$4),MAX($B$4:B191)+1,"")</f>
        <v>188</v>
      </c>
      <c r="C192">
        <f>IF(AND(ABS(W192)&gt;Input!$C$3,ABS(1-X192)&gt;Input!$C$4),MAX($C$4:C191)+1,"")</f>
        <v>188</v>
      </c>
      <c r="D192" t="str">
        <f>IF(AND(H192=H193,J192=J193),"",MAX($D$4:D191)+1)</f>
        <v/>
      </c>
      <c r="E192" s="7" t="s">
        <v>18</v>
      </c>
      <c r="F192" s="7"/>
      <c r="G192" s="7"/>
      <c r="H192" s="7"/>
      <c r="I192" s="7"/>
      <c r="J192" s="7"/>
      <c r="K192" s="7" t="s">
        <v>434</v>
      </c>
      <c r="L192" s="7" t="s">
        <v>188</v>
      </c>
      <c r="M192" s="4">
        <v>0</v>
      </c>
      <c r="N192" s="4">
        <v>0</v>
      </c>
      <c r="O192" s="4">
        <v>0</v>
      </c>
      <c r="P192" s="4">
        <v>0</v>
      </c>
      <c r="Q192" s="4">
        <v>15390</v>
      </c>
      <c r="R192" s="4">
        <v>-23397.23</v>
      </c>
      <c r="S192" s="4">
        <v>0</v>
      </c>
      <c r="T192" s="33">
        <f t="shared" si="23"/>
        <v>-8007.23</v>
      </c>
      <c r="U192" s="4">
        <v>0</v>
      </c>
      <c r="V192" s="4">
        <v>0</v>
      </c>
      <c r="W192" s="4">
        <v>0</v>
      </c>
      <c r="X192" s="4">
        <v>0</v>
      </c>
      <c r="Y192" s="4">
        <v>28269.439999999999</v>
      </c>
      <c r="Z192" s="4">
        <v>2.7700000000004366</v>
      </c>
      <c r="AA192" s="4">
        <v>0</v>
      </c>
      <c r="AB192" s="33">
        <f t="shared" si="24"/>
        <v>28272.21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-23397.23</v>
      </c>
      <c r="AI192" s="4">
        <v>0</v>
      </c>
      <c r="AJ192" s="33">
        <f t="shared" si="25"/>
        <v>-23397.23</v>
      </c>
      <c r="AK192" s="4"/>
    </row>
    <row r="193" spans="1:37" x14ac:dyDescent="0.2">
      <c r="A193">
        <f>IF(AND(ABS(S193)&gt;Input!$A$3,ABS(1-T193)&gt;Input!$A$4),MAX($A$4:A192)+1,"")</f>
        <v>188</v>
      </c>
      <c r="B193">
        <f>IF(AND(ABS(U193)&gt;Input!$B$3,ABS(1-V193)&gt;Input!$B$4),MAX($B$4:B192)+1,"")</f>
        <v>189</v>
      </c>
      <c r="C193">
        <f>IF(AND(ABS(W193)&gt;Input!$C$3,ABS(1-X193)&gt;Input!$C$4),MAX($C$4:C192)+1,"")</f>
        <v>189</v>
      </c>
      <c r="D193" t="str">
        <f>IF(AND(H193=H194,J193=J194),"",MAX($D$4:D192)+1)</f>
        <v/>
      </c>
      <c r="E193" s="7" t="s">
        <v>18</v>
      </c>
      <c r="F193" s="7"/>
      <c r="G193" s="7"/>
      <c r="H193" s="7"/>
      <c r="I193" s="7"/>
      <c r="J193" s="7"/>
      <c r="K193" s="7" t="s">
        <v>435</v>
      </c>
      <c r="L193" s="7" t="s">
        <v>189</v>
      </c>
      <c r="M193" s="4">
        <v>0</v>
      </c>
      <c r="N193" s="4">
        <v>-0.01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33">
        <f t="shared" si="23"/>
        <v>-0.01</v>
      </c>
      <c r="U193" s="4">
        <v>0</v>
      </c>
      <c r="V193" s="4">
        <v>-0.01</v>
      </c>
      <c r="W193" s="4">
        <v>0</v>
      </c>
      <c r="X193" s="4">
        <v>0</v>
      </c>
      <c r="Y193" s="4">
        <v>0</v>
      </c>
      <c r="Z193" s="4">
        <v>0</v>
      </c>
      <c r="AA193" s="4">
        <v>50000</v>
      </c>
      <c r="AB193" s="33">
        <f t="shared" si="24"/>
        <v>49999.99</v>
      </c>
      <c r="AC193" s="4">
        <v>0</v>
      </c>
      <c r="AD193" s="4">
        <v>-0.01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33">
        <f t="shared" si="25"/>
        <v>-0.01</v>
      </c>
      <c r="AK193" s="4"/>
    </row>
    <row r="194" spans="1:37" x14ac:dyDescent="0.2">
      <c r="A194">
        <f>IF(AND(ABS(S194)&gt;Input!$A$3,ABS(1-T194)&gt;Input!$A$4),MAX($A$4:A193)+1,"")</f>
        <v>189</v>
      </c>
      <c r="B194">
        <f>IF(AND(ABS(U194)&gt;Input!$B$3,ABS(1-V194)&gt;Input!$B$4),MAX($B$4:B193)+1,"")</f>
        <v>190</v>
      </c>
      <c r="C194">
        <f>IF(AND(ABS(W194)&gt;Input!$C$3,ABS(1-X194)&gt;Input!$C$4),MAX($C$4:C193)+1,"")</f>
        <v>190</v>
      </c>
      <c r="D194" t="str">
        <f>IF(AND(H194=H195,J194=J195),"",MAX($D$4:D193)+1)</f>
        <v/>
      </c>
      <c r="E194" s="7" t="s">
        <v>18</v>
      </c>
      <c r="F194" s="7"/>
      <c r="G194" s="7"/>
      <c r="H194" s="7"/>
      <c r="I194" s="7"/>
      <c r="J194" s="7"/>
      <c r="K194" s="7" t="s">
        <v>436</v>
      </c>
      <c r="L194" s="7" t="s">
        <v>190</v>
      </c>
      <c r="M194" s="4">
        <v>-30990.400000000023</v>
      </c>
      <c r="N194" s="4">
        <v>31398.270000000019</v>
      </c>
      <c r="O194" s="4">
        <v>98502</v>
      </c>
      <c r="P194" s="4">
        <v>-50012.400000000023</v>
      </c>
      <c r="Q194" s="4">
        <v>-175886.31000000006</v>
      </c>
      <c r="R194" s="4">
        <v>-304423.65999999992</v>
      </c>
      <c r="S194" s="4">
        <v>-425273.73</v>
      </c>
      <c r="T194" s="33">
        <f t="shared" si="23"/>
        <v>-856686.23</v>
      </c>
      <c r="U194" s="4">
        <v>-30990.400000000023</v>
      </c>
      <c r="V194" s="4">
        <v>31398.270000000019</v>
      </c>
      <c r="W194" s="4">
        <v>98502</v>
      </c>
      <c r="X194" s="4">
        <v>-50012.400000000023</v>
      </c>
      <c r="Y194" s="4">
        <v>79807.689999999944</v>
      </c>
      <c r="Z194" s="4">
        <v>-195467.65999999992</v>
      </c>
      <c r="AA194" s="4">
        <v>-225571.72999999998</v>
      </c>
      <c r="AB194" s="33">
        <f t="shared" si="24"/>
        <v>-292334.23</v>
      </c>
      <c r="AC194" s="4">
        <v>-30990.400000000023</v>
      </c>
      <c r="AD194" s="4">
        <v>-11601.729999999981</v>
      </c>
      <c r="AE194" s="4">
        <v>98502</v>
      </c>
      <c r="AF194" s="4">
        <v>-50012.400000000023</v>
      </c>
      <c r="AG194" s="4">
        <v>-175886.31000000006</v>
      </c>
      <c r="AH194" s="4">
        <v>-304423.65999999992</v>
      </c>
      <c r="AI194" s="4">
        <v>-220803.72999999998</v>
      </c>
      <c r="AJ194" s="33">
        <f t="shared" si="25"/>
        <v>-695216.23</v>
      </c>
      <c r="AK194" s="4"/>
    </row>
    <row r="195" spans="1:37" x14ac:dyDescent="0.2">
      <c r="A195">
        <f>IF(AND(ABS(S195)&gt;Input!$A$3,ABS(1-T195)&gt;Input!$A$4),MAX($A$4:A194)+1,"")</f>
        <v>190</v>
      </c>
      <c r="B195">
        <f>IF(AND(ABS(U195)&gt;Input!$B$3,ABS(1-V195)&gt;Input!$B$4),MAX($B$4:B194)+1,"")</f>
        <v>191</v>
      </c>
      <c r="C195">
        <f>IF(AND(ABS(W195)&gt;Input!$C$3,ABS(1-X195)&gt;Input!$C$4),MAX($C$4:C194)+1,"")</f>
        <v>191</v>
      </c>
      <c r="D195" t="str">
        <f>IF(AND(H195=H196,J195=J196),"",MAX($D$4:D194)+1)</f>
        <v/>
      </c>
      <c r="E195" s="7" t="s">
        <v>18</v>
      </c>
      <c r="F195" s="7"/>
      <c r="G195" s="7"/>
      <c r="H195" s="7"/>
      <c r="I195" s="7"/>
      <c r="J195" s="7"/>
      <c r="K195" s="7" t="s">
        <v>437</v>
      </c>
      <c r="L195" s="7" t="s">
        <v>191</v>
      </c>
      <c r="M195" s="4">
        <v>5292</v>
      </c>
      <c r="N195" s="4">
        <v>-19852</v>
      </c>
      <c r="O195" s="4">
        <v>7306.2000000000116</v>
      </c>
      <c r="P195" s="4">
        <v>64996.28</v>
      </c>
      <c r="Q195" s="4">
        <v>60522</v>
      </c>
      <c r="R195" s="4">
        <v>-25116</v>
      </c>
      <c r="S195" s="4">
        <v>-52472.45</v>
      </c>
      <c r="T195" s="33">
        <f t="shared" si="23"/>
        <v>40676.030000000013</v>
      </c>
      <c r="U195" s="4">
        <v>5292</v>
      </c>
      <c r="V195" s="4">
        <v>6398</v>
      </c>
      <c r="W195" s="4">
        <v>16056.200000000012</v>
      </c>
      <c r="X195" s="4">
        <v>64996.28</v>
      </c>
      <c r="Y195" s="4">
        <v>60522</v>
      </c>
      <c r="Z195" s="4">
        <v>-6601</v>
      </c>
      <c r="AA195" s="4">
        <v>-52472.45</v>
      </c>
      <c r="AB195" s="33">
        <f t="shared" si="24"/>
        <v>94191.030000000013</v>
      </c>
      <c r="AC195" s="4">
        <v>5292</v>
      </c>
      <c r="AD195" s="4">
        <v>-19852</v>
      </c>
      <c r="AE195" s="4">
        <v>7306.2000000000116</v>
      </c>
      <c r="AF195" s="4">
        <v>64996.28</v>
      </c>
      <c r="AG195" s="4">
        <v>69272</v>
      </c>
      <c r="AH195" s="4">
        <v>-25116</v>
      </c>
      <c r="AI195" s="4">
        <v>-52472.45</v>
      </c>
      <c r="AJ195" s="33">
        <f t="shared" si="25"/>
        <v>49426.030000000013</v>
      </c>
      <c r="AK195" s="4"/>
    </row>
    <row r="196" spans="1:37" x14ac:dyDescent="0.2">
      <c r="A196">
        <f>IF(AND(ABS(S196)&gt;Input!$A$3,ABS(1-T196)&gt;Input!$A$4),MAX($A$4:A195)+1,"")</f>
        <v>191</v>
      </c>
      <c r="B196">
        <f>IF(AND(ABS(U196)&gt;Input!$B$3,ABS(1-V196)&gt;Input!$B$4),MAX($B$4:B195)+1,"")</f>
        <v>192</v>
      </c>
      <c r="C196">
        <f>IF(AND(ABS(W196)&gt;Input!$C$3,ABS(1-X196)&gt;Input!$C$4),MAX($C$4:C195)+1,"")</f>
        <v>192</v>
      </c>
      <c r="D196" t="str">
        <f>IF(AND(H196=H197,J196=J197),"",MAX($D$4:D195)+1)</f>
        <v/>
      </c>
      <c r="E196" s="7" t="s">
        <v>18</v>
      </c>
      <c r="F196" s="7"/>
      <c r="G196" s="7"/>
      <c r="H196" s="7"/>
      <c r="I196" s="7"/>
      <c r="J196" s="7"/>
      <c r="K196" s="7" t="s">
        <v>438</v>
      </c>
      <c r="L196" s="7" t="s">
        <v>192</v>
      </c>
      <c r="M196" s="4">
        <v>-535079.12</v>
      </c>
      <c r="N196" s="4">
        <v>-20797.300000000003</v>
      </c>
      <c r="O196" s="4">
        <v>120901.68</v>
      </c>
      <c r="P196" s="4">
        <v>-32301.649999999994</v>
      </c>
      <c r="Q196" s="4">
        <v>-5260.7599999999948</v>
      </c>
      <c r="R196" s="4">
        <v>-135051.76999999999</v>
      </c>
      <c r="S196" s="4">
        <v>0.01</v>
      </c>
      <c r="T196" s="33">
        <f t="shared" si="23"/>
        <v>-607588.91</v>
      </c>
      <c r="U196" s="4">
        <v>-186374.12</v>
      </c>
      <c r="V196" s="4">
        <v>59202.7</v>
      </c>
      <c r="W196" s="4">
        <v>236901.68</v>
      </c>
      <c r="X196" s="4">
        <v>-32301.649999999994</v>
      </c>
      <c r="Y196" s="4">
        <v>-5260.7599999999948</v>
      </c>
      <c r="Z196" s="4">
        <v>-135051.76999999999</v>
      </c>
      <c r="AA196" s="4">
        <v>0.01</v>
      </c>
      <c r="AB196" s="33">
        <f t="shared" si="24"/>
        <v>-62883.909999999982</v>
      </c>
      <c r="AC196" s="4">
        <v>-535079.12</v>
      </c>
      <c r="AD196" s="4">
        <v>-20797.300000000003</v>
      </c>
      <c r="AE196" s="4">
        <v>120901.68</v>
      </c>
      <c r="AF196" s="4">
        <v>-32301.649999999994</v>
      </c>
      <c r="AG196" s="4">
        <v>-5260.7599999999948</v>
      </c>
      <c r="AH196" s="4">
        <v>-135051.76999999999</v>
      </c>
      <c r="AI196" s="4">
        <v>0.01</v>
      </c>
      <c r="AJ196" s="33">
        <f t="shared" si="25"/>
        <v>-607588.91</v>
      </c>
      <c r="AK196" s="4"/>
    </row>
    <row r="197" spans="1:37" x14ac:dyDescent="0.2">
      <c r="A197">
        <f>IF(AND(ABS(S197)&gt;Input!$A$3,ABS(1-T197)&gt;Input!$A$4),MAX($A$4:A196)+1,"")</f>
        <v>192</v>
      </c>
      <c r="B197">
        <f>IF(AND(ABS(U197)&gt;Input!$B$3,ABS(1-V197)&gt;Input!$B$4),MAX($B$4:B196)+1,"")</f>
        <v>193</v>
      </c>
      <c r="C197">
        <f>IF(AND(ABS(W197)&gt;Input!$C$3,ABS(1-X197)&gt;Input!$C$4),MAX($C$4:C196)+1,"")</f>
        <v>193</v>
      </c>
      <c r="D197" t="str">
        <f>IF(AND(H197=H198,J197=J198),"",MAX($D$4:D196)+1)</f>
        <v/>
      </c>
      <c r="E197" s="7" t="s">
        <v>18</v>
      </c>
      <c r="F197" s="7"/>
      <c r="G197" s="7"/>
      <c r="H197" s="7"/>
      <c r="I197" s="7"/>
      <c r="J197" s="7"/>
      <c r="K197" s="7" t="s">
        <v>439</v>
      </c>
      <c r="L197" s="7" t="s">
        <v>193</v>
      </c>
      <c r="M197" s="4">
        <v>6000</v>
      </c>
      <c r="N197" s="4">
        <v>-86413.14</v>
      </c>
      <c r="O197" s="4">
        <v>0</v>
      </c>
      <c r="P197" s="4">
        <v>-25000</v>
      </c>
      <c r="Q197" s="4">
        <v>0</v>
      </c>
      <c r="R197" s="4">
        <v>0</v>
      </c>
      <c r="S197" s="4">
        <v>0</v>
      </c>
      <c r="T197" s="33">
        <f t="shared" si="23"/>
        <v>-105413.14</v>
      </c>
      <c r="U197" s="4">
        <v>6000</v>
      </c>
      <c r="V197" s="4">
        <v>-86413.14</v>
      </c>
      <c r="W197" s="4">
        <v>0</v>
      </c>
      <c r="X197" s="4">
        <v>-25000</v>
      </c>
      <c r="Y197" s="4">
        <v>0</v>
      </c>
      <c r="Z197" s="4">
        <v>0</v>
      </c>
      <c r="AA197" s="4">
        <v>0</v>
      </c>
      <c r="AB197" s="33">
        <f t="shared" si="24"/>
        <v>-105413.14</v>
      </c>
      <c r="AC197" s="4">
        <v>6000</v>
      </c>
      <c r="AD197" s="4">
        <v>-86413.14</v>
      </c>
      <c r="AE197" s="4">
        <v>0</v>
      </c>
      <c r="AF197" s="4">
        <v>-25000</v>
      </c>
      <c r="AG197" s="4">
        <v>0</v>
      </c>
      <c r="AH197" s="4">
        <v>0</v>
      </c>
      <c r="AI197" s="4">
        <v>0</v>
      </c>
      <c r="AJ197" s="33">
        <f t="shared" si="25"/>
        <v>-105413.14</v>
      </c>
      <c r="AK197" s="4"/>
    </row>
    <row r="198" spans="1:37" x14ac:dyDescent="0.2">
      <c r="A198">
        <f>IF(AND(ABS(S198)&gt;Input!$A$3,ABS(1-T198)&gt;Input!$A$4),MAX($A$4:A197)+1,"")</f>
        <v>193</v>
      </c>
      <c r="B198">
        <f>IF(AND(ABS(U198)&gt;Input!$B$3,ABS(1-V198)&gt;Input!$B$4),MAX($B$4:B197)+1,"")</f>
        <v>194</v>
      </c>
      <c r="C198">
        <f>IF(AND(ABS(W198)&gt;Input!$C$3,ABS(1-X198)&gt;Input!$C$4),MAX($C$4:C197)+1,"")</f>
        <v>194</v>
      </c>
      <c r="D198" t="str">
        <f>IF(AND(H198=H199,J198=J199),"",MAX($D$4:D197)+1)</f>
        <v/>
      </c>
      <c r="E198" s="7" t="s">
        <v>18</v>
      </c>
      <c r="F198" s="7"/>
      <c r="G198" s="7"/>
      <c r="H198" s="7"/>
      <c r="I198" s="7"/>
      <c r="J198" s="7"/>
      <c r="K198" s="7" t="s">
        <v>440</v>
      </c>
      <c r="L198" s="7" t="s">
        <v>194</v>
      </c>
      <c r="M198" s="4">
        <v>1717.3400000000001</v>
      </c>
      <c r="N198" s="4">
        <v>1392.86</v>
      </c>
      <c r="O198" s="4">
        <v>1009.52</v>
      </c>
      <c r="P198" s="4">
        <v>563.40999999999985</v>
      </c>
      <c r="Q198" s="4">
        <v>1382.29</v>
      </c>
      <c r="R198" s="4">
        <v>1240.1199999999999</v>
      </c>
      <c r="S198" s="4">
        <v>730.61999999999989</v>
      </c>
      <c r="T198" s="33">
        <f t="shared" ref="T198:T258" si="26">SUM(M198:S198)</f>
        <v>8036.1599999999989</v>
      </c>
      <c r="U198" s="4">
        <v>1717.3400000000001</v>
      </c>
      <c r="V198" s="4">
        <v>1392.86</v>
      </c>
      <c r="W198" s="4">
        <v>1009.52</v>
      </c>
      <c r="X198" s="4">
        <v>563.40999999999985</v>
      </c>
      <c r="Y198" s="4">
        <v>1382.29</v>
      </c>
      <c r="Z198" s="4">
        <v>1240.1199999999999</v>
      </c>
      <c r="AA198" s="4">
        <v>730.61999999999989</v>
      </c>
      <c r="AB198" s="33">
        <f t="shared" ref="AB198:AB258" si="27">SUM(U198:AA198)</f>
        <v>8036.1599999999989</v>
      </c>
      <c r="AC198" s="4">
        <v>1717.3400000000001</v>
      </c>
      <c r="AD198" s="4">
        <v>1392.86</v>
      </c>
      <c r="AE198" s="4">
        <v>1009.52</v>
      </c>
      <c r="AF198" s="4">
        <v>563.40999999999985</v>
      </c>
      <c r="AG198" s="4">
        <v>2028.29</v>
      </c>
      <c r="AH198" s="4">
        <v>1240.1199999999999</v>
      </c>
      <c r="AI198" s="4">
        <v>1259.6199999999999</v>
      </c>
      <c r="AJ198" s="33">
        <f t="shared" ref="AJ198:AJ258" si="28">SUM(AC198:AI198)</f>
        <v>9211.16</v>
      </c>
      <c r="AK198" s="4"/>
    </row>
    <row r="199" spans="1:37" x14ac:dyDescent="0.2">
      <c r="A199">
        <f>IF(AND(ABS(S199)&gt;Input!$A$3,ABS(1-T199)&gt;Input!$A$4),MAX($A$4:A198)+1,"")</f>
        <v>194</v>
      </c>
      <c r="B199">
        <f>IF(AND(ABS(U199)&gt;Input!$B$3,ABS(1-V199)&gt;Input!$B$4),MAX($B$4:B198)+1,"")</f>
        <v>195</v>
      </c>
      <c r="C199">
        <f>IF(AND(ABS(W199)&gt;Input!$C$3,ABS(1-X199)&gt;Input!$C$4),MAX($C$4:C198)+1,"")</f>
        <v>195</v>
      </c>
      <c r="D199" t="str">
        <f>IF(AND(H199=H200,J199=J200),"",MAX($D$4:D198)+1)</f>
        <v/>
      </c>
      <c r="E199" s="7" t="s">
        <v>18</v>
      </c>
      <c r="F199" s="7"/>
      <c r="G199" s="7"/>
      <c r="H199" s="7"/>
      <c r="I199" s="7"/>
      <c r="J199" s="7"/>
      <c r="K199" s="7" t="s">
        <v>441</v>
      </c>
      <c r="L199" s="7" t="s">
        <v>195</v>
      </c>
      <c r="M199" s="4">
        <v>0</v>
      </c>
      <c r="N199" s="4">
        <v>-808</v>
      </c>
      <c r="O199" s="4">
        <v>385</v>
      </c>
      <c r="P199" s="4">
        <v>-2</v>
      </c>
      <c r="Q199" s="4">
        <v>-30002</v>
      </c>
      <c r="R199" s="4">
        <v>18769.510000000002</v>
      </c>
      <c r="S199" s="4">
        <v>-23991.46</v>
      </c>
      <c r="T199" s="33">
        <f t="shared" si="26"/>
        <v>-35648.949999999997</v>
      </c>
      <c r="U199" s="4">
        <v>0</v>
      </c>
      <c r="V199" s="4">
        <v>0</v>
      </c>
      <c r="W199" s="4">
        <v>385</v>
      </c>
      <c r="X199" s="4">
        <v>-2</v>
      </c>
      <c r="Y199" s="4">
        <v>-2</v>
      </c>
      <c r="Z199" s="4">
        <v>18769.510000000002</v>
      </c>
      <c r="AA199" s="4">
        <v>27944.54</v>
      </c>
      <c r="AB199" s="33">
        <f t="shared" si="27"/>
        <v>47095.05</v>
      </c>
      <c r="AC199" s="4">
        <v>0</v>
      </c>
      <c r="AD199" s="4">
        <v>-808</v>
      </c>
      <c r="AE199" s="4">
        <v>385</v>
      </c>
      <c r="AF199" s="4">
        <v>-2</v>
      </c>
      <c r="AG199" s="4">
        <v>-30002</v>
      </c>
      <c r="AH199" s="4">
        <v>-11230.489999999998</v>
      </c>
      <c r="AI199" s="4">
        <v>-18055.46</v>
      </c>
      <c r="AJ199" s="33">
        <f t="shared" si="28"/>
        <v>-59712.95</v>
      </c>
      <c r="AK199" s="4"/>
    </row>
    <row r="200" spans="1:37" x14ac:dyDescent="0.2">
      <c r="A200">
        <f>IF(AND(ABS(S200)&gt;Input!$A$3,ABS(1-T200)&gt;Input!$A$4),MAX($A$4:A199)+1,"")</f>
        <v>195</v>
      </c>
      <c r="B200">
        <f>IF(AND(ABS(U200)&gt;Input!$B$3,ABS(1-V200)&gt;Input!$B$4),MAX($B$4:B199)+1,"")</f>
        <v>196</v>
      </c>
      <c r="C200">
        <f>IF(AND(ABS(W200)&gt;Input!$C$3,ABS(1-X200)&gt;Input!$C$4),MAX($C$4:C199)+1,"")</f>
        <v>196</v>
      </c>
      <c r="D200" t="str">
        <f>IF(AND(H200=H201,J200=J201),"",MAX($D$4:D199)+1)</f>
        <v/>
      </c>
      <c r="E200" s="7" t="s">
        <v>18</v>
      </c>
      <c r="F200" s="7"/>
      <c r="G200" s="7"/>
      <c r="H200" s="7"/>
      <c r="I200" s="7"/>
      <c r="J200" s="7"/>
      <c r="K200" s="7" t="s">
        <v>442</v>
      </c>
      <c r="L200" s="7" t="s">
        <v>196</v>
      </c>
      <c r="M200" s="4">
        <v>-25000</v>
      </c>
      <c r="N200" s="4">
        <v>25000</v>
      </c>
      <c r="O200" s="4">
        <v>50000</v>
      </c>
      <c r="P200" s="4">
        <v>0</v>
      </c>
      <c r="Q200" s="4">
        <v>0</v>
      </c>
      <c r="R200" s="4">
        <v>0</v>
      </c>
      <c r="S200" s="4">
        <v>0</v>
      </c>
      <c r="T200" s="33">
        <f t="shared" si="26"/>
        <v>50000</v>
      </c>
      <c r="U200" s="4">
        <v>0</v>
      </c>
      <c r="V200" s="4">
        <v>25000</v>
      </c>
      <c r="W200" s="4">
        <v>50000</v>
      </c>
      <c r="X200" s="4">
        <v>0</v>
      </c>
      <c r="Y200" s="4">
        <v>0</v>
      </c>
      <c r="Z200" s="4">
        <v>0</v>
      </c>
      <c r="AA200" s="4">
        <v>0</v>
      </c>
      <c r="AB200" s="33">
        <f t="shared" si="27"/>
        <v>75000</v>
      </c>
      <c r="AC200" s="4">
        <v>-25000</v>
      </c>
      <c r="AD200" s="4">
        <v>25000</v>
      </c>
      <c r="AE200" s="4">
        <v>50000</v>
      </c>
      <c r="AF200" s="4">
        <v>0</v>
      </c>
      <c r="AG200" s="4">
        <v>0</v>
      </c>
      <c r="AH200" s="4">
        <v>0</v>
      </c>
      <c r="AI200" s="4">
        <v>0</v>
      </c>
      <c r="AJ200" s="33">
        <f t="shared" si="28"/>
        <v>50000</v>
      </c>
      <c r="AK200" s="4"/>
    </row>
    <row r="201" spans="1:37" x14ac:dyDescent="0.2">
      <c r="A201">
        <f>IF(AND(ABS(S201)&gt;Input!$A$3,ABS(1-T201)&gt;Input!$A$4),MAX($A$4:A200)+1,"")</f>
        <v>196</v>
      </c>
      <c r="B201">
        <f>IF(AND(ABS(U201)&gt;Input!$B$3,ABS(1-V201)&gt;Input!$B$4),MAX($B$4:B200)+1,"")</f>
        <v>197</v>
      </c>
      <c r="C201">
        <f>IF(AND(ABS(W201)&gt;Input!$C$3,ABS(1-X201)&gt;Input!$C$4),MAX($C$4:C200)+1,"")</f>
        <v>197</v>
      </c>
      <c r="D201" t="str">
        <f>IF(AND(H201=H202,J201=J202),"",MAX($D$4:D200)+1)</f>
        <v/>
      </c>
      <c r="E201" s="7" t="s">
        <v>18</v>
      </c>
      <c r="F201" s="7"/>
      <c r="G201" s="7"/>
      <c r="H201" s="7"/>
      <c r="I201" s="7"/>
      <c r="J201" s="7"/>
      <c r="K201" s="7" t="s">
        <v>443</v>
      </c>
      <c r="L201" s="7" t="s">
        <v>197</v>
      </c>
      <c r="M201" s="4">
        <v>0</v>
      </c>
      <c r="N201" s="4">
        <v>30000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33">
        <f t="shared" si="26"/>
        <v>30000</v>
      </c>
      <c r="U201" s="4">
        <v>0</v>
      </c>
      <c r="V201" s="4">
        <v>30000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33">
        <f t="shared" si="27"/>
        <v>30000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33">
        <f t="shared" si="28"/>
        <v>0</v>
      </c>
      <c r="AK201" s="4"/>
    </row>
    <row r="202" spans="1:37" x14ac:dyDescent="0.2">
      <c r="A202">
        <f>IF(AND(ABS(S202)&gt;Input!$A$3,ABS(1-T202)&gt;Input!$A$4),MAX($A$4:A201)+1,"")</f>
        <v>197</v>
      </c>
      <c r="B202">
        <f>IF(AND(ABS(U202)&gt;Input!$B$3,ABS(1-V202)&gt;Input!$B$4),MAX($B$4:B201)+1,"")</f>
        <v>198</v>
      </c>
      <c r="C202">
        <f>IF(AND(ABS(W202)&gt;Input!$C$3,ABS(1-X202)&gt;Input!$C$4),MAX($C$4:C201)+1,"")</f>
        <v>198</v>
      </c>
      <c r="D202" t="str">
        <f>IF(AND(H202=H203,J202=J203),"",MAX($D$4:D201)+1)</f>
        <v/>
      </c>
      <c r="E202" s="7" t="s">
        <v>18</v>
      </c>
      <c r="F202" s="7"/>
      <c r="G202" s="7"/>
      <c r="H202" s="7"/>
      <c r="I202" s="7"/>
      <c r="J202" s="7"/>
      <c r="K202" s="7" t="s">
        <v>505</v>
      </c>
      <c r="L202" s="7" t="s">
        <v>506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-19402.75</v>
      </c>
      <c r="S202" s="4">
        <v>-8100</v>
      </c>
      <c r="T202" s="33">
        <f t="shared" si="26"/>
        <v>-27502.75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-8955.25</v>
      </c>
      <c r="AA202" s="4">
        <v>28000</v>
      </c>
      <c r="AB202" s="33">
        <f t="shared" si="27"/>
        <v>19044.75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-19402.75</v>
      </c>
      <c r="AI202" s="4">
        <v>-8100</v>
      </c>
      <c r="AJ202" s="33">
        <f t="shared" si="28"/>
        <v>-27502.75</v>
      </c>
      <c r="AK202" s="4"/>
    </row>
    <row r="203" spans="1:37" x14ac:dyDescent="0.2">
      <c r="A203">
        <f>IF(AND(ABS(S203)&gt;Input!$A$3,ABS(1-T203)&gt;Input!$A$4),MAX($A$4:A202)+1,"")</f>
        <v>198</v>
      </c>
      <c r="B203">
        <f>IF(AND(ABS(U203)&gt;Input!$B$3,ABS(1-V203)&gt;Input!$B$4),MAX($B$4:B202)+1,"")</f>
        <v>199</v>
      </c>
      <c r="C203">
        <f>IF(AND(ABS(W203)&gt;Input!$C$3,ABS(1-X203)&gt;Input!$C$4),MAX($C$4:C202)+1,"")</f>
        <v>199</v>
      </c>
      <c r="D203" t="str">
        <f>IF(AND(H203=H204,J203=J204),"",MAX($D$4:D202)+1)</f>
        <v/>
      </c>
      <c r="E203" s="7" t="s">
        <v>18</v>
      </c>
      <c r="F203" s="7"/>
      <c r="G203" s="7"/>
      <c r="H203" s="7"/>
      <c r="I203" s="7"/>
      <c r="J203" s="7"/>
      <c r="K203" s="7" t="s">
        <v>444</v>
      </c>
      <c r="L203" s="7" t="s">
        <v>198</v>
      </c>
      <c r="M203" s="4">
        <v>0</v>
      </c>
      <c r="N203" s="4">
        <v>0</v>
      </c>
      <c r="O203" s="4">
        <v>0</v>
      </c>
      <c r="P203" s="4">
        <v>37500</v>
      </c>
      <c r="Q203" s="4">
        <v>0</v>
      </c>
      <c r="R203" s="4">
        <v>-48145</v>
      </c>
      <c r="S203" s="4">
        <v>0</v>
      </c>
      <c r="T203" s="33">
        <f t="shared" si="26"/>
        <v>-10645</v>
      </c>
      <c r="U203" s="4">
        <v>0</v>
      </c>
      <c r="V203" s="4">
        <v>0</v>
      </c>
      <c r="W203" s="4">
        <v>50000</v>
      </c>
      <c r="X203" s="4">
        <v>47690</v>
      </c>
      <c r="Y203" s="4">
        <v>0</v>
      </c>
      <c r="Z203" s="4">
        <v>-48145</v>
      </c>
      <c r="AA203" s="4">
        <v>0</v>
      </c>
      <c r="AB203" s="33">
        <f t="shared" si="27"/>
        <v>49545</v>
      </c>
      <c r="AC203" s="4">
        <v>0</v>
      </c>
      <c r="AD203" s="4">
        <v>0</v>
      </c>
      <c r="AE203" s="4">
        <v>0</v>
      </c>
      <c r="AF203" s="4">
        <v>37500</v>
      </c>
      <c r="AG203" s="4">
        <v>0</v>
      </c>
      <c r="AH203" s="4">
        <v>-48145</v>
      </c>
      <c r="AI203" s="4">
        <v>0</v>
      </c>
      <c r="AJ203" s="33">
        <f t="shared" si="28"/>
        <v>-10645</v>
      </c>
      <c r="AK203" s="4"/>
    </row>
    <row r="204" spans="1:37" x14ac:dyDescent="0.2">
      <c r="A204">
        <f>IF(AND(ABS(S204)&gt;Input!$A$3,ABS(1-T204)&gt;Input!$A$4),MAX($A$4:A203)+1,"")</f>
        <v>199</v>
      </c>
      <c r="B204">
        <f>IF(AND(ABS(U204)&gt;Input!$B$3,ABS(1-V204)&gt;Input!$B$4),MAX($B$4:B203)+1,"")</f>
        <v>200</v>
      </c>
      <c r="C204">
        <f>IF(AND(ABS(W204)&gt;Input!$C$3,ABS(1-X204)&gt;Input!$C$4),MAX($C$4:C203)+1,"")</f>
        <v>200</v>
      </c>
      <c r="D204" t="str">
        <f>IF(AND(H204=H205,J204=J205),"",MAX($D$4:D203)+1)</f>
        <v/>
      </c>
      <c r="E204" s="7" t="s">
        <v>18</v>
      </c>
      <c r="F204" s="7"/>
      <c r="G204" s="7"/>
      <c r="H204" s="7"/>
      <c r="I204" s="7"/>
      <c r="J204" s="7"/>
      <c r="K204" s="7" t="s">
        <v>445</v>
      </c>
      <c r="L204" s="7" t="s">
        <v>199</v>
      </c>
      <c r="M204" s="4">
        <v>-3245.28</v>
      </c>
      <c r="N204" s="4">
        <v>455</v>
      </c>
      <c r="O204" s="4">
        <v>543.75</v>
      </c>
      <c r="P204" s="4">
        <v>5000</v>
      </c>
      <c r="Q204" s="4">
        <v>-152</v>
      </c>
      <c r="R204" s="4">
        <v>6000</v>
      </c>
      <c r="S204" s="4">
        <v>10491.82</v>
      </c>
      <c r="T204" s="33">
        <f t="shared" si="26"/>
        <v>19093.29</v>
      </c>
      <c r="U204" s="4">
        <v>129.7199999999998</v>
      </c>
      <c r="V204" s="4">
        <v>455</v>
      </c>
      <c r="W204" s="4">
        <v>543.75</v>
      </c>
      <c r="X204" s="4">
        <v>6300</v>
      </c>
      <c r="Y204" s="4">
        <v>-152</v>
      </c>
      <c r="Z204" s="4">
        <v>15500</v>
      </c>
      <c r="AA204" s="4">
        <v>10491.82</v>
      </c>
      <c r="AB204" s="33">
        <f t="shared" si="27"/>
        <v>33268.29</v>
      </c>
      <c r="AC204" s="4">
        <v>-3245.28</v>
      </c>
      <c r="AD204" s="4">
        <v>455</v>
      </c>
      <c r="AE204" s="4">
        <v>543.75</v>
      </c>
      <c r="AF204" s="4">
        <v>5000</v>
      </c>
      <c r="AG204" s="4">
        <v>-152</v>
      </c>
      <c r="AH204" s="4">
        <v>6000</v>
      </c>
      <c r="AI204" s="4">
        <v>10491.82</v>
      </c>
      <c r="AJ204" s="33">
        <f t="shared" si="28"/>
        <v>19093.29</v>
      </c>
      <c r="AK204" s="4"/>
    </row>
    <row r="205" spans="1:37" x14ac:dyDescent="0.2">
      <c r="A205">
        <f>IF(AND(ABS(S205)&gt;Input!$A$3,ABS(1-T205)&gt;Input!$A$4),MAX($A$4:A204)+1,"")</f>
        <v>200</v>
      </c>
      <c r="B205">
        <f>IF(AND(ABS(U205)&gt;Input!$B$3,ABS(1-V205)&gt;Input!$B$4),MAX($B$4:B204)+1,"")</f>
        <v>201</v>
      </c>
      <c r="C205">
        <f>IF(AND(ABS(W205)&gt;Input!$C$3,ABS(1-X205)&gt;Input!$C$4),MAX($C$4:C204)+1,"")</f>
        <v>201</v>
      </c>
      <c r="D205" t="str">
        <f>IF(AND(H205=H206,J205=J206),"",MAX($D$4:D204)+1)</f>
        <v/>
      </c>
      <c r="E205" s="7" t="s">
        <v>18</v>
      </c>
      <c r="F205" s="7"/>
      <c r="G205" s="7"/>
      <c r="H205" s="7"/>
      <c r="I205" s="7"/>
      <c r="J205" s="7"/>
      <c r="K205" s="7" t="s">
        <v>446</v>
      </c>
      <c r="L205" s="7" t="s">
        <v>200</v>
      </c>
      <c r="M205" s="4">
        <v>403685.34</v>
      </c>
      <c r="N205" s="4">
        <v>269867.7</v>
      </c>
      <c r="O205" s="4">
        <v>-55065.53</v>
      </c>
      <c r="P205" s="4">
        <v>-4417.2799999999988</v>
      </c>
      <c r="Q205" s="4">
        <v>0</v>
      </c>
      <c r="R205" s="4">
        <v>0</v>
      </c>
      <c r="S205" s="4">
        <v>0</v>
      </c>
      <c r="T205" s="33">
        <f t="shared" si="26"/>
        <v>614070.23</v>
      </c>
      <c r="U205" s="4">
        <v>403685.34</v>
      </c>
      <c r="V205" s="4">
        <v>269867.7</v>
      </c>
      <c r="W205" s="4">
        <v>14934.470000000001</v>
      </c>
      <c r="X205" s="4">
        <v>2.7200000000011642</v>
      </c>
      <c r="Y205" s="4">
        <v>0</v>
      </c>
      <c r="Z205" s="4">
        <v>0</v>
      </c>
      <c r="AA205" s="4">
        <v>0</v>
      </c>
      <c r="AB205" s="33">
        <f t="shared" si="27"/>
        <v>688490.23</v>
      </c>
      <c r="AC205" s="4">
        <v>403685.34</v>
      </c>
      <c r="AD205" s="4">
        <v>269867.7</v>
      </c>
      <c r="AE205" s="4">
        <v>-55065.53</v>
      </c>
      <c r="AF205" s="4">
        <v>-4417.2799999999988</v>
      </c>
      <c r="AG205" s="4">
        <v>0</v>
      </c>
      <c r="AH205" s="4">
        <v>0</v>
      </c>
      <c r="AI205" s="4">
        <v>0</v>
      </c>
      <c r="AJ205" s="33">
        <f t="shared" si="28"/>
        <v>614070.23</v>
      </c>
      <c r="AK205" s="4"/>
    </row>
    <row r="206" spans="1:37" x14ac:dyDescent="0.2">
      <c r="A206">
        <f>IF(AND(ABS(S206)&gt;Input!$A$3,ABS(1-T206)&gt;Input!$A$4),MAX($A$4:A205)+1,"")</f>
        <v>201</v>
      </c>
      <c r="B206">
        <f>IF(AND(ABS(U206)&gt;Input!$B$3,ABS(1-V206)&gt;Input!$B$4),MAX($B$4:B205)+1,"")</f>
        <v>202</v>
      </c>
      <c r="C206">
        <f>IF(AND(ABS(W206)&gt;Input!$C$3,ABS(1-X206)&gt;Input!$C$4),MAX($C$4:C205)+1,"")</f>
        <v>202</v>
      </c>
      <c r="D206" t="str">
        <f>IF(AND(H206=H207,J206=J207),"",MAX($D$4:D205)+1)</f>
        <v/>
      </c>
      <c r="E206" s="7" t="s">
        <v>18</v>
      </c>
      <c r="F206" s="7"/>
      <c r="G206" s="7"/>
      <c r="H206" s="7"/>
      <c r="I206" s="7"/>
      <c r="J206" s="7"/>
      <c r="K206" s="7" t="s">
        <v>447</v>
      </c>
      <c r="L206" s="7" t="s">
        <v>201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33">
        <f t="shared" si="26"/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33">
        <f t="shared" si="27"/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33">
        <f t="shared" si="28"/>
        <v>0</v>
      </c>
      <c r="AK206" s="4"/>
    </row>
    <row r="207" spans="1:37" x14ac:dyDescent="0.2">
      <c r="A207">
        <f>IF(AND(ABS(S207)&gt;Input!$A$3,ABS(1-T207)&gt;Input!$A$4),MAX($A$4:A206)+1,"")</f>
        <v>202</v>
      </c>
      <c r="B207">
        <f>IF(AND(ABS(U207)&gt;Input!$B$3,ABS(1-V207)&gt;Input!$B$4),MAX($B$4:B206)+1,"")</f>
        <v>203</v>
      </c>
      <c r="C207">
        <f>IF(AND(ABS(W207)&gt;Input!$C$3,ABS(1-X207)&gt;Input!$C$4),MAX($C$4:C206)+1,"")</f>
        <v>203</v>
      </c>
      <c r="D207" t="str">
        <f>IF(AND(H207=H208,J207=J208),"",MAX($D$4:D206)+1)</f>
        <v/>
      </c>
      <c r="E207" s="7" t="s">
        <v>18</v>
      </c>
      <c r="F207" s="7"/>
      <c r="G207" s="7"/>
      <c r="H207" s="7"/>
      <c r="I207" s="7"/>
      <c r="J207" s="7"/>
      <c r="K207" s="7" t="s">
        <v>448</v>
      </c>
      <c r="L207" s="7" t="s">
        <v>202</v>
      </c>
      <c r="M207" s="4">
        <v>210306.43999999994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33">
        <f t="shared" si="26"/>
        <v>210306.43999999994</v>
      </c>
      <c r="U207" s="4">
        <v>210306.43999999994</v>
      </c>
      <c r="V207" s="4">
        <v>500000</v>
      </c>
      <c r="W207" s="4">
        <v>262500</v>
      </c>
      <c r="X207" s="4">
        <v>0</v>
      </c>
      <c r="Y207" s="4">
        <v>0</v>
      </c>
      <c r="Z207" s="4">
        <v>0</v>
      </c>
      <c r="AA207" s="4">
        <v>0</v>
      </c>
      <c r="AB207" s="33">
        <f t="shared" si="27"/>
        <v>972806.44</v>
      </c>
      <c r="AC207" s="4">
        <v>210306.43999999994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33">
        <f t="shared" si="28"/>
        <v>210306.43999999994</v>
      </c>
      <c r="AK207" s="4"/>
    </row>
    <row r="208" spans="1:37" x14ac:dyDescent="0.2">
      <c r="A208">
        <f>IF(AND(ABS(S208)&gt;Input!$A$3,ABS(1-T208)&gt;Input!$A$4),MAX($A$4:A207)+1,"")</f>
        <v>203</v>
      </c>
      <c r="B208">
        <f>IF(AND(ABS(U208)&gt;Input!$B$3,ABS(1-V208)&gt;Input!$B$4),MAX($B$4:B207)+1,"")</f>
        <v>204</v>
      </c>
      <c r="C208">
        <f>IF(AND(ABS(W208)&gt;Input!$C$3,ABS(1-X208)&gt;Input!$C$4),MAX($C$4:C207)+1,"")</f>
        <v>204</v>
      </c>
      <c r="D208" t="str">
        <f>IF(AND(H208=H209,J208=J209),"",MAX($D$4:D207)+1)</f>
        <v/>
      </c>
      <c r="E208" s="7" t="s">
        <v>18</v>
      </c>
      <c r="F208" s="7"/>
      <c r="G208" s="7"/>
      <c r="H208" s="7"/>
      <c r="I208" s="7"/>
      <c r="J208" s="7"/>
      <c r="K208" s="7" t="s">
        <v>449</v>
      </c>
      <c r="L208" s="7" t="s">
        <v>203</v>
      </c>
      <c r="M208" s="4">
        <v>0</v>
      </c>
      <c r="N208" s="4">
        <v>0</v>
      </c>
      <c r="O208" s="4">
        <v>4966.4599999999991</v>
      </c>
      <c r="P208" s="4">
        <v>10267.15</v>
      </c>
      <c r="Q208" s="4">
        <v>0</v>
      </c>
      <c r="R208" s="4">
        <v>0</v>
      </c>
      <c r="S208" s="4">
        <v>0</v>
      </c>
      <c r="T208" s="33">
        <f t="shared" si="26"/>
        <v>15233.609999999999</v>
      </c>
      <c r="U208" s="4">
        <v>0</v>
      </c>
      <c r="V208" s="4">
        <v>0</v>
      </c>
      <c r="W208" s="4">
        <v>4966.4599999999991</v>
      </c>
      <c r="X208" s="4">
        <v>10267.15</v>
      </c>
      <c r="Y208" s="4">
        <v>0</v>
      </c>
      <c r="Z208" s="4">
        <v>0</v>
      </c>
      <c r="AA208" s="4">
        <v>0</v>
      </c>
      <c r="AB208" s="33">
        <f t="shared" si="27"/>
        <v>15233.609999999999</v>
      </c>
      <c r="AC208" s="4">
        <v>0</v>
      </c>
      <c r="AD208" s="4">
        <v>0</v>
      </c>
      <c r="AE208" s="4">
        <v>4966.4599999999991</v>
      </c>
      <c r="AF208" s="4">
        <v>10267.15</v>
      </c>
      <c r="AG208" s="4">
        <v>400000</v>
      </c>
      <c r="AH208" s="4">
        <v>0</v>
      </c>
      <c r="AI208" s="4">
        <v>0</v>
      </c>
      <c r="AJ208" s="33">
        <f t="shared" si="28"/>
        <v>415233.61</v>
      </c>
      <c r="AK208" s="4"/>
    </row>
    <row r="209" spans="1:37" x14ac:dyDescent="0.2">
      <c r="A209">
        <f>IF(AND(ABS(S209)&gt;Input!$A$3,ABS(1-T209)&gt;Input!$A$4),MAX($A$4:A208)+1,"")</f>
        <v>204</v>
      </c>
      <c r="B209">
        <f>IF(AND(ABS(U209)&gt;Input!$B$3,ABS(1-V209)&gt;Input!$B$4),MAX($B$4:B208)+1,"")</f>
        <v>205</v>
      </c>
      <c r="C209">
        <f>IF(AND(ABS(W209)&gt;Input!$C$3,ABS(1-X209)&gt;Input!$C$4),MAX($C$4:C208)+1,"")</f>
        <v>205</v>
      </c>
      <c r="D209" t="str">
        <f>IF(AND(H209=H210,J209=J210),"",MAX($D$4:D208)+1)</f>
        <v/>
      </c>
      <c r="E209" s="7" t="s">
        <v>18</v>
      </c>
      <c r="F209" s="7"/>
      <c r="G209" s="7"/>
      <c r="H209" s="7"/>
      <c r="I209" s="7"/>
      <c r="J209" s="7"/>
      <c r="K209" s="7" t="s">
        <v>450</v>
      </c>
      <c r="L209" s="7" t="s">
        <v>204</v>
      </c>
      <c r="M209" s="4">
        <v>0</v>
      </c>
      <c r="N209" s="4">
        <v>149876</v>
      </c>
      <c r="O209" s="4">
        <v>108187.26999999999</v>
      </c>
      <c r="P209" s="4">
        <v>82868.47</v>
      </c>
      <c r="Q209" s="4">
        <v>-21011.67</v>
      </c>
      <c r="R209" s="4">
        <v>0</v>
      </c>
      <c r="S209" s="4">
        <v>0</v>
      </c>
      <c r="T209" s="33">
        <f t="shared" si="26"/>
        <v>319920.07</v>
      </c>
      <c r="U209" s="4">
        <v>0</v>
      </c>
      <c r="V209" s="4">
        <v>149876</v>
      </c>
      <c r="W209" s="4">
        <v>108187.26999999999</v>
      </c>
      <c r="X209" s="4">
        <v>82868.47</v>
      </c>
      <c r="Y209" s="4">
        <v>-21011.67</v>
      </c>
      <c r="Z209" s="4">
        <v>21066.6</v>
      </c>
      <c r="AA209" s="4">
        <v>0</v>
      </c>
      <c r="AB209" s="33">
        <f t="shared" si="27"/>
        <v>340986.67</v>
      </c>
      <c r="AC209" s="4">
        <v>0</v>
      </c>
      <c r="AD209" s="4">
        <v>149876</v>
      </c>
      <c r="AE209" s="4">
        <v>97187.26999999999</v>
      </c>
      <c r="AF209" s="4">
        <v>82868.47</v>
      </c>
      <c r="AG209" s="4">
        <v>-21011.67</v>
      </c>
      <c r="AH209" s="4">
        <v>0</v>
      </c>
      <c r="AI209" s="4">
        <v>0</v>
      </c>
      <c r="AJ209" s="33">
        <f t="shared" si="28"/>
        <v>308920.07</v>
      </c>
      <c r="AK209" s="4"/>
    </row>
    <row r="210" spans="1:37" x14ac:dyDescent="0.2">
      <c r="A210">
        <f>IF(AND(ABS(S210)&gt;Input!$A$3,ABS(1-T210)&gt;Input!$A$4),MAX($A$4:A209)+1,"")</f>
        <v>205</v>
      </c>
      <c r="B210">
        <f>IF(AND(ABS(U210)&gt;Input!$B$3,ABS(1-V210)&gt;Input!$B$4),MAX($B$4:B209)+1,"")</f>
        <v>206</v>
      </c>
      <c r="C210">
        <f>IF(AND(ABS(W210)&gt;Input!$C$3,ABS(1-X210)&gt;Input!$C$4),MAX($C$4:C209)+1,"")</f>
        <v>206</v>
      </c>
      <c r="D210" t="str">
        <f>IF(AND(H210=H211,J210=J211),"",MAX($D$4:D209)+1)</f>
        <v/>
      </c>
      <c r="E210" s="7" t="s">
        <v>18</v>
      </c>
      <c r="F210" s="7"/>
      <c r="G210" s="7"/>
      <c r="H210" s="7"/>
      <c r="I210" s="7"/>
      <c r="J210" s="7"/>
      <c r="K210" s="7" t="s">
        <v>451</v>
      </c>
      <c r="L210" s="7" t="s">
        <v>205</v>
      </c>
      <c r="M210" s="4">
        <v>-1129</v>
      </c>
      <c r="N210" s="4">
        <v>1454.31</v>
      </c>
      <c r="O210" s="4">
        <v>0</v>
      </c>
      <c r="P210" s="4">
        <v>0</v>
      </c>
      <c r="Q210" s="4">
        <v>0</v>
      </c>
      <c r="R210" s="4">
        <v>0</v>
      </c>
      <c r="S210" s="4">
        <v>-18022.45</v>
      </c>
      <c r="T210" s="33">
        <f t="shared" si="26"/>
        <v>-17697.14</v>
      </c>
      <c r="U210" s="4">
        <v>-1121</v>
      </c>
      <c r="V210" s="4">
        <v>1454.31</v>
      </c>
      <c r="W210" s="4">
        <v>0</v>
      </c>
      <c r="X210" s="4">
        <v>0</v>
      </c>
      <c r="Y210" s="4">
        <v>0</v>
      </c>
      <c r="Z210" s="4">
        <v>0</v>
      </c>
      <c r="AA210" s="4">
        <v>-18022.45</v>
      </c>
      <c r="AB210" s="33">
        <f t="shared" si="27"/>
        <v>-17689.14</v>
      </c>
      <c r="AC210" s="4">
        <v>-1129</v>
      </c>
      <c r="AD210" s="4">
        <v>1454.31</v>
      </c>
      <c r="AE210" s="4">
        <v>3230</v>
      </c>
      <c r="AF210" s="4">
        <v>0</v>
      </c>
      <c r="AG210" s="4">
        <v>0</v>
      </c>
      <c r="AH210" s="4">
        <v>0</v>
      </c>
      <c r="AI210" s="4">
        <v>-18022.45</v>
      </c>
      <c r="AJ210" s="33">
        <f t="shared" si="28"/>
        <v>-14467.140000000001</v>
      </c>
      <c r="AK210" s="4"/>
    </row>
    <row r="211" spans="1:37" x14ac:dyDescent="0.2">
      <c r="A211">
        <f>IF(AND(ABS(S211)&gt;Input!$A$3,ABS(1-T211)&gt;Input!$A$4),MAX($A$4:A210)+1,"")</f>
        <v>206</v>
      </c>
      <c r="B211">
        <f>IF(AND(ABS(U211)&gt;Input!$B$3,ABS(1-V211)&gt;Input!$B$4),MAX($B$4:B210)+1,"")</f>
        <v>207</v>
      </c>
      <c r="C211">
        <f>IF(AND(ABS(W211)&gt;Input!$C$3,ABS(1-X211)&gt;Input!$C$4),MAX($C$4:C210)+1,"")</f>
        <v>207</v>
      </c>
      <c r="D211" t="str">
        <f>IF(AND(H211=H212,J211=J212),"",MAX($D$4:D210)+1)</f>
        <v/>
      </c>
      <c r="E211" s="7" t="s">
        <v>18</v>
      </c>
      <c r="F211" s="7"/>
      <c r="G211" s="7"/>
      <c r="H211" s="7"/>
      <c r="I211" s="7"/>
      <c r="J211" s="7"/>
      <c r="K211" s="7" t="s">
        <v>452</v>
      </c>
      <c r="L211" s="7" t="s">
        <v>453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-7125.54</v>
      </c>
      <c r="S211" s="4">
        <v>-42374.45</v>
      </c>
      <c r="T211" s="33">
        <f t="shared" si="26"/>
        <v>-49499.99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42374.46</v>
      </c>
      <c r="AA211" s="4">
        <v>-42374.45</v>
      </c>
      <c r="AB211" s="33">
        <f t="shared" si="27"/>
        <v>1.0000000002037268E-2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-7125.54</v>
      </c>
      <c r="AI211" s="4">
        <v>-42374.45</v>
      </c>
      <c r="AJ211" s="33">
        <f t="shared" si="28"/>
        <v>-49499.99</v>
      </c>
      <c r="AK211" s="4"/>
    </row>
    <row r="212" spans="1:37" x14ac:dyDescent="0.2">
      <c r="A212">
        <f>IF(AND(ABS(S212)&gt;Input!$A$3,ABS(1-T212)&gt;Input!$A$4),MAX($A$4:A211)+1,"")</f>
        <v>207</v>
      </c>
      <c r="B212">
        <f>IF(AND(ABS(U212)&gt;Input!$B$3,ABS(1-V212)&gt;Input!$B$4),MAX($B$4:B211)+1,"")</f>
        <v>208</v>
      </c>
      <c r="C212">
        <f>IF(AND(ABS(W212)&gt;Input!$C$3,ABS(1-X212)&gt;Input!$C$4),MAX($C$4:C211)+1,"")</f>
        <v>208</v>
      </c>
      <c r="D212" t="str">
        <f>IF(AND(H212=H213,J212=J213),"",MAX($D$4:D211)+1)</f>
        <v/>
      </c>
      <c r="E212" s="7" t="s">
        <v>18</v>
      </c>
      <c r="F212" s="7"/>
      <c r="G212" s="7"/>
      <c r="H212" s="7"/>
      <c r="I212" s="7"/>
      <c r="J212" s="7"/>
      <c r="K212" s="7" t="s">
        <v>520</v>
      </c>
      <c r="L212" s="7" t="s">
        <v>521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-526072.80000000005</v>
      </c>
      <c r="T212" s="33">
        <f t="shared" si="26"/>
        <v>-526072.80000000005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-503772.80000000005</v>
      </c>
      <c r="AB212" s="33">
        <f t="shared" si="27"/>
        <v>-503772.80000000005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-526072.80000000005</v>
      </c>
      <c r="AJ212" s="33">
        <f t="shared" si="28"/>
        <v>-526072.80000000005</v>
      </c>
      <c r="AK212" s="4"/>
    </row>
    <row r="213" spans="1:37" x14ac:dyDescent="0.2">
      <c r="A213">
        <f>IF(AND(ABS(S213)&gt;Input!$A$3,ABS(1-T213)&gt;Input!$A$4),MAX($A$4:A212)+1,"")</f>
        <v>208</v>
      </c>
      <c r="B213">
        <f>IF(AND(ABS(U213)&gt;Input!$B$3,ABS(1-V213)&gt;Input!$B$4),MAX($B$4:B212)+1,"")</f>
        <v>209</v>
      </c>
      <c r="C213">
        <f>IF(AND(ABS(W213)&gt;Input!$C$3,ABS(1-X213)&gt;Input!$C$4),MAX($C$4:C212)+1,"")</f>
        <v>209</v>
      </c>
      <c r="D213" t="str">
        <f>IF(AND(H213=H214,J213=J214),"",MAX($D$4:D212)+1)</f>
        <v/>
      </c>
      <c r="E213" s="7" t="s">
        <v>18</v>
      </c>
      <c r="F213" s="7"/>
      <c r="G213" s="7"/>
      <c r="H213" s="7"/>
      <c r="I213" s="7"/>
      <c r="J213" s="7"/>
      <c r="K213" s="7" t="s">
        <v>454</v>
      </c>
      <c r="L213" s="7" t="s">
        <v>206</v>
      </c>
      <c r="M213" s="4">
        <v>-17322</v>
      </c>
      <c r="N213" s="4">
        <v>55</v>
      </c>
      <c r="O213" s="4">
        <v>17322</v>
      </c>
      <c r="P213" s="4">
        <v>-17027</v>
      </c>
      <c r="Q213" s="4">
        <v>17322</v>
      </c>
      <c r="R213" s="4">
        <v>-26693</v>
      </c>
      <c r="S213" s="4">
        <v>100</v>
      </c>
      <c r="T213" s="33">
        <f t="shared" si="26"/>
        <v>-26243</v>
      </c>
      <c r="U213" s="4">
        <v>-17322</v>
      </c>
      <c r="V213" s="4">
        <v>55</v>
      </c>
      <c r="W213" s="4">
        <v>17322</v>
      </c>
      <c r="X213" s="4">
        <v>-17027</v>
      </c>
      <c r="Y213" s="4">
        <v>17322</v>
      </c>
      <c r="Z213" s="4">
        <v>-26693</v>
      </c>
      <c r="AA213" s="4">
        <v>100</v>
      </c>
      <c r="AB213" s="33">
        <f t="shared" si="27"/>
        <v>-26243</v>
      </c>
      <c r="AC213" s="4">
        <v>-34681</v>
      </c>
      <c r="AD213" s="4">
        <v>55</v>
      </c>
      <c r="AE213" s="4">
        <v>17322</v>
      </c>
      <c r="AF213" s="4">
        <v>-17027</v>
      </c>
      <c r="AG213" s="4">
        <v>17322</v>
      </c>
      <c r="AH213" s="4">
        <v>-26693</v>
      </c>
      <c r="AI213" s="4">
        <v>100</v>
      </c>
      <c r="AJ213" s="33">
        <f t="shared" si="28"/>
        <v>-43602</v>
      </c>
      <c r="AK213" s="4"/>
    </row>
    <row r="214" spans="1:37" x14ac:dyDescent="0.2">
      <c r="A214">
        <f>IF(AND(ABS(S214)&gt;Input!$A$3,ABS(1-T214)&gt;Input!$A$4),MAX($A$4:A213)+1,"")</f>
        <v>209</v>
      </c>
      <c r="B214">
        <f>IF(AND(ABS(U214)&gt;Input!$B$3,ABS(1-V214)&gt;Input!$B$4),MAX($B$4:B213)+1,"")</f>
        <v>210</v>
      </c>
      <c r="C214">
        <f>IF(AND(ABS(W214)&gt;Input!$C$3,ABS(1-X214)&gt;Input!$C$4),MAX($C$4:C213)+1,"")</f>
        <v>210</v>
      </c>
      <c r="D214" t="str">
        <f>IF(AND(H214=H215,J214=J215),"",MAX($D$4:D213)+1)</f>
        <v/>
      </c>
      <c r="E214" s="7" t="s">
        <v>18</v>
      </c>
      <c r="F214" s="7"/>
      <c r="G214" s="7"/>
      <c r="H214" s="7"/>
      <c r="I214" s="7"/>
      <c r="J214" s="7"/>
      <c r="K214" s="7" t="s">
        <v>455</v>
      </c>
      <c r="L214" s="7" t="s">
        <v>207</v>
      </c>
      <c r="M214" s="4">
        <v>6870</v>
      </c>
      <c r="N214" s="4">
        <v>3917</v>
      </c>
      <c r="O214" s="4">
        <v>15516</v>
      </c>
      <c r="P214" s="4">
        <v>15516</v>
      </c>
      <c r="Q214" s="4">
        <v>0</v>
      </c>
      <c r="R214" s="4">
        <v>0</v>
      </c>
      <c r="S214" s="4">
        <v>0</v>
      </c>
      <c r="T214" s="33">
        <f t="shared" si="26"/>
        <v>41819</v>
      </c>
      <c r="U214" s="4">
        <v>6870</v>
      </c>
      <c r="V214" s="4">
        <v>3917</v>
      </c>
      <c r="W214" s="4">
        <v>15516</v>
      </c>
      <c r="X214" s="4">
        <v>15516</v>
      </c>
      <c r="Y214" s="4">
        <v>0</v>
      </c>
      <c r="Z214" s="4">
        <v>0</v>
      </c>
      <c r="AA214" s="4">
        <v>0</v>
      </c>
      <c r="AB214" s="33">
        <f t="shared" si="27"/>
        <v>41819</v>
      </c>
      <c r="AC214" s="4">
        <v>0</v>
      </c>
      <c r="AD214" s="4">
        <v>3917</v>
      </c>
      <c r="AE214" s="4">
        <v>15516</v>
      </c>
      <c r="AF214" s="4">
        <v>15516</v>
      </c>
      <c r="AG214" s="4">
        <v>0</v>
      </c>
      <c r="AH214" s="4">
        <v>0</v>
      </c>
      <c r="AI214" s="4">
        <v>0</v>
      </c>
      <c r="AJ214" s="33">
        <f t="shared" si="28"/>
        <v>34949</v>
      </c>
      <c r="AK214" s="4"/>
    </row>
    <row r="215" spans="1:37" x14ac:dyDescent="0.2">
      <c r="A215">
        <f>IF(AND(ABS(S215)&gt;Input!$A$3,ABS(1-T215)&gt;Input!$A$4),MAX($A$4:A214)+1,"")</f>
        <v>210</v>
      </c>
      <c r="B215">
        <f>IF(AND(ABS(U215)&gt;Input!$B$3,ABS(1-V215)&gt;Input!$B$4),MAX($B$4:B214)+1,"")</f>
        <v>211</v>
      </c>
      <c r="C215">
        <f>IF(AND(ABS(W215)&gt;Input!$C$3,ABS(1-X215)&gt;Input!$C$4),MAX($C$4:C214)+1,"")</f>
        <v>211</v>
      </c>
      <c r="D215" t="str">
        <f>IF(AND(H215=H216,J215=J216),"",MAX($D$4:D214)+1)</f>
        <v/>
      </c>
      <c r="E215" s="7" t="s">
        <v>18</v>
      </c>
      <c r="F215" s="7"/>
      <c r="G215" s="7"/>
      <c r="H215" s="7"/>
      <c r="I215" s="7"/>
      <c r="J215" s="7"/>
      <c r="K215" s="7" t="s">
        <v>456</v>
      </c>
      <c r="L215" s="7" t="s">
        <v>208</v>
      </c>
      <c r="M215" s="4">
        <v>-44267.100000000006</v>
      </c>
      <c r="N215" s="4">
        <v>19408.48</v>
      </c>
      <c r="O215" s="4">
        <v>47500</v>
      </c>
      <c r="P215" s="4">
        <v>48321.25</v>
      </c>
      <c r="Q215" s="4">
        <v>13489.019999999997</v>
      </c>
      <c r="R215" s="4">
        <v>27403.47</v>
      </c>
      <c r="S215" s="4">
        <v>67498.95</v>
      </c>
      <c r="T215" s="33">
        <f t="shared" si="26"/>
        <v>179354.07</v>
      </c>
      <c r="U215" s="4">
        <v>45052.899999999994</v>
      </c>
      <c r="V215" s="4">
        <v>19408.48</v>
      </c>
      <c r="W215" s="4">
        <v>47500</v>
      </c>
      <c r="X215" s="4">
        <v>48321.25</v>
      </c>
      <c r="Y215" s="4">
        <v>13489.019999999997</v>
      </c>
      <c r="Z215" s="4">
        <v>27403.47</v>
      </c>
      <c r="AA215" s="4">
        <v>67498.95</v>
      </c>
      <c r="AB215" s="33">
        <f t="shared" si="27"/>
        <v>268674.07</v>
      </c>
      <c r="AC215" s="4">
        <v>-44267.100000000006</v>
      </c>
      <c r="AD215" s="4">
        <v>19408.48</v>
      </c>
      <c r="AE215" s="4">
        <v>23750</v>
      </c>
      <c r="AF215" s="4">
        <v>48321.25</v>
      </c>
      <c r="AG215" s="4">
        <v>13489.019999999997</v>
      </c>
      <c r="AH215" s="4">
        <v>27403.47</v>
      </c>
      <c r="AI215" s="4">
        <v>67498.95</v>
      </c>
      <c r="AJ215" s="33">
        <f t="shared" si="28"/>
        <v>155604.07</v>
      </c>
      <c r="AK215" s="4"/>
    </row>
    <row r="216" spans="1:37" x14ac:dyDescent="0.2">
      <c r="A216">
        <f>IF(AND(ABS(S216)&gt;Input!$A$3,ABS(1-T216)&gt;Input!$A$4),MAX($A$4:A215)+1,"")</f>
        <v>211</v>
      </c>
      <c r="B216">
        <f>IF(AND(ABS(U216)&gt;Input!$B$3,ABS(1-V216)&gt;Input!$B$4),MAX($B$4:B215)+1,"")</f>
        <v>212</v>
      </c>
      <c r="C216">
        <f>IF(AND(ABS(W216)&gt;Input!$C$3,ABS(1-X216)&gt;Input!$C$4),MAX($C$4:C215)+1,"")</f>
        <v>212</v>
      </c>
      <c r="D216" t="str">
        <f>IF(AND(H216=H217,J216=J217),"",MAX($D$4:D215)+1)</f>
        <v/>
      </c>
      <c r="E216" s="7" t="s">
        <v>18</v>
      </c>
      <c r="F216" s="7"/>
      <c r="G216" s="7"/>
      <c r="H216" s="7"/>
      <c r="I216" s="7"/>
      <c r="J216" s="7"/>
      <c r="K216" s="7" t="s">
        <v>457</v>
      </c>
      <c r="L216" s="7" t="s">
        <v>209</v>
      </c>
      <c r="M216" s="4">
        <v>131067.52</v>
      </c>
      <c r="N216" s="4">
        <v>88449.03</v>
      </c>
      <c r="O216" s="4">
        <v>94347.03</v>
      </c>
      <c r="P216" s="4">
        <v>-12253.920000000013</v>
      </c>
      <c r="Q216" s="4">
        <v>46245.989999999991</v>
      </c>
      <c r="R216" s="4">
        <v>148780.31</v>
      </c>
      <c r="S216" s="4">
        <v>101472.51000000001</v>
      </c>
      <c r="T216" s="33">
        <f t="shared" si="26"/>
        <v>598108.47</v>
      </c>
      <c r="U216" s="4">
        <v>131067.52</v>
      </c>
      <c r="V216" s="4">
        <v>102442.03</v>
      </c>
      <c r="W216" s="4">
        <v>94347.03</v>
      </c>
      <c r="X216" s="4">
        <v>38746.079999999987</v>
      </c>
      <c r="Y216" s="4">
        <v>106245.98999999999</v>
      </c>
      <c r="Z216" s="4">
        <v>148780.31</v>
      </c>
      <c r="AA216" s="4">
        <v>204472.51</v>
      </c>
      <c r="AB216" s="33">
        <f t="shared" si="27"/>
        <v>826101.47</v>
      </c>
      <c r="AC216" s="4">
        <v>97156.52</v>
      </c>
      <c r="AD216" s="4">
        <v>88449.03</v>
      </c>
      <c r="AE216" s="4">
        <v>94347.03</v>
      </c>
      <c r="AF216" s="4">
        <v>-12253.920000000013</v>
      </c>
      <c r="AG216" s="4">
        <v>46245.989999999991</v>
      </c>
      <c r="AH216" s="4">
        <v>148780.31</v>
      </c>
      <c r="AI216" s="4">
        <v>101472.51000000001</v>
      </c>
      <c r="AJ216" s="33">
        <f t="shared" si="28"/>
        <v>564197.47</v>
      </c>
      <c r="AK216" s="4"/>
    </row>
    <row r="217" spans="1:37" x14ac:dyDescent="0.2">
      <c r="A217">
        <f>IF(AND(ABS(S217)&gt;Input!$A$3,ABS(1-T217)&gt;Input!$A$4),MAX($A$4:A216)+1,"")</f>
        <v>212</v>
      </c>
      <c r="B217">
        <f>IF(AND(ABS(U217)&gt;Input!$B$3,ABS(1-V217)&gt;Input!$B$4),MAX($B$4:B216)+1,"")</f>
        <v>213</v>
      </c>
      <c r="C217">
        <f>IF(AND(ABS(W217)&gt;Input!$C$3,ABS(1-X217)&gt;Input!$C$4),MAX($C$4:C216)+1,"")</f>
        <v>213</v>
      </c>
      <c r="D217" t="str">
        <f>IF(AND(H217=H218,J217=J218),"",MAX($D$4:D216)+1)</f>
        <v/>
      </c>
      <c r="E217" s="7" t="s">
        <v>18</v>
      </c>
      <c r="F217" s="7"/>
      <c r="G217" s="7"/>
      <c r="H217" s="7"/>
      <c r="I217" s="7"/>
      <c r="J217" s="7"/>
      <c r="K217" s="7" t="s">
        <v>458</v>
      </c>
      <c r="L217" s="7" t="s">
        <v>210</v>
      </c>
      <c r="M217" s="4">
        <v>816.76000000000022</v>
      </c>
      <c r="N217" s="4">
        <v>2615.81</v>
      </c>
      <c r="O217" s="4">
        <v>751.71</v>
      </c>
      <c r="P217" s="4">
        <v>315</v>
      </c>
      <c r="Q217" s="4">
        <v>10018.970000000001</v>
      </c>
      <c r="R217" s="4">
        <v>-180.76000000000022</v>
      </c>
      <c r="S217" s="4">
        <v>2531.19</v>
      </c>
      <c r="T217" s="33">
        <f t="shared" si="26"/>
        <v>16868.68</v>
      </c>
      <c r="U217" s="4">
        <v>816.76000000000022</v>
      </c>
      <c r="V217" s="4">
        <v>2615.81</v>
      </c>
      <c r="W217" s="4">
        <v>751.71</v>
      </c>
      <c r="X217" s="4">
        <v>315</v>
      </c>
      <c r="Y217" s="4">
        <v>10018.970000000001</v>
      </c>
      <c r="Z217" s="4">
        <v>-180.76000000000022</v>
      </c>
      <c r="AA217" s="4">
        <v>2531.19</v>
      </c>
      <c r="AB217" s="33">
        <f t="shared" si="27"/>
        <v>16868.68</v>
      </c>
      <c r="AC217" s="4">
        <v>816.76000000000022</v>
      </c>
      <c r="AD217" s="4">
        <v>2615.81</v>
      </c>
      <c r="AE217" s="4">
        <v>751.71</v>
      </c>
      <c r="AF217" s="4">
        <v>315</v>
      </c>
      <c r="AG217" s="4">
        <v>10018.970000000001</v>
      </c>
      <c r="AH217" s="4">
        <v>-180.76000000000022</v>
      </c>
      <c r="AI217" s="4">
        <v>2181.19</v>
      </c>
      <c r="AJ217" s="33">
        <f t="shared" si="28"/>
        <v>16518.68</v>
      </c>
      <c r="AK217" s="4"/>
    </row>
    <row r="218" spans="1:37" x14ac:dyDescent="0.2">
      <c r="A218">
        <f>IF(AND(ABS(S218)&gt;Input!$A$3,ABS(1-T218)&gt;Input!$A$4),MAX($A$4:A217)+1,"")</f>
        <v>213</v>
      </c>
      <c r="B218">
        <f>IF(AND(ABS(U218)&gt;Input!$B$3,ABS(1-V218)&gt;Input!$B$4),MAX($B$4:B217)+1,"")</f>
        <v>214</v>
      </c>
      <c r="C218">
        <f>IF(AND(ABS(W218)&gt;Input!$C$3,ABS(1-X218)&gt;Input!$C$4),MAX($C$4:C217)+1,"")</f>
        <v>214</v>
      </c>
      <c r="D218" t="str">
        <f>IF(AND(H218=H219,J218=J219),"",MAX($D$4:D217)+1)</f>
        <v/>
      </c>
      <c r="E218" s="7" t="s">
        <v>18</v>
      </c>
      <c r="F218" s="7"/>
      <c r="G218" s="7"/>
      <c r="H218" s="7"/>
      <c r="I218" s="7"/>
      <c r="J218" s="7"/>
      <c r="K218" s="7" t="s">
        <v>459</v>
      </c>
      <c r="L218" s="7" t="s">
        <v>211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33">
        <f t="shared" si="26"/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33">
        <f t="shared" si="27"/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33">
        <f t="shared" si="28"/>
        <v>0</v>
      </c>
      <c r="AK218" s="4"/>
    </row>
    <row r="219" spans="1:37" x14ac:dyDescent="0.2">
      <c r="A219">
        <f>IF(AND(ABS(S219)&gt;Input!$A$3,ABS(1-T219)&gt;Input!$A$4),MAX($A$4:A218)+1,"")</f>
        <v>214</v>
      </c>
      <c r="B219">
        <f>IF(AND(ABS(U219)&gt;Input!$B$3,ABS(1-V219)&gt;Input!$B$4),MAX($B$4:B218)+1,"")</f>
        <v>215</v>
      </c>
      <c r="C219">
        <f>IF(AND(ABS(W219)&gt;Input!$C$3,ABS(1-X219)&gt;Input!$C$4),MAX($C$4:C218)+1,"")</f>
        <v>215</v>
      </c>
      <c r="D219" t="str">
        <f>IF(AND(H219=H220,J219=J220),"",MAX($D$4:D218)+1)</f>
        <v/>
      </c>
      <c r="E219" s="7" t="s">
        <v>18</v>
      </c>
      <c r="F219" s="7"/>
      <c r="G219" s="7"/>
      <c r="H219" s="7"/>
      <c r="I219" s="7"/>
      <c r="J219" s="7"/>
      <c r="K219" s="7" t="s">
        <v>460</v>
      </c>
      <c r="L219" s="7" t="s">
        <v>212</v>
      </c>
      <c r="M219" s="4">
        <v>-3762</v>
      </c>
      <c r="N219" s="4">
        <v>-11297.75</v>
      </c>
      <c r="O219" s="4">
        <v>-9558</v>
      </c>
      <c r="P219" s="4">
        <v>574</v>
      </c>
      <c r="Q219" s="4">
        <v>2665</v>
      </c>
      <c r="R219" s="4">
        <v>-1096</v>
      </c>
      <c r="S219" s="4">
        <v>-10051</v>
      </c>
      <c r="T219" s="33">
        <f t="shared" si="26"/>
        <v>-32525.75</v>
      </c>
      <c r="U219" s="4">
        <v>-3762</v>
      </c>
      <c r="V219" s="4">
        <v>-11297.75</v>
      </c>
      <c r="W219" s="4">
        <v>-9558</v>
      </c>
      <c r="X219" s="4">
        <v>574</v>
      </c>
      <c r="Y219" s="4">
        <v>2665</v>
      </c>
      <c r="Z219" s="4">
        <v>-1096</v>
      </c>
      <c r="AA219" s="4">
        <v>-3051</v>
      </c>
      <c r="AB219" s="33">
        <f t="shared" si="27"/>
        <v>-25525.75</v>
      </c>
      <c r="AC219" s="4">
        <v>-3762</v>
      </c>
      <c r="AD219" s="4">
        <v>-11297.75</v>
      </c>
      <c r="AE219" s="4">
        <v>-9558</v>
      </c>
      <c r="AF219" s="4">
        <v>574</v>
      </c>
      <c r="AG219" s="4">
        <v>2665</v>
      </c>
      <c r="AH219" s="4">
        <v>-1096</v>
      </c>
      <c r="AI219" s="4">
        <v>-10051</v>
      </c>
      <c r="AJ219" s="33">
        <f t="shared" si="28"/>
        <v>-32525.75</v>
      </c>
      <c r="AK219" s="4"/>
    </row>
    <row r="220" spans="1:37" x14ac:dyDescent="0.2">
      <c r="A220">
        <f>IF(AND(ABS(S220)&gt;Input!$A$3,ABS(1-T220)&gt;Input!$A$4),MAX($A$4:A219)+1,"")</f>
        <v>215</v>
      </c>
      <c r="B220">
        <f>IF(AND(ABS(U220)&gt;Input!$B$3,ABS(1-V220)&gt;Input!$B$4),MAX($B$4:B219)+1,"")</f>
        <v>216</v>
      </c>
      <c r="C220">
        <f>IF(AND(ABS(W220)&gt;Input!$C$3,ABS(1-X220)&gt;Input!$C$4),MAX($C$4:C219)+1,"")</f>
        <v>216</v>
      </c>
      <c r="D220" t="str">
        <f>IF(AND(H220=H221,J220=J221),"",MAX($D$4:D219)+1)</f>
        <v/>
      </c>
      <c r="E220" s="7" t="s">
        <v>18</v>
      </c>
      <c r="F220" s="7"/>
      <c r="G220" s="7"/>
      <c r="H220" s="7"/>
      <c r="I220" s="7"/>
      <c r="J220" s="7"/>
      <c r="K220" s="7" t="s">
        <v>461</v>
      </c>
      <c r="L220" s="7" t="s">
        <v>213</v>
      </c>
      <c r="M220" s="4">
        <v>16919</v>
      </c>
      <c r="N220" s="4">
        <v>0</v>
      </c>
      <c r="O220" s="4">
        <v>0</v>
      </c>
      <c r="P220" s="4">
        <v>0</v>
      </c>
      <c r="Q220" s="4">
        <v>0</v>
      </c>
      <c r="R220" s="4">
        <v>-504.34</v>
      </c>
      <c r="S220" s="4">
        <v>17440.080000000002</v>
      </c>
      <c r="T220" s="33">
        <f t="shared" si="26"/>
        <v>33854.740000000005</v>
      </c>
      <c r="U220" s="4">
        <v>16919</v>
      </c>
      <c r="V220" s="4">
        <v>0</v>
      </c>
      <c r="W220" s="4">
        <v>0</v>
      </c>
      <c r="X220" s="4">
        <v>0</v>
      </c>
      <c r="Y220" s="4">
        <v>0</v>
      </c>
      <c r="Z220" s="4">
        <v>21174.66</v>
      </c>
      <c r="AA220" s="4">
        <v>17440.080000000002</v>
      </c>
      <c r="AB220" s="33">
        <f t="shared" si="27"/>
        <v>55533.740000000005</v>
      </c>
      <c r="AC220" s="4">
        <v>16919</v>
      </c>
      <c r="AD220" s="4">
        <v>0</v>
      </c>
      <c r="AE220" s="4">
        <v>0</v>
      </c>
      <c r="AF220" s="4">
        <v>0</v>
      </c>
      <c r="AG220" s="4">
        <v>0</v>
      </c>
      <c r="AH220" s="4">
        <v>111820.66</v>
      </c>
      <c r="AI220" s="4">
        <v>17440.080000000002</v>
      </c>
      <c r="AJ220" s="33">
        <f t="shared" si="28"/>
        <v>146179.74</v>
      </c>
      <c r="AK220" s="4"/>
    </row>
    <row r="221" spans="1:37" x14ac:dyDescent="0.2">
      <c r="A221">
        <f>IF(AND(ABS(S221)&gt;Input!$A$3,ABS(1-T221)&gt;Input!$A$4),MAX($A$4:A220)+1,"")</f>
        <v>216</v>
      </c>
      <c r="B221">
        <f>IF(AND(ABS(U221)&gt;Input!$B$3,ABS(1-V221)&gt;Input!$B$4),MAX($B$4:B220)+1,"")</f>
        <v>217</v>
      </c>
      <c r="C221">
        <f>IF(AND(ABS(W221)&gt;Input!$C$3,ABS(1-X221)&gt;Input!$C$4),MAX($C$4:C220)+1,"")</f>
        <v>217</v>
      </c>
      <c r="D221" t="str">
        <f>IF(AND(H221=H222,J221=J222),"",MAX($D$4:D220)+1)</f>
        <v/>
      </c>
      <c r="E221" s="7" t="s">
        <v>18</v>
      </c>
      <c r="F221" s="7"/>
      <c r="G221" s="7"/>
      <c r="H221" s="7"/>
      <c r="I221" s="7"/>
      <c r="J221" s="7"/>
      <c r="K221" s="7" t="s">
        <v>462</v>
      </c>
      <c r="L221" s="7" t="s">
        <v>214</v>
      </c>
      <c r="M221" s="4">
        <v>2910.0399999999936</v>
      </c>
      <c r="N221" s="4">
        <v>-5862.6199999999953</v>
      </c>
      <c r="O221" s="4">
        <v>11878.470000000001</v>
      </c>
      <c r="P221" s="4">
        <v>4426.6999999999971</v>
      </c>
      <c r="Q221" s="4">
        <v>4830.6699999999983</v>
      </c>
      <c r="R221" s="4">
        <v>-49661.78</v>
      </c>
      <c r="S221" s="4">
        <v>29153.350000000006</v>
      </c>
      <c r="T221" s="33">
        <f t="shared" si="26"/>
        <v>-2325.1699999999983</v>
      </c>
      <c r="U221" s="4">
        <v>9573.0399999999936</v>
      </c>
      <c r="V221" s="4">
        <v>-5862.6199999999953</v>
      </c>
      <c r="W221" s="4">
        <v>11878.470000000001</v>
      </c>
      <c r="X221" s="4">
        <v>4426.6999999999971</v>
      </c>
      <c r="Y221" s="4">
        <v>4830.6699999999983</v>
      </c>
      <c r="Z221" s="4">
        <v>25528.22</v>
      </c>
      <c r="AA221" s="4">
        <v>29153.350000000006</v>
      </c>
      <c r="AB221" s="33">
        <f t="shared" si="27"/>
        <v>79527.83</v>
      </c>
      <c r="AC221" s="4">
        <v>2910.0399999999936</v>
      </c>
      <c r="AD221" s="4">
        <v>-5862.6199999999953</v>
      </c>
      <c r="AE221" s="4">
        <v>11878.470000000001</v>
      </c>
      <c r="AF221" s="4">
        <v>4426.6999999999971</v>
      </c>
      <c r="AG221" s="4">
        <v>4830.6699999999983</v>
      </c>
      <c r="AH221" s="4">
        <v>-161986.78</v>
      </c>
      <c r="AI221" s="4">
        <v>29153.350000000006</v>
      </c>
      <c r="AJ221" s="33">
        <f t="shared" si="28"/>
        <v>-114650.17000000001</v>
      </c>
      <c r="AK221" s="4"/>
    </row>
    <row r="222" spans="1:37" x14ac:dyDescent="0.2">
      <c r="A222">
        <f>IF(AND(ABS(S222)&gt;Input!$A$3,ABS(1-T222)&gt;Input!$A$4),MAX($A$4:A221)+1,"")</f>
        <v>217</v>
      </c>
      <c r="B222">
        <f>IF(AND(ABS(U222)&gt;Input!$B$3,ABS(1-V222)&gt;Input!$B$4),MAX($B$4:B221)+1,"")</f>
        <v>218</v>
      </c>
      <c r="C222">
        <f>IF(AND(ABS(W222)&gt;Input!$C$3,ABS(1-X222)&gt;Input!$C$4),MAX($C$4:C221)+1,"")</f>
        <v>218</v>
      </c>
      <c r="D222" t="str">
        <f>IF(AND(H222=H223,J222=J223),"",MAX($D$4:D221)+1)</f>
        <v/>
      </c>
      <c r="E222" s="7" t="s">
        <v>18</v>
      </c>
      <c r="F222" s="7"/>
      <c r="G222" s="7"/>
      <c r="H222" s="7"/>
      <c r="I222" s="7"/>
      <c r="J222" s="7"/>
      <c r="K222" s="7" t="s">
        <v>463</v>
      </c>
      <c r="L222" s="7" t="s">
        <v>215</v>
      </c>
      <c r="M222" s="4">
        <v>0</v>
      </c>
      <c r="N222" s="4">
        <v>82.480000000003201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33">
        <f t="shared" si="26"/>
        <v>82.480000000003201</v>
      </c>
      <c r="U222" s="4">
        <v>19000</v>
      </c>
      <c r="V222" s="4">
        <v>82.480000000003201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33">
        <f t="shared" si="27"/>
        <v>19082.480000000003</v>
      </c>
      <c r="AC222" s="4">
        <v>0</v>
      </c>
      <c r="AD222" s="4">
        <v>82.480000000003201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33">
        <f t="shared" si="28"/>
        <v>82.480000000003201</v>
      </c>
      <c r="AK222" s="4"/>
    </row>
    <row r="223" spans="1:37" x14ac:dyDescent="0.2">
      <c r="A223">
        <f>IF(AND(ABS(S223)&gt;Input!$A$3,ABS(1-T223)&gt;Input!$A$4),MAX($A$4:A222)+1,"")</f>
        <v>218</v>
      </c>
      <c r="B223">
        <f>IF(AND(ABS(U223)&gt;Input!$B$3,ABS(1-V223)&gt;Input!$B$4),MAX($B$4:B222)+1,"")</f>
        <v>219</v>
      </c>
      <c r="C223">
        <f>IF(AND(ABS(W223)&gt;Input!$C$3,ABS(1-X223)&gt;Input!$C$4),MAX($C$4:C222)+1,"")</f>
        <v>219</v>
      </c>
      <c r="D223" t="str">
        <f>IF(AND(H223=H224,J223=J224),"",MAX($D$4:D222)+1)</f>
        <v/>
      </c>
      <c r="E223" s="7" t="s">
        <v>18</v>
      </c>
      <c r="F223" s="7"/>
      <c r="G223" s="7"/>
      <c r="H223" s="7"/>
      <c r="I223" s="7"/>
      <c r="J223" s="7"/>
      <c r="K223" s="7" t="s">
        <v>507</v>
      </c>
      <c r="L223" s="7" t="s">
        <v>508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-5229.3299999999872</v>
      </c>
      <c r="T223" s="33">
        <f t="shared" si="26"/>
        <v>-5229.3299999999872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151858</v>
      </c>
      <c r="AA223" s="4">
        <v>1726919.67</v>
      </c>
      <c r="AB223" s="33">
        <f t="shared" si="27"/>
        <v>1878777.67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-5229.3299999999872</v>
      </c>
      <c r="AJ223" s="33">
        <f t="shared" si="28"/>
        <v>-5229.3299999999872</v>
      </c>
      <c r="AK223" s="4"/>
    </row>
    <row r="224" spans="1:37" x14ac:dyDescent="0.2">
      <c r="A224">
        <f>IF(AND(ABS(S224)&gt;Input!$A$3,ABS(1-T224)&gt;Input!$A$4),MAX($A$4:A223)+1,"")</f>
        <v>219</v>
      </c>
      <c r="B224">
        <f>IF(AND(ABS(U224)&gt;Input!$B$3,ABS(1-V224)&gt;Input!$B$4),MAX($B$4:B223)+1,"")</f>
        <v>220</v>
      </c>
      <c r="C224">
        <f>IF(AND(ABS(W224)&gt;Input!$C$3,ABS(1-X224)&gt;Input!$C$4),MAX($C$4:C223)+1,"")</f>
        <v>220</v>
      </c>
      <c r="D224" t="str">
        <f>IF(AND(H224=H225,J224=J225),"",MAX($D$4:D223)+1)</f>
        <v/>
      </c>
      <c r="E224" s="7" t="s">
        <v>18</v>
      </c>
      <c r="F224" s="7"/>
      <c r="G224" s="7"/>
      <c r="H224" s="7"/>
      <c r="I224" s="7"/>
      <c r="J224" s="7"/>
      <c r="K224" s="7" t="s">
        <v>464</v>
      </c>
      <c r="L224" s="7" t="s">
        <v>216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-7299.36</v>
      </c>
      <c r="S224" s="4">
        <v>0</v>
      </c>
      <c r="T224" s="33">
        <f t="shared" si="26"/>
        <v>-7299.36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-7299.36</v>
      </c>
      <c r="AA224" s="4">
        <v>0</v>
      </c>
      <c r="AB224" s="33">
        <f t="shared" si="27"/>
        <v>-7299.36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-7299.36</v>
      </c>
      <c r="AI224" s="4">
        <v>0</v>
      </c>
      <c r="AJ224" s="33">
        <f t="shared" si="28"/>
        <v>-7299.36</v>
      </c>
      <c r="AK224" s="4"/>
    </row>
    <row r="225" spans="1:37" x14ac:dyDescent="0.2">
      <c r="A225">
        <f>IF(AND(ABS(S225)&gt;Input!$A$3,ABS(1-T225)&gt;Input!$A$4),MAX($A$4:A224)+1,"")</f>
        <v>220</v>
      </c>
      <c r="B225">
        <f>IF(AND(ABS(U225)&gt;Input!$B$3,ABS(1-V225)&gt;Input!$B$4),MAX($B$4:B224)+1,"")</f>
        <v>221</v>
      </c>
      <c r="C225">
        <f>IF(AND(ABS(W225)&gt;Input!$C$3,ABS(1-X225)&gt;Input!$C$4),MAX($C$4:C224)+1,"")</f>
        <v>221</v>
      </c>
      <c r="D225" t="str">
        <f>IF(AND(H225=H226,J225=J226),"",MAX($D$4:D224)+1)</f>
        <v/>
      </c>
      <c r="E225" s="7" t="s">
        <v>18</v>
      </c>
      <c r="F225" s="7"/>
      <c r="G225" s="7"/>
      <c r="H225" s="7"/>
      <c r="I225" s="7"/>
      <c r="J225" s="7"/>
      <c r="K225" s="7" t="s">
        <v>465</v>
      </c>
      <c r="L225" s="7" t="s">
        <v>217</v>
      </c>
      <c r="M225" s="4">
        <v>-18744</v>
      </c>
      <c r="N225" s="4">
        <v>75000</v>
      </c>
      <c r="O225" s="4">
        <v>-236713</v>
      </c>
      <c r="P225" s="4">
        <v>-511545</v>
      </c>
      <c r="Q225" s="4">
        <v>-76875</v>
      </c>
      <c r="R225" s="4">
        <v>-159122</v>
      </c>
      <c r="S225" s="4">
        <v>84701</v>
      </c>
      <c r="T225" s="33">
        <f t="shared" si="26"/>
        <v>-843298</v>
      </c>
      <c r="U225" s="4">
        <v>-18744</v>
      </c>
      <c r="V225" s="4">
        <v>75000</v>
      </c>
      <c r="W225" s="4">
        <v>-1213</v>
      </c>
      <c r="X225" s="4">
        <v>-102602</v>
      </c>
      <c r="Y225" s="4">
        <v>-76875</v>
      </c>
      <c r="Z225" s="4">
        <v>0</v>
      </c>
      <c r="AA225" s="4">
        <v>84701</v>
      </c>
      <c r="AB225" s="33">
        <f t="shared" si="27"/>
        <v>-39733</v>
      </c>
      <c r="AC225" s="4">
        <v>-18744</v>
      </c>
      <c r="AD225" s="4">
        <v>75000</v>
      </c>
      <c r="AE225" s="4">
        <v>-236713</v>
      </c>
      <c r="AF225" s="4">
        <v>-511545</v>
      </c>
      <c r="AG225" s="4">
        <v>-101875</v>
      </c>
      <c r="AH225" s="4">
        <v>-169122</v>
      </c>
      <c r="AI225" s="4">
        <v>84701</v>
      </c>
      <c r="AJ225" s="33">
        <f t="shared" si="28"/>
        <v>-878298</v>
      </c>
      <c r="AK225" s="4"/>
    </row>
    <row r="226" spans="1:37" x14ac:dyDescent="0.2">
      <c r="A226">
        <f>IF(AND(ABS(S226)&gt;Input!$A$3,ABS(1-T226)&gt;Input!$A$4),MAX($A$4:A225)+1,"")</f>
        <v>221</v>
      </c>
      <c r="B226">
        <f>IF(AND(ABS(U226)&gt;Input!$B$3,ABS(1-V226)&gt;Input!$B$4),MAX($B$4:B225)+1,"")</f>
        <v>222</v>
      </c>
      <c r="C226">
        <f>IF(AND(ABS(W226)&gt;Input!$C$3,ABS(1-X226)&gt;Input!$C$4),MAX($C$4:C225)+1,"")</f>
        <v>222</v>
      </c>
      <c r="D226" t="str">
        <f>IF(AND(H226=H227,J226=J227),"",MAX($D$4:D225)+1)</f>
        <v/>
      </c>
      <c r="E226" s="7" t="s">
        <v>18</v>
      </c>
      <c r="F226" s="7"/>
      <c r="G226" s="7"/>
      <c r="H226" s="7"/>
      <c r="I226" s="7"/>
      <c r="J226" s="7"/>
      <c r="K226" s="7" t="s">
        <v>466</v>
      </c>
      <c r="L226" s="7" t="s">
        <v>467</v>
      </c>
      <c r="M226" s="4">
        <v>0</v>
      </c>
      <c r="N226" s="4">
        <v>0</v>
      </c>
      <c r="O226" s="4">
        <v>0</v>
      </c>
      <c r="P226" s="4">
        <v>0</v>
      </c>
      <c r="Q226" s="4">
        <v>-56665.77</v>
      </c>
      <c r="R226" s="4">
        <v>-72958.05</v>
      </c>
      <c r="S226" s="4">
        <v>-32668.66</v>
      </c>
      <c r="T226" s="33">
        <f t="shared" si="26"/>
        <v>-162292.48000000001</v>
      </c>
      <c r="U226" s="4">
        <v>0</v>
      </c>
      <c r="V226" s="4">
        <v>0</v>
      </c>
      <c r="W226" s="4">
        <v>0</v>
      </c>
      <c r="X226" s="4">
        <v>0</v>
      </c>
      <c r="Y226" s="4">
        <v>-20665.769999999997</v>
      </c>
      <c r="Z226" s="4">
        <v>-33069.4</v>
      </c>
      <c r="AA226" s="4">
        <v>-18021.66</v>
      </c>
      <c r="AB226" s="33">
        <f t="shared" si="27"/>
        <v>-71756.83</v>
      </c>
      <c r="AC226" s="4">
        <v>0</v>
      </c>
      <c r="AD226" s="4">
        <v>0</v>
      </c>
      <c r="AE226" s="4">
        <v>0</v>
      </c>
      <c r="AF226" s="4">
        <v>0</v>
      </c>
      <c r="AG226" s="4">
        <v>-56665.77</v>
      </c>
      <c r="AH226" s="4">
        <v>-72958.05</v>
      </c>
      <c r="AI226" s="4">
        <v>-32668.66</v>
      </c>
      <c r="AJ226" s="33">
        <f t="shared" si="28"/>
        <v>-162292.48000000001</v>
      </c>
      <c r="AK226" s="4"/>
    </row>
    <row r="227" spans="1:37" x14ac:dyDescent="0.2">
      <c r="A227">
        <f>IF(AND(ABS(S227)&gt;Input!$A$3,ABS(1-T227)&gt;Input!$A$4),MAX($A$4:A226)+1,"")</f>
        <v>222</v>
      </c>
      <c r="B227">
        <f>IF(AND(ABS(U227)&gt;Input!$B$3,ABS(1-V227)&gt;Input!$B$4),MAX($B$4:B226)+1,"")</f>
        <v>223</v>
      </c>
      <c r="C227">
        <f>IF(AND(ABS(W227)&gt;Input!$C$3,ABS(1-X227)&gt;Input!$C$4),MAX($C$4:C226)+1,"")</f>
        <v>223</v>
      </c>
      <c r="D227" t="str">
        <f>IF(AND(H227=H228,J227=J228),"",MAX($D$4:D226)+1)</f>
        <v/>
      </c>
      <c r="E227" s="7" t="s">
        <v>18</v>
      </c>
      <c r="F227" s="7"/>
      <c r="G227" s="7"/>
      <c r="H227" s="7"/>
      <c r="I227" s="7"/>
      <c r="J227" s="7"/>
      <c r="K227" s="7" t="s">
        <v>468</v>
      </c>
      <c r="L227" s="7" t="s">
        <v>218</v>
      </c>
      <c r="M227" s="4">
        <v>-11465</v>
      </c>
      <c r="N227" s="4">
        <v>-689</v>
      </c>
      <c r="O227" s="4">
        <v>246</v>
      </c>
      <c r="P227" s="4">
        <v>-1815</v>
      </c>
      <c r="Q227" s="4">
        <v>89933</v>
      </c>
      <c r="R227" s="4">
        <v>0</v>
      </c>
      <c r="S227" s="4">
        <v>0</v>
      </c>
      <c r="T227" s="33">
        <f t="shared" si="26"/>
        <v>76210</v>
      </c>
      <c r="U227" s="4">
        <v>0</v>
      </c>
      <c r="V227" s="4">
        <v>-268</v>
      </c>
      <c r="W227" s="4">
        <v>246</v>
      </c>
      <c r="X227" s="4">
        <v>89</v>
      </c>
      <c r="Y227" s="4">
        <v>-634</v>
      </c>
      <c r="Z227" s="4">
        <v>0</v>
      </c>
      <c r="AA227" s="4">
        <v>0</v>
      </c>
      <c r="AB227" s="33">
        <f t="shared" si="27"/>
        <v>-567</v>
      </c>
      <c r="AC227" s="4">
        <v>-11465</v>
      </c>
      <c r="AD227" s="4">
        <v>-689</v>
      </c>
      <c r="AE227" s="4">
        <v>246</v>
      </c>
      <c r="AF227" s="4">
        <v>-1815</v>
      </c>
      <c r="AG227" s="4">
        <v>89933</v>
      </c>
      <c r="AH227" s="4">
        <v>0</v>
      </c>
      <c r="AI227" s="4">
        <v>0</v>
      </c>
      <c r="AJ227" s="33">
        <f t="shared" si="28"/>
        <v>76210</v>
      </c>
      <c r="AK227" s="4"/>
    </row>
    <row r="228" spans="1:37" x14ac:dyDescent="0.2">
      <c r="A228">
        <f>IF(AND(ABS(S228)&gt;Input!$A$3,ABS(1-T228)&gt;Input!$A$4),MAX($A$4:A227)+1,"")</f>
        <v>223</v>
      </c>
      <c r="B228">
        <f>IF(AND(ABS(U228)&gt;Input!$B$3,ABS(1-V228)&gt;Input!$B$4),MAX($B$4:B227)+1,"")</f>
        <v>224</v>
      </c>
      <c r="C228">
        <f>IF(AND(ABS(W228)&gt;Input!$C$3,ABS(1-X228)&gt;Input!$C$4),MAX($C$4:C227)+1,"")</f>
        <v>224</v>
      </c>
      <c r="D228" t="str">
        <f>IF(AND(H228=H229,J228=J229),"",MAX($D$4:D227)+1)</f>
        <v/>
      </c>
      <c r="E228" s="7" t="s">
        <v>18</v>
      </c>
      <c r="F228" s="7"/>
      <c r="G228" s="7"/>
      <c r="H228" s="7"/>
      <c r="I228" s="7"/>
      <c r="J228" s="7"/>
      <c r="K228" s="7" t="s">
        <v>509</v>
      </c>
      <c r="L228" s="7" t="s">
        <v>510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-86558.65</v>
      </c>
      <c r="S228" s="4">
        <v>-86558.65</v>
      </c>
      <c r="T228" s="33">
        <f t="shared" si="26"/>
        <v>-173117.3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-86558.65</v>
      </c>
      <c r="AA228" s="4">
        <v>-86558.65</v>
      </c>
      <c r="AB228" s="33">
        <f t="shared" si="27"/>
        <v>-173117.3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-86558.65</v>
      </c>
      <c r="AI228" s="4">
        <v>-86558.65</v>
      </c>
      <c r="AJ228" s="33">
        <f t="shared" si="28"/>
        <v>-173117.3</v>
      </c>
      <c r="AK228" s="4"/>
    </row>
    <row r="229" spans="1:37" x14ac:dyDescent="0.2">
      <c r="A229">
        <f>IF(AND(ABS(S229)&gt;Input!$A$3,ABS(1-T229)&gt;Input!$A$4),MAX($A$4:A228)+1,"")</f>
        <v>224</v>
      </c>
      <c r="B229">
        <f>IF(AND(ABS(U229)&gt;Input!$B$3,ABS(1-V229)&gt;Input!$B$4),MAX($B$4:B228)+1,"")</f>
        <v>225</v>
      </c>
      <c r="C229">
        <f>IF(AND(ABS(W229)&gt;Input!$C$3,ABS(1-X229)&gt;Input!$C$4),MAX($C$4:C228)+1,"")</f>
        <v>225</v>
      </c>
      <c r="D229" t="str">
        <f>IF(AND(H229=H230,J229=J230),"",MAX($D$4:D228)+1)</f>
        <v/>
      </c>
      <c r="E229" s="7" t="s">
        <v>18</v>
      </c>
      <c r="F229" s="7"/>
      <c r="G229" s="7"/>
      <c r="H229" s="7"/>
      <c r="I229" s="7"/>
      <c r="J229" s="7"/>
      <c r="K229" s="7" t="s">
        <v>522</v>
      </c>
      <c r="L229" s="7" t="s">
        <v>523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33">
        <f t="shared" si="26"/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33">
        <f t="shared" si="27"/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33">
        <f t="shared" si="28"/>
        <v>0</v>
      </c>
      <c r="AK229" s="4"/>
    </row>
    <row r="230" spans="1:37" x14ac:dyDescent="0.2">
      <c r="A230">
        <f>IF(AND(ABS(S230)&gt;Input!$A$3,ABS(1-T230)&gt;Input!$A$4),MAX($A$4:A229)+1,"")</f>
        <v>225</v>
      </c>
      <c r="B230">
        <f>IF(AND(ABS(U230)&gt;Input!$B$3,ABS(1-V230)&gt;Input!$B$4),MAX($B$4:B229)+1,"")</f>
        <v>226</v>
      </c>
      <c r="C230">
        <f>IF(AND(ABS(W230)&gt;Input!$C$3,ABS(1-X230)&gt;Input!$C$4),MAX($C$4:C229)+1,"")</f>
        <v>226</v>
      </c>
      <c r="D230" t="str">
        <f>IF(AND(H230=H231,J230=J231),"",MAX($D$4:D229)+1)</f>
        <v/>
      </c>
      <c r="E230" s="7" t="s">
        <v>18</v>
      </c>
      <c r="F230" s="7"/>
      <c r="G230" s="7"/>
      <c r="H230" s="7"/>
      <c r="I230" s="7"/>
      <c r="J230" s="7"/>
      <c r="K230" s="7" t="s">
        <v>524</v>
      </c>
      <c r="L230" s="7" t="s">
        <v>525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33">
        <f t="shared" si="26"/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33">
        <f t="shared" si="27"/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33">
        <f t="shared" si="28"/>
        <v>0</v>
      </c>
      <c r="AK230" s="4"/>
    </row>
    <row r="231" spans="1:37" x14ac:dyDescent="0.2">
      <c r="A231">
        <f>IF(AND(ABS(S231)&gt;Input!$A$3,ABS(1-T231)&gt;Input!$A$4),MAX($A$4:A230)+1,"")</f>
        <v>226</v>
      </c>
      <c r="B231">
        <f>IF(AND(ABS(U231)&gt;Input!$B$3,ABS(1-V231)&gt;Input!$B$4),MAX($B$4:B230)+1,"")</f>
        <v>227</v>
      </c>
      <c r="C231">
        <f>IF(AND(ABS(W231)&gt;Input!$C$3,ABS(1-X231)&gt;Input!$C$4),MAX($C$4:C230)+1,"")</f>
        <v>227</v>
      </c>
      <c r="D231" t="str">
        <f>IF(AND(H231=H232,J231=J232),"",MAX($D$4:D230)+1)</f>
        <v/>
      </c>
      <c r="E231" s="7" t="s">
        <v>18</v>
      </c>
      <c r="F231" s="7"/>
      <c r="G231" s="7"/>
      <c r="H231" s="7"/>
      <c r="I231" s="7"/>
      <c r="J231" s="7"/>
      <c r="K231" s="7" t="s">
        <v>469</v>
      </c>
      <c r="L231" s="7" t="s">
        <v>219</v>
      </c>
      <c r="M231" s="4">
        <v>-68801.349999999977</v>
      </c>
      <c r="N231" s="4">
        <v>516069.43</v>
      </c>
      <c r="O231" s="4">
        <v>244146.34000000003</v>
      </c>
      <c r="P231" s="4">
        <v>237000.36</v>
      </c>
      <c r="Q231" s="4">
        <v>713241.03</v>
      </c>
      <c r="R231" s="4">
        <v>-513433.62</v>
      </c>
      <c r="S231" s="4">
        <v>311136.69</v>
      </c>
      <c r="T231" s="33">
        <f t="shared" si="26"/>
        <v>1439358.88</v>
      </c>
      <c r="U231" s="4">
        <v>-68801.349999999977</v>
      </c>
      <c r="V231" s="4">
        <v>645549.42999999993</v>
      </c>
      <c r="W231" s="4">
        <v>333652.34000000003</v>
      </c>
      <c r="X231" s="4">
        <v>237000.36</v>
      </c>
      <c r="Y231" s="4">
        <v>740841.03</v>
      </c>
      <c r="Z231" s="4">
        <v>-501533.62</v>
      </c>
      <c r="AA231" s="4">
        <v>489048.69</v>
      </c>
      <c r="AB231" s="33">
        <f t="shared" si="27"/>
        <v>1875756.88</v>
      </c>
      <c r="AC231" s="4">
        <v>-68801.349999999977</v>
      </c>
      <c r="AD231" s="4">
        <v>516069.43</v>
      </c>
      <c r="AE231" s="4">
        <v>244146.34000000003</v>
      </c>
      <c r="AF231" s="4">
        <v>237000.36</v>
      </c>
      <c r="AG231" s="4">
        <v>829847.03</v>
      </c>
      <c r="AH231" s="4">
        <v>-393610.62</v>
      </c>
      <c r="AI231" s="4">
        <v>311136.69</v>
      </c>
      <c r="AJ231" s="33">
        <f t="shared" si="28"/>
        <v>1675787.88</v>
      </c>
      <c r="AK231" s="4"/>
    </row>
    <row r="232" spans="1:37" x14ac:dyDescent="0.2">
      <c r="A232">
        <f>IF(AND(ABS(S232)&gt;Input!$A$3,ABS(1-T232)&gt;Input!$A$4),MAX($A$4:A231)+1,"")</f>
        <v>227</v>
      </c>
      <c r="B232">
        <f>IF(AND(ABS(U232)&gt;Input!$B$3,ABS(1-V232)&gt;Input!$B$4),MAX($B$4:B231)+1,"")</f>
        <v>228</v>
      </c>
      <c r="C232">
        <f>IF(AND(ABS(W232)&gt;Input!$C$3,ABS(1-X232)&gt;Input!$C$4),MAX($C$4:C231)+1,"")</f>
        <v>228</v>
      </c>
      <c r="D232" t="str">
        <f>IF(AND(H232=H233,J232=J233),"",MAX($D$4:D231)+1)</f>
        <v/>
      </c>
      <c r="E232" s="7" t="s">
        <v>18</v>
      </c>
      <c r="F232" s="7"/>
      <c r="G232" s="7"/>
      <c r="H232" s="7"/>
      <c r="I232" s="7"/>
      <c r="J232" s="7"/>
      <c r="K232" s="7" t="s">
        <v>470</v>
      </c>
      <c r="L232" s="7" t="s">
        <v>220</v>
      </c>
      <c r="M232" s="4">
        <v>-979.26000000000022</v>
      </c>
      <c r="N232" s="4">
        <v>-635.88000000000011</v>
      </c>
      <c r="O232" s="4">
        <v>1910.4</v>
      </c>
      <c r="P232" s="4">
        <v>1302.4299999999998</v>
      </c>
      <c r="Q232" s="4">
        <v>511</v>
      </c>
      <c r="R232" s="4">
        <v>1000</v>
      </c>
      <c r="S232" s="4">
        <v>-1269.8</v>
      </c>
      <c r="T232" s="33">
        <f t="shared" si="26"/>
        <v>1838.8899999999996</v>
      </c>
      <c r="U232" s="4">
        <v>2020.7399999999998</v>
      </c>
      <c r="V232" s="4">
        <v>264.11999999999989</v>
      </c>
      <c r="W232" s="4">
        <v>2760.4</v>
      </c>
      <c r="X232" s="4">
        <v>1302.4299999999998</v>
      </c>
      <c r="Y232" s="4">
        <v>511</v>
      </c>
      <c r="Z232" s="4">
        <v>1000</v>
      </c>
      <c r="AA232" s="4">
        <v>-1269.8</v>
      </c>
      <c r="AB232" s="33">
        <f t="shared" si="27"/>
        <v>6588.89</v>
      </c>
      <c r="AC232" s="4">
        <v>-979.26000000000022</v>
      </c>
      <c r="AD232" s="4">
        <v>-635.88000000000011</v>
      </c>
      <c r="AE232" s="4">
        <v>1910.4</v>
      </c>
      <c r="AF232" s="4">
        <v>1302.4299999999998</v>
      </c>
      <c r="AG232" s="4">
        <v>511</v>
      </c>
      <c r="AH232" s="4">
        <v>1000</v>
      </c>
      <c r="AI232" s="4">
        <v>-1269.8</v>
      </c>
      <c r="AJ232" s="33">
        <f t="shared" si="28"/>
        <v>1838.8899999999996</v>
      </c>
      <c r="AK232" s="4"/>
    </row>
    <row r="233" spans="1:37" x14ac:dyDescent="0.2">
      <c r="A233">
        <f>IF(AND(ABS(S233)&gt;Input!$A$3,ABS(1-T233)&gt;Input!$A$4),MAX($A$4:A232)+1,"")</f>
        <v>228</v>
      </c>
      <c r="B233">
        <f>IF(AND(ABS(U233)&gt;Input!$B$3,ABS(1-V233)&gt;Input!$B$4),MAX($B$4:B232)+1,"")</f>
        <v>229</v>
      </c>
      <c r="C233">
        <f>IF(AND(ABS(W233)&gt;Input!$C$3,ABS(1-X233)&gt;Input!$C$4),MAX($C$4:C232)+1,"")</f>
        <v>229</v>
      </c>
      <c r="D233" t="str">
        <f>IF(AND(H233=H234,J233=J234),"",MAX($D$4:D232)+1)</f>
        <v/>
      </c>
      <c r="E233" s="7" t="s">
        <v>18</v>
      </c>
      <c r="F233" s="7"/>
      <c r="G233" s="7"/>
      <c r="H233" s="7"/>
      <c r="I233" s="7"/>
      <c r="J233" s="7"/>
      <c r="K233" s="7" t="s">
        <v>471</v>
      </c>
      <c r="L233" s="7" t="s">
        <v>221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33">
        <f t="shared" si="26"/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33">
        <f t="shared" si="27"/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33">
        <f t="shared" si="28"/>
        <v>0</v>
      </c>
      <c r="AK233" s="4"/>
    </row>
    <row r="234" spans="1:37" x14ac:dyDescent="0.2">
      <c r="A234">
        <f>IF(AND(ABS(S234)&gt;Input!$A$3,ABS(1-T234)&gt;Input!$A$4),MAX($A$4:A233)+1,"")</f>
        <v>229</v>
      </c>
      <c r="B234">
        <f>IF(AND(ABS(U234)&gt;Input!$B$3,ABS(1-V234)&gt;Input!$B$4),MAX($B$4:B233)+1,"")</f>
        <v>230</v>
      </c>
      <c r="C234">
        <f>IF(AND(ABS(W234)&gt;Input!$C$3,ABS(1-X234)&gt;Input!$C$4),MAX($C$4:C233)+1,"")</f>
        <v>230</v>
      </c>
      <c r="D234" t="str">
        <f>IF(AND(H234=H235,J234=J235),"",MAX($D$4:D233)+1)</f>
        <v/>
      </c>
      <c r="E234" s="7" t="s">
        <v>18</v>
      </c>
      <c r="F234" s="7"/>
      <c r="G234" s="7"/>
      <c r="H234" s="7"/>
      <c r="I234" s="7"/>
      <c r="J234" s="7"/>
      <c r="K234" s="7" t="s">
        <v>472</v>
      </c>
      <c r="L234" s="7" t="s">
        <v>179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33">
        <f t="shared" si="26"/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33">
        <f t="shared" si="27"/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33">
        <f t="shared" si="28"/>
        <v>0</v>
      </c>
      <c r="AK234" s="4"/>
    </row>
    <row r="235" spans="1:37" x14ac:dyDescent="0.2">
      <c r="A235">
        <f>IF(AND(ABS(S235)&gt;Input!$A$3,ABS(1-T235)&gt;Input!$A$4),MAX($A$4:A234)+1,"")</f>
        <v>230</v>
      </c>
      <c r="B235">
        <f>IF(AND(ABS(U235)&gt;Input!$B$3,ABS(1-V235)&gt;Input!$B$4),MAX($B$4:B234)+1,"")</f>
        <v>231</v>
      </c>
      <c r="C235">
        <f>IF(AND(ABS(W235)&gt;Input!$C$3,ABS(1-X235)&gt;Input!$C$4),MAX($C$4:C234)+1,"")</f>
        <v>231</v>
      </c>
      <c r="D235" t="str">
        <f>IF(AND(H235=H236,J235=J236),"",MAX($D$4:D234)+1)</f>
        <v/>
      </c>
      <c r="E235" s="7" t="s">
        <v>18</v>
      </c>
      <c r="F235" s="7"/>
      <c r="G235" s="7"/>
      <c r="H235" s="7"/>
      <c r="I235" s="7"/>
      <c r="J235" s="7"/>
      <c r="K235" s="7" t="s">
        <v>473</v>
      </c>
      <c r="L235" s="7" t="s">
        <v>180</v>
      </c>
      <c r="M235" s="4">
        <v>36011</v>
      </c>
      <c r="N235" s="4">
        <v>43282</v>
      </c>
      <c r="O235" s="4">
        <v>11360</v>
      </c>
      <c r="P235" s="4">
        <v>180231</v>
      </c>
      <c r="Q235" s="4">
        <v>163569</v>
      </c>
      <c r="R235" s="4">
        <v>285605</v>
      </c>
      <c r="S235" s="4">
        <v>255614</v>
      </c>
      <c r="T235" s="33">
        <f t="shared" si="26"/>
        <v>975672</v>
      </c>
      <c r="U235" s="4">
        <v>86011</v>
      </c>
      <c r="V235" s="4">
        <v>43282</v>
      </c>
      <c r="W235" s="4">
        <v>11360</v>
      </c>
      <c r="X235" s="4">
        <v>180231</v>
      </c>
      <c r="Y235" s="4">
        <v>163569</v>
      </c>
      <c r="Z235" s="4">
        <v>285605</v>
      </c>
      <c r="AA235" s="4">
        <v>255614</v>
      </c>
      <c r="AB235" s="33">
        <f t="shared" si="27"/>
        <v>1025672</v>
      </c>
      <c r="AC235" s="4">
        <v>36011</v>
      </c>
      <c r="AD235" s="4">
        <v>43282</v>
      </c>
      <c r="AE235" s="4">
        <v>11360</v>
      </c>
      <c r="AF235" s="4">
        <v>180231</v>
      </c>
      <c r="AG235" s="4">
        <v>163569</v>
      </c>
      <c r="AH235" s="4">
        <v>285605</v>
      </c>
      <c r="AI235" s="4">
        <v>255614</v>
      </c>
      <c r="AJ235" s="33">
        <f t="shared" si="28"/>
        <v>975672</v>
      </c>
      <c r="AK235" s="4"/>
    </row>
    <row r="236" spans="1:37" x14ac:dyDescent="0.2">
      <c r="A236">
        <f>IF(AND(ABS(S236)&gt;Input!$A$3,ABS(1-T236)&gt;Input!$A$4),MAX($A$4:A235)+1,"")</f>
        <v>231</v>
      </c>
      <c r="B236">
        <f>IF(AND(ABS(U236)&gt;Input!$B$3,ABS(1-V236)&gt;Input!$B$4),MAX($B$4:B235)+1,"")</f>
        <v>232</v>
      </c>
      <c r="C236">
        <f>IF(AND(ABS(W236)&gt;Input!$C$3,ABS(1-X236)&gt;Input!$C$4),MAX($C$4:C235)+1,"")</f>
        <v>232</v>
      </c>
      <c r="D236" t="str">
        <f>IF(AND(H236=H237,J236=J237),"",MAX($D$4:D235)+1)</f>
        <v/>
      </c>
      <c r="E236" s="7" t="s">
        <v>18</v>
      </c>
      <c r="F236" s="7"/>
      <c r="G236" s="7"/>
      <c r="H236" s="7"/>
      <c r="I236" s="7"/>
      <c r="J236" s="7"/>
      <c r="K236" s="7" t="s">
        <v>474</v>
      </c>
      <c r="L236" s="7" t="s">
        <v>222</v>
      </c>
      <c r="M236" s="4">
        <v>279224</v>
      </c>
      <c r="N236" s="4">
        <v>190277</v>
      </c>
      <c r="O236" s="4">
        <v>271667</v>
      </c>
      <c r="P236" s="4">
        <v>487430</v>
      </c>
      <c r="Q236" s="4">
        <v>299976</v>
      </c>
      <c r="R236" s="4">
        <v>668373</v>
      </c>
      <c r="S236" s="4">
        <v>557687</v>
      </c>
      <c r="T236" s="33">
        <f t="shared" si="26"/>
        <v>2754634</v>
      </c>
      <c r="U236" s="4">
        <v>279224</v>
      </c>
      <c r="V236" s="4">
        <v>280277</v>
      </c>
      <c r="W236" s="4">
        <v>271667</v>
      </c>
      <c r="X236" s="4">
        <v>546161</v>
      </c>
      <c r="Y236" s="4">
        <v>361573</v>
      </c>
      <c r="Z236" s="4">
        <v>772578</v>
      </c>
      <c r="AA236" s="4">
        <v>715626.08000000007</v>
      </c>
      <c r="AB236" s="33">
        <f t="shared" si="27"/>
        <v>3227106.08</v>
      </c>
      <c r="AC236" s="4">
        <v>279224</v>
      </c>
      <c r="AD236" s="4">
        <v>220277</v>
      </c>
      <c r="AE236" s="4">
        <v>1301667</v>
      </c>
      <c r="AF236" s="4">
        <v>586679</v>
      </c>
      <c r="AG236" s="4">
        <v>439741</v>
      </c>
      <c r="AH236" s="4">
        <v>668373</v>
      </c>
      <c r="AI236" s="4">
        <v>558427</v>
      </c>
      <c r="AJ236" s="33">
        <f t="shared" si="28"/>
        <v>4054388</v>
      </c>
      <c r="AK236" s="4"/>
    </row>
    <row r="237" spans="1:37" x14ac:dyDescent="0.2">
      <c r="A237">
        <f>IF(AND(ABS(S237)&gt;Input!$A$3,ABS(1-T237)&gt;Input!$A$4),MAX($A$4:A236)+1,"")</f>
        <v>232</v>
      </c>
      <c r="B237">
        <f>IF(AND(ABS(U237)&gt;Input!$B$3,ABS(1-V237)&gt;Input!$B$4),MAX($B$4:B236)+1,"")</f>
        <v>233</v>
      </c>
      <c r="C237">
        <f>IF(AND(ABS(W237)&gt;Input!$C$3,ABS(1-X237)&gt;Input!$C$4),MAX($C$4:C236)+1,"")</f>
        <v>233</v>
      </c>
      <c r="D237" t="str">
        <f>IF(AND(H237=H238,J237=J238),"",MAX($D$4:D236)+1)</f>
        <v/>
      </c>
      <c r="E237" s="7" t="s">
        <v>18</v>
      </c>
      <c r="F237" s="7"/>
      <c r="G237" s="7"/>
      <c r="H237" s="7"/>
      <c r="I237" s="7"/>
      <c r="J237" s="7"/>
      <c r="K237" s="7" t="s">
        <v>475</v>
      </c>
      <c r="L237" s="7" t="s">
        <v>223</v>
      </c>
      <c r="M237" s="4">
        <v>86159</v>
      </c>
      <c r="N237" s="4">
        <v>-17397</v>
      </c>
      <c r="O237" s="4">
        <v>-30648</v>
      </c>
      <c r="P237" s="4">
        <v>-125032</v>
      </c>
      <c r="Q237" s="4">
        <v>16478</v>
      </c>
      <c r="R237" s="4">
        <v>-7082</v>
      </c>
      <c r="S237" s="4">
        <v>-28428</v>
      </c>
      <c r="T237" s="33">
        <f t="shared" si="26"/>
        <v>-105950</v>
      </c>
      <c r="U237" s="4">
        <v>86159</v>
      </c>
      <c r="V237" s="4">
        <v>-17397</v>
      </c>
      <c r="W237" s="4">
        <v>-30648</v>
      </c>
      <c r="X237" s="4">
        <v>-125032</v>
      </c>
      <c r="Y237" s="4">
        <v>16478</v>
      </c>
      <c r="Z237" s="4">
        <v>-7082</v>
      </c>
      <c r="AA237" s="4">
        <v>-28428</v>
      </c>
      <c r="AB237" s="33">
        <f t="shared" si="27"/>
        <v>-105950</v>
      </c>
      <c r="AC237" s="4">
        <v>86159</v>
      </c>
      <c r="AD237" s="4">
        <v>-17397</v>
      </c>
      <c r="AE237" s="4">
        <v>-26648</v>
      </c>
      <c r="AF237" s="4">
        <v>-125032</v>
      </c>
      <c r="AG237" s="4">
        <v>16478</v>
      </c>
      <c r="AH237" s="4">
        <v>-7082</v>
      </c>
      <c r="AI237" s="4">
        <v>-28428</v>
      </c>
      <c r="AJ237" s="33">
        <f t="shared" si="28"/>
        <v>-101950</v>
      </c>
      <c r="AK237" s="4"/>
    </row>
    <row r="238" spans="1:37" x14ac:dyDescent="0.2">
      <c r="A238">
        <f>IF(AND(ABS(S238)&gt;Input!$A$3,ABS(1-T238)&gt;Input!$A$4),MAX($A$4:A237)+1,"")</f>
        <v>233</v>
      </c>
      <c r="B238">
        <f>IF(AND(ABS(U238)&gt;Input!$B$3,ABS(1-V238)&gt;Input!$B$4),MAX($B$4:B237)+1,"")</f>
        <v>234</v>
      </c>
      <c r="C238">
        <f>IF(AND(ABS(W238)&gt;Input!$C$3,ABS(1-X238)&gt;Input!$C$4),MAX($C$4:C237)+1,"")</f>
        <v>234</v>
      </c>
      <c r="D238" t="str">
        <f>IF(AND(H238=H239,J238=J239),"",MAX($D$4:D237)+1)</f>
        <v/>
      </c>
      <c r="E238" s="7" t="s">
        <v>18</v>
      </c>
      <c r="F238" s="7"/>
      <c r="G238" s="7"/>
      <c r="H238" s="7"/>
      <c r="I238" s="7"/>
      <c r="J238" s="7"/>
      <c r="K238" s="7" t="s">
        <v>476</v>
      </c>
      <c r="L238" s="7" t="s">
        <v>224</v>
      </c>
      <c r="M238" s="4">
        <v>-55858</v>
      </c>
      <c r="N238" s="4">
        <v>56354</v>
      </c>
      <c r="O238" s="4">
        <v>-378366</v>
      </c>
      <c r="P238" s="4">
        <v>-331645</v>
      </c>
      <c r="Q238" s="4">
        <v>179316</v>
      </c>
      <c r="R238" s="4">
        <v>71007</v>
      </c>
      <c r="S238" s="4">
        <v>61114</v>
      </c>
      <c r="T238" s="33">
        <f t="shared" si="26"/>
        <v>-398078</v>
      </c>
      <c r="U238" s="4">
        <v>-5858</v>
      </c>
      <c r="V238" s="4">
        <v>87154</v>
      </c>
      <c r="W238" s="4">
        <v>-378366</v>
      </c>
      <c r="X238" s="4">
        <v>-331645</v>
      </c>
      <c r="Y238" s="4">
        <v>546096</v>
      </c>
      <c r="Z238" s="4">
        <v>76407</v>
      </c>
      <c r="AA238" s="4">
        <v>61114</v>
      </c>
      <c r="AB238" s="33">
        <f t="shared" si="27"/>
        <v>54902</v>
      </c>
      <c r="AC238" s="4">
        <v>-55858</v>
      </c>
      <c r="AD238" s="4">
        <v>56354</v>
      </c>
      <c r="AE238" s="4">
        <v>-378366</v>
      </c>
      <c r="AF238" s="4">
        <v>-331645</v>
      </c>
      <c r="AG238" s="4">
        <v>179316</v>
      </c>
      <c r="AH238" s="4">
        <v>51007</v>
      </c>
      <c r="AI238" s="4">
        <v>61114</v>
      </c>
      <c r="AJ238" s="33">
        <f t="shared" si="28"/>
        <v>-418078</v>
      </c>
      <c r="AK238" s="4"/>
    </row>
    <row r="239" spans="1:37" x14ac:dyDescent="0.2">
      <c r="A239">
        <f>IF(AND(ABS(S239)&gt;Input!$A$3,ABS(1-T239)&gt;Input!$A$4),MAX($A$4:A238)+1,"")</f>
        <v>234</v>
      </c>
      <c r="B239">
        <f>IF(AND(ABS(U239)&gt;Input!$B$3,ABS(1-V239)&gt;Input!$B$4),MAX($B$4:B238)+1,"")</f>
        <v>235</v>
      </c>
      <c r="C239">
        <f>IF(AND(ABS(W239)&gt;Input!$C$3,ABS(1-X239)&gt;Input!$C$4),MAX($C$4:C238)+1,"")</f>
        <v>235</v>
      </c>
      <c r="D239" t="str">
        <f>IF(AND(H239=H240,J239=J240),"",MAX($D$4:D238)+1)</f>
        <v/>
      </c>
      <c r="E239" s="7" t="s">
        <v>18</v>
      </c>
      <c r="F239" s="7"/>
      <c r="G239" s="7"/>
      <c r="H239" s="7"/>
      <c r="I239" s="7"/>
      <c r="J239" s="7"/>
      <c r="K239" s="7" t="s">
        <v>477</v>
      </c>
      <c r="L239" s="7" t="s">
        <v>225</v>
      </c>
      <c r="M239" s="4">
        <v>-148624</v>
      </c>
      <c r="N239" s="4">
        <v>-256394</v>
      </c>
      <c r="O239" s="4">
        <v>-165865</v>
      </c>
      <c r="P239" s="4">
        <v>79537</v>
      </c>
      <c r="Q239" s="4">
        <v>166984</v>
      </c>
      <c r="R239" s="4">
        <v>81243</v>
      </c>
      <c r="S239" s="4">
        <v>-56622</v>
      </c>
      <c r="T239" s="33">
        <f t="shared" si="26"/>
        <v>-299741</v>
      </c>
      <c r="U239" s="4">
        <v>-148624</v>
      </c>
      <c r="V239" s="4">
        <v>-256394</v>
      </c>
      <c r="W239" s="4">
        <v>-65865</v>
      </c>
      <c r="X239" s="4">
        <v>79537</v>
      </c>
      <c r="Y239" s="4">
        <v>174984</v>
      </c>
      <c r="Z239" s="4">
        <v>88208</v>
      </c>
      <c r="AA239" s="4">
        <v>-24049</v>
      </c>
      <c r="AB239" s="33">
        <f t="shared" si="27"/>
        <v>-152203</v>
      </c>
      <c r="AC239" s="4">
        <v>-148624</v>
      </c>
      <c r="AD239" s="4">
        <v>-256394</v>
      </c>
      <c r="AE239" s="4">
        <v>-115865</v>
      </c>
      <c r="AF239" s="4">
        <v>79537</v>
      </c>
      <c r="AG239" s="4">
        <v>166984</v>
      </c>
      <c r="AH239" s="4">
        <v>81243</v>
      </c>
      <c r="AI239" s="4">
        <v>-56622</v>
      </c>
      <c r="AJ239" s="33">
        <f t="shared" si="28"/>
        <v>-249741</v>
      </c>
      <c r="AK239" s="4"/>
    </row>
    <row r="240" spans="1:37" x14ac:dyDescent="0.2">
      <c r="A240">
        <f>IF(AND(ABS(S240)&gt;Input!$A$3,ABS(1-T240)&gt;Input!$A$4),MAX($A$4:A239)+1,"")</f>
        <v>235</v>
      </c>
      <c r="B240">
        <f>IF(AND(ABS(U240)&gt;Input!$B$3,ABS(1-V240)&gt;Input!$B$4),MAX($B$4:B239)+1,"")</f>
        <v>236</v>
      </c>
      <c r="C240">
        <f>IF(AND(ABS(W240)&gt;Input!$C$3,ABS(1-X240)&gt;Input!$C$4),MAX($C$4:C239)+1,"")</f>
        <v>236</v>
      </c>
      <c r="D240" t="str">
        <f>IF(AND(H240=H241,J240=J241),"",MAX($D$4:D239)+1)</f>
        <v/>
      </c>
      <c r="E240" s="7" t="s">
        <v>18</v>
      </c>
      <c r="F240" s="7"/>
      <c r="G240" s="7"/>
      <c r="H240" s="7"/>
      <c r="I240" s="7"/>
      <c r="J240" s="7"/>
      <c r="K240" s="7" t="s">
        <v>478</v>
      </c>
      <c r="L240" s="7" t="s">
        <v>113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33">
        <f t="shared" si="26"/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33">
        <f t="shared" si="27"/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33">
        <f t="shared" si="28"/>
        <v>0</v>
      </c>
      <c r="AK240" s="4"/>
    </row>
    <row r="241" spans="1:37" x14ac:dyDescent="0.2">
      <c r="A241">
        <f>IF(AND(ABS(S241)&gt;Input!$A$3,ABS(1-T241)&gt;Input!$A$4),MAX($A$4:A240)+1,"")</f>
        <v>236</v>
      </c>
      <c r="B241">
        <f>IF(AND(ABS(U241)&gt;Input!$B$3,ABS(1-V241)&gt;Input!$B$4),MAX($B$4:B240)+1,"")</f>
        <v>237</v>
      </c>
      <c r="C241">
        <f>IF(AND(ABS(W241)&gt;Input!$C$3,ABS(1-X241)&gt;Input!$C$4),MAX($C$4:C240)+1,"")</f>
        <v>237</v>
      </c>
      <c r="D241" t="str">
        <f>IF(AND(H241=H242,J241=J242),"",MAX($D$4:D240)+1)</f>
        <v/>
      </c>
      <c r="E241" s="7" t="s">
        <v>18</v>
      </c>
      <c r="F241" s="7"/>
      <c r="G241" s="7"/>
      <c r="H241" s="7"/>
      <c r="I241" s="7"/>
      <c r="J241" s="7"/>
      <c r="K241" s="7" t="s">
        <v>479</v>
      </c>
      <c r="L241" s="7" t="s">
        <v>226</v>
      </c>
      <c r="M241" s="4">
        <v>-48870</v>
      </c>
      <c r="N241" s="4">
        <v>-25575</v>
      </c>
      <c r="O241" s="4">
        <v>36879</v>
      </c>
      <c r="P241" s="4">
        <v>-33270</v>
      </c>
      <c r="Q241" s="4">
        <v>-38250</v>
      </c>
      <c r="R241" s="4">
        <v>9207</v>
      </c>
      <c r="S241" s="4">
        <v>16843</v>
      </c>
      <c r="T241" s="33">
        <f t="shared" si="26"/>
        <v>-83036</v>
      </c>
      <c r="U241" s="4">
        <v>-48870</v>
      </c>
      <c r="V241" s="4">
        <v>-25575</v>
      </c>
      <c r="W241" s="4">
        <v>36879</v>
      </c>
      <c r="X241" s="4">
        <v>-33270</v>
      </c>
      <c r="Y241" s="4">
        <v>151750</v>
      </c>
      <c r="Z241" s="4">
        <v>14207</v>
      </c>
      <c r="AA241" s="4">
        <v>405643</v>
      </c>
      <c r="AB241" s="33">
        <f t="shared" si="27"/>
        <v>500764</v>
      </c>
      <c r="AC241" s="4">
        <v>-48870</v>
      </c>
      <c r="AD241" s="4">
        <v>-25575</v>
      </c>
      <c r="AE241" s="4">
        <v>17879</v>
      </c>
      <c r="AF241" s="4">
        <v>-33270</v>
      </c>
      <c r="AG241" s="4">
        <v>-38250</v>
      </c>
      <c r="AH241" s="4">
        <v>9207</v>
      </c>
      <c r="AI241" s="4">
        <v>16843</v>
      </c>
      <c r="AJ241" s="33">
        <f t="shared" si="28"/>
        <v>-102036</v>
      </c>
      <c r="AK241" s="4"/>
    </row>
    <row r="242" spans="1:37" x14ac:dyDescent="0.2">
      <c r="A242">
        <f>IF(AND(ABS(S242)&gt;Input!$A$3,ABS(1-T242)&gt;Input!$A$4),MAX($A$4:A241)+1,"")</f>
        <v>237</v>
      </c>
      <c r="B242">
        <f>IF(AND(ABS(U242)&gt;Input!$B$3,ABS(1-V242)&gt;Input!$B$4),MAX($B$4:B241)+1,"")</f>
        <v>238</v>
      </c>
      <c r="C242">
        <f>IF(AND(ABS(W242)&gt;Input!$C$3,ABS(1-X242)&gt;Input!$C$4),MAX($C$4:C241)+1,"")</f>
        <v>238</v>
      </c>
      <c r="D242" t="str">
        <f>IF(AND(H242=H243,J242=J243),"",MAX($D$4:D241)+1)</f>
        <v/>
      </c>
      <c r="E242" s="7" t="s">
        <v>18</v>
      </c>
      <c r="F242" s="7"/>
      <c r="G242" s="7"/>
      <c r="H242" s="7"/>
      <c r="I242" s="7"/>
      <c r="J242" s="7"/>
      <c r="K242" s="7" t="s">
        <v>480</v>
      </c>
      <c r="L242" s="7" t="s">
        <v>186</v>
      </c>
      <c r="M242" s="4">
        <v>-92623</v>
      </c>
      <c r="N242" s="4">
        <v>47398</v>
      </c>
      <c r="O242" s="4">
        <v>33232</v>
      </c>
      <c r="P242" s="4">
        <v>177369</v>
      </c>
      <c r="Q242" s="4">
        <v>4750</v>
      </c>
      <c r="R242" s="4">
        <v>-418209</v>
      </c>
      <c r="S242" s="4">
        <v>380075</v>
      </c>
      <c r="T242" s="33">
        <f t="shared" si="26"/>
        <v>131992</v>
      </c>
      <c r="U242" s="4">
        <v>-92623</v>
      </c>
      <c r="V242" s="4">
        <v>47398</v>
      </c>
      <c r="W242" s="4">
        <v>33232</v>
      </c>
      <c r="X242" s="4">
        <v>177369</v>
      </c>
      <c r="Y242" s="4">
        <v>36750</v>
      </c>
      <c r="Z242" s="4">
        <v>-418209</v>
      </c>
      <c r="AA242" s="4">
        <v>380075</v>
      </c>
      <c r="AB242" s="33">
        <f t="shared" si="27"/>
        <v>163992</v>
      </c>
      <c r="AC242" s="4">
        <v>-92623</v>
      </c>
      <c r="AD242" s="4">
        <v>47398</v>
      </c>
      <c r="AE242" s="4">
        <v>33232</v>
      </c>
      <c r="AF242" s="4">
        <v>177369</v>
      </c>
      <c r="AG242" s="4">
        <v>4750</v>
      </c>
      <c r="AH242" s="4">
        <v>-438209</v>
      </c>
      <c r="AI242" s="4">
        <v>380075</v>
      </c>
      <c r="AJ242" s="33">
        <f t="shared" si="28"/>
        <v>111992</v>
      </c>
      <c r="AK242" s="4"/>
    </row>
    <row r="243" spans="1:37" x14ac:dyDescent="0.2">
      <c r="A243">
        <f>IF(AND(ABS(S243)&gt;Input!$A$3,ABS(1-T243)&gt;Input!$A$4),MAX($A$4:A242)+1,"")</f>
        <v>238</v>
      </c>
      <c r="B243">
        <f>IF(AND(ABS(U243)&gt;Input!$B$3,ABS(1-V243)&gt;Input!$B$4),MAX($B$4:B242)+1,"")</f>
        <v>239</v>
      </c>
      <c r="C243">
        <f>IF(AND(ABS(W243)&gt;Input!$C$3,ABS(1-X243)&gt;Input!$C$4),MAX($C$4:C242)+1,"")</f>
        <v>239</v>
      </c>
      <c r="D243" t="str">
        <f>IF(AND(H243=H244,J243=J244),"",MAX($D$4:D242)+1)</f>
        <v/>
      </c>
      <c r="E243" s="7" t="s">
        <v>18</v>
      </c>
      <c r="F243" s="7"/>
      <c r="G243" s="7"/>
      <c r="H243" s="7"/>
      <c r="I243" s="7"/>
      <c r="J243" s="7"/>
      <c r="K243" s="7" t="s">
        <v>481</v>
      </c>
      <c r="L243" s="7" t="s">
        <v>227</v>
      </c>
      <c r="M243" s="4">
        <v>-10815</v>
      </c>
      <c r="N243" s="4">
        <v>-3795</v>
      </c>
      <c r="O243" s="4">
        <v>10713</v>
      </c>
      <c r="P243" s="4">
        <v>-8194</v>
      </c>
      <c r="Q243" s="4">
        <v>-62967</v>
      </c>
      <c r="R243" s="4">
        <v>-79338</v>
      </c>
      <c r="S243" s="4">
        <v>168606</v>
      </c>
      <c r="T243" s="33">
        <f t="shared" si="26"/>
        <v>14210</v>
      </c>
      <c r="U243" s="4">
        <v>-3815</v>
      </c>
      <c r="V243" s="4">
        <v>2205</v>
      </c>
      <c r="W243" s="4">
        <v>10713</v>
      </c>
      <c r="X243" s="4">
        <v>-8194</v>
      </c>
      <c r="Y243" s="4">
        <v>-56967</v>
      </c>
      <c r="Z243" s="4">
        <v>-79338</v>
      </c>
      <c r="AA243" s="4">
        <v>172406</v>
      </c>
      <c r="AB243" s="33">
        <f t="shared" si="27"/>
        <v>37010</v>
      </c>
      <c r="AC243" s="4">
        <v>-10815</v>
      </c>
      <c r="AD243" s="4">
        <v>-3795</v>
      </c>
      <c r="AE243" s="4">
        <v>10713</v>
      </c>
      <c r="AF243" s="4">
        <v>-8194</v>
      </c>
      <c r="AG243" s="4">
        <v>-62967</v>
      </c>
      <c r="AH243" s="4">
        <v>-79338</v>
      </c>
      <c r="AI243" s="4">
        <v>168606</v>
      </c>
      <c r="AJ243" s="33">
        <f t="shared" si="28"/>
        <v>14210</v>
      </c>
      <c r="AK243" s="4"/>
    </row>
    <row r="244" spans="1:37" x14ac:dyDescent="0.2">
      <c r="A244">
        <f>IF(AND(ABS(S244)&gt;Input!$A$3,ABS(1-T244)&gt;Input!$A$4),MAX($A$4:A243)+1,"")</f>
        <v>239</v>
      </c>
      <c r="B244">
        <f>IF(AND(ABS(U244)&gt;Input!$B$3,ABS(1-V244)&gt;Input!$B$4),MAX($B$4:B243)+1,"")</f>
        <v>240</v>
      </c>
      <c r="C244">
        <f>IF(AND(ABS(W244)&gt;Input!$C$3,ABS(1-X244)&gt;Input!$C$4),MAX($C$4:C243)+1,"")</f>
        <v>240</v>
      </c>
      <c r="D244" t="str">
        <f>IF(AND(H244=H245,J244=J245),"",MAX($D$4:D243)+1)</f>
        <v/>
      </c>
      <c r="E244" s="7" t="s">
        <v>18</v>
      </c>
      <c r="F244" s="7"/>
      <c r="G244" s="7"/>
      <c r="H244" s="7"/>
      <c r="I244" s="7"/>
      <c r="J244" s="7"/>
      <c r="K244" s="7" t="s">
        <v>482</v>
      </c>
      <c r="L244" s="7" t="s">
        <v>205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33">
        <f t="shared" si="26"/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33">
        <f t="shared" si="27"/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33">
        <f t="shared" si="28"/>
        <v>0</v>
      </c>
      <c r="AK244" s="4"/>
    </row>
    <row r="245" spans="1:37" x14ac:dyDescent="0.2">
      <c r="A245">
        <f>IF(AND(ABS(S245)&gt;Input!$A$3,ABS(1-T245)&gt;Input!$A$4),MAX($A$4:A244)+1,"")</f>
        <v>240</v>
      </c>
      <c r="B245">
        <f>IF(AND(ABS(U245)&gt;Input!$B$3,ABS(1-V245)&gt;Input!$B$4),MAX($B$4:B244)+1,"")</f>
        <v>241</v>
      </c>
      <c r="C245">
        <f>IF(AND(ABS(W245)&gt;Input!$C$3,ABS(1-X245)&gt;Input!$C$4),MAX($C$4:C244)+1,"")</f>
        <v>241</v>
      </c>
      <c r="D245" t="str">
        <f>IF(AND(H245=H246,J245=J246),"",MAX($D$4:D244)+1)</f>
        <v/>
      </c>
      <c r="E245" s="7" t="s">
        <v>18</v>
      </c>
      <c r="F245" s="7"/>
      <c r="G245" s="7"/>
      <c r="H245" s="7"/>
      <c r="I245" s="7"/>
      <c r="J245" s="7"/>
      <c r="K245" s="7" t="s">
        <v>483</v>
      </c>
      <c r="L245" s="7" t="s">
        <v>228</v>
      </c>
      <c r="M245" s="4">
        <v>89918.18</v>
      </c>
      <c r="N245" s="4">
        <v>11033.760000000009</v>
      </c>
      <c r="O245" s="4">
        <v>2416.75</v>
      </c>
      <c r="P245" s="4">
        <v>-26285.47</v>
      </c>
      <c r="Q245" s="4">
        <v>7025.5799999999872</v>
      </c>
      <c r="R245" s="4">
        <v>-18330.51999999999</v>
      </c>
      <c r="S245" s="4">
        <v>-49426.630000000005</v>
      </c>
      <c r="T245" s="33">
        <f t="shared" si="26"/>
        <v>16351.649999999994</v>
      </c>
      <c r="U245" s="4">
        <v>89918.18</v>
      </c>
      <c r="V245" s="4">
        <v>29033.760000000009</v>
      </c>
      <c r="W245" s="4">
        <v>2416.75</v>
      </c>
      <c r="X245" s="4">
        <v>-11291.470000000001</v>
      </c>
      <c r="Y245" s="4">
        <v>7025.5799999999872</v>
      </c>
      <c r="Z245" s="4">
        <v>9941.4800000000105</v>
      </c>
      <c r="AA245" s="4">
        <v>-49426.630000000005</v>
      </c>
      <c r="AB245" s="33">
        <f t="shared" si="27"/>
        <v>77617.649999999994</v>
      </c>
      <c r="AC245" s="4">
        <v>89918.18</v>
      </c>
      <c r="AD245" s="4">
        <v>11033.760000000009</v>
      </c>
      <c r="AE245" s="4">
        <v>2416.75</v>
      </c>
      <c r="AF245" s="4">
        <v>-26285.47</v>
      </c>
      <c r="AG245" s="4">
        <v>7025.5799999999872</v>
      </c>
      <c r="AH245" s="4">
        <v>-6470.5199999999895</v>
      </c>
      <c r="AI245" s="4">
        <v>-26262.630000000005</v>
      </c>
      <c r="AJ245" s="33">
        <f t="shared" si="28"/>
        <v>51375.649999999994</v>
      </c>
      <c r="AK245" s="4"/>
    </row>
    <row r="246" spans="1:37" x14ac:dyDescent="0.2">
      <c r="A246">
        <f>IF(AND(ABS(S246)&gt;Input!$A$3,ABS(1-T246)&gt;Input!$A$4),MAX($A$4:A245)+1,"")</f>
        <v>241</v>
      </c>
      <c r="B246">
        <f>IF(AND(ABS(U246)&gt;Input!$B$3,ABS(1-V246)&gt;Input!$B$4),MAX($B$4:B245)+1,"")</f>
        <v>242</v>
      </c>
      <c r="C246">
        <f>IF(AND(ABS(W246)&gt;Input!$C$3,ABS(1-X246)&gt;Input!$C$4),MAX($C$4:C245)+1,"")</f>
        <v>242</v>
      </c>
      <c r="D246" t="str">
        <f>IF(AND(H246=H247,J246=J247),"",MAX($D$4:D245)+1)</f>
        <v/>
      </c>
      <c r="E246" s="7" t="s">
        <v>18</v>
      </c>
      <c r="F246" s="7"/>
      <c r="G246" s="7"/>
      <c r="H246" s="7"/>
      <c r="I246" s="7"/>
      <c r="J246" s="7"/>
      <c r="K246" s="7" t="s">
        <v>484</v>
      </c>
      <c r="L246" s="7" t="s">
        <v>229</v>
      </c>
      <c r="M246" s="4">
        <v>15876</v>
      </c>
      <c r="N246" s="4">
        <v>-59556</v>
      </c>
      <c r="O246" s="4">
        <v>21918.590000000026</v>
      </c>
      <c r="P246" s="4">
        <v>194988.83000000002</v>
      </c>
      <c r="Q246" s="4">
        <v>181566</v>
      </c>
      <c r="R246" s="4">
        <v>-75348</v>
      </c>
      <c r="S246" s="4">
        <v>-157417.35999999999</v>
      </c>
      <c r="T246" s="33">
        <f t="shared" si="26"/>
        <v>122028.06000000006</v>
      </c>
      <c r="U246" s="4">
        <v>15876</v>
      </c>
      <c r="V246" s="4">
        <v>19194</v>
      </c>
      <c r="W246" s="4">
        <v>48168.590000000026</v>
      </c>
      <c r="X246" s="4">
        <v>194988.83000000002</v>
      </c>
      <c r="Y246" s="4">
        <v>181566</v>
      </c>
      <c r="Z246" s="4">
        <v>-19803</v>
      </c>
      <c r="AA246" s="4">
        <v>-157417.35999999999</v>
      </c>
      <c r="AB246" s="33">
        <f t="shared" si="27"/>
        <v>282573.06000000006</v>
      </c>
      <c r="AC246" s="4">
        <v>15876</v>
      </c>
      <c r="AD246" s="4">
        <v>-59556</v>
      </c>
      <c r="AE246" s="4">
        <v>21918.590000000026</v>
      </c>
      <c r="AF246" s="4">
        <v>194988.83000000002</v>
      </c>
      <c r="AG246" s="4">
        <v>207816</v>
      </c>
      <c r="AH246" s="4">
        <v>-75348</v>
      </c>
      <c r="AI246" s="4">
        <v>-157417.35999999999</v>
      </c>
      <c r="AJ246" s="33">
        <f t="shared" si="28"/>
        <v>148278.06000000006</v>
      </c>
      <c r="AK246" s="4"/>
    </row>
    <row r="247" spans="1:37" x14ac:dyDescent="0.2">
      <c r="A247">
        <f>IF(AND(ABS(S247)&gt;Input!$A$3,ABS(1-T247)&gt;Input!$A$4),MAX($A$4:A246)+1,"")</f>
        <v>242</v>
      </c>
      <c r="B247">
        <f>IF(AND(ABS(U247)&gt;Input!$B$3,ABS(1-V247)&gt;Input!$B$4),MAX($B$4:B246)+1,"")</f>
        <v>243</v>
      </c>
      <c r="C247">
        <f>IF(AND(ABS(W247)&gt;Input!$C$3,ABS(1-X247)&gt;Input!$C$4),MAX($C$4:C246)+1,"")</f>
        <v>243</v>
      </c>
      <c r="D247" t="str">
        <f>IF(AND(H247=H248,J247=J248),"",MAX($D$4:D246)+1)</f>
        <v/>
      </c>
      <c r="E247" s="7" t="s">
        <v>18</v>
      </c>
      <c r="F247" s="7"/>
      <c r="G247" s="7"/>
      <c r="H247" s="7"/>
      <c r="I247" s="7"/>
      <c r="J247" s="7"/>
      <c r="K247" s="7" t="s">
        <v>485</v>
      </c>
      <c r="L247" s="7" t="s">
        <v>230</v>
      </c>
      <c r="M247" s="4">
        <v>-1605237.39</v>
      </c>
      <c r="N247" s="4">
        <v>-62391.950000000012</v>
      </c>
      <c r="O247" s="4">
        <v>362705.04000000004</v>
      </c>
      <c r="P247" s="4">
        <v>-96904.960000000021</v>
      </c>
      <c r="Q247" s="4">
        <v>104791.02</v>
      </c>
      <c r="R247" s="4">
        <v>-405155.23</v>
      </c>
      <c r="S247" s="4">
        <v>-0.01</v>
      </c>
      <c r="T247" s="33">
        <f t="shared" si="26"/>
        <v>-1702193.4799999997</v>
      </c>
      <c r="U247" s="4">
        <v>-559122.3899999999</v>
      </c>
      <c r="V247" s="4">
        <v>177608.05</v>
      </c>
      <c r="W247" s="4">
        <v>710705.04</v>
      </c>
      <c r="X247" s="4">
        <v>-96904.960000000021</v>
      </c>
      <c r="Y247" s="4">
        <v>104791.02</v>
      </c>
      <c r="Z247" s="4">
        <v>-405155.23</v>
      </c>
      <c r="AA247" s="4">
        <v>-0.01</v>
      </c>
      <c r="AB247" s="33">
        <f t="shared" si="27"/>
        <v>-68078.47999999985</v>
      </c>
      <c r="AC247" s="4">
        <v>-1605237.39</v>
      </c>
      <c r="AD247" s="4">
        <v>-62391.950000000012</v>
      </c>
      <c r="AE247" s="4">
        <v>362705.04000000004</v>
      </c>
      <c r="AF247" s="4">
        <v>-96904.960000000021</v>
      </c>
      <c r="AG247" s="4">
        <v>104791.02</v>
      </c>
      <c r="AH247" s="4">
        <v>-405155.23</v>
      </c>
      <c r="AI247" s="4">
        <v>-0.01</v>
      </c>
      <c r="AJ247" s="33">
        <f t="shared" si="28"/>
        <v>-1702193.4799999997</v>
      </c>
      <c r="AK247" s="4"/>
    </row>
    <row r="248" spans="1:37" x14ac:dyDescent="0.2">
      <c r="A248">
        <f>IF(AND(ABS(S248)&gt;Input!$A$3,ABS(1-T248)&gt;Input!$A$4),MAX($A$4:A247)+1,"")</f>
        <v>243</v>
      </c>
      <c r="B248">
        <f>IF(AND(ABS(U248)&gt;Input!$B$3,ABS(1-V248)&gt;Input!$B$4),MAX($B$4:B247)+1,"")</f>
        <v>244</v>
      </c>
      <c r="C248">
        <f>IF(AND(ABS(W248)&gt;Input!$C$3,ABS(1-X248)&gt;Input!$C$4),MAX($C$4:C247)+1,"")</f>
        <v>244</v>
      </c>
      <c r="D248" t="str">
        <f>IF(AND(H248=H249,J248=J249),"",MAX($D$4:D247)+1)</f>
        <v/>
      </c>
      <c r="E248" s="7" t="s">
        <v>18</v>
      </c>
      <c r="F248" s="7"/>
      <c r="G248" s="7"/>
      <c r="H248" s="7"/>
      <c r="I248" s="7"/>
      <c r="J248" s="7"/>
      <c r="K248" s="7" t="s">
        <v>486</v>
      </c>
      <c r="L248" s="7" t="s">
        <v>231</v>
      </c>
      <c r="M248" s="4">
        <v>0</v>
      </c>
      <c r="N248" s="4">
        <v>0</v>
      </c>
      <c r="O248" s="4">
        <v>45000</v>
      </c>
      <c r="P248" s="4">
        <v>45000</v>
      </c>
      <c r="Q248" s="4">
        <v>-45000</v>
      </c>
      <c r="R248" s="4">
        <v>0</v>
      </c>
      <c r="S248" s="4">
        <v>0</v>
      </c>
      <c r="T248" s="33">
        <f t="shared" si="26"/>
        <v>45000</v>
      </c>
      <c r="U248" s="4">
        <v>0</v>
      </c>
      <c r="V248" s="4">
        <v>0</v>
      </c>
      <c r="W248" s="4">
        <v>45000</v>
      </c>
      <c r="X248" s="4">
        <v>45000</v>
      </c>
      <c r="Y248" s="4">
        <v>-40500</v>
      </c>
      <c r="Z248" s="4">
        <v>0</v>
      </c>
      <c r="AA248" s="4">
        <v>0</v>
      </c>
      <c r="AB248" s="33">
        <f t="shared" si="27"/>
        <v>49500</v>
      </c>
      <c r="AC248" s="4">
        <v>0</v>
      </c>
      <c r="AD248" s="4">
        <v>0</v>
      </c>
      <c r="AE248" s="4">
        <v>45000</v>
      </c>
      <c r="AF248" s="4">
        <v>45000</v>
      </c>
      <c r="AG248" s="4">
        <v>-45000</v>
      </c>
      <c r="AH248" s="4">
        <v>0</v>
      </c>
      <c r="AI248" s="4">
        <v>0</v>
      </c>
      <c r="AJ248" s="33">
        <f t="shared" si="28"/>
        <v>45000</v>
      </c>
      <c r="AK248" s="4"/>
    </row>
    <row r="249" spans="1:37" x14ac:dyDescent="0.2">
      <c r="A249">
        <f>IF(AND(ABS(S249)&gt;Input!$A$3,ABS(1-T249)&gt;Input!$A$4),MAX($A$4:A248)+1,"")</f>
        <v>244</v>
      </c>
      <c r="B249">
        <f>IF(AND(ABS(U249)&gt;Input!$B$3,ABS(1-V249)&gt;Input!$B$4),MAX($B$4:B248)+1,"")</f>
        <v>245</v>
      </c>
      <c r="C249">
        <f>IF(AND(ABS(W249)&gt;Input!$C$3,ABS(1-X249)&gt;Input!$C$4),MAX($C$4:C248)+1,"")</f>
        <v>245</v>
      </c>
      <c r="D249" t="str">
        <f>IF(AND(H249=H250,J249=J250),"",MAX($D$4:D248)+1)</f>
        <v/>
      </c>
      <c r="E249" s="7" t="s">
        <v>18</v>
      </c>
      <c r="F249" s="7"/>
      <c r="G249" s="7"/>
      <c r="H249" s="7"/>
      <c r="I249" s="7"/>
      <c r="J249" s="7"/>
      <c r="K249" s="7" t="s">
        <v>487</v>
      </c>
      <c r="L249" s="7" t="s">
        <v>232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33">
        <f t="shared" si="26"/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33">
        <f t="shared" si="27"/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33">
        <f t="shared" si="28"/>
        <v>0</v>
      </c>
      <c r="AK249" s="4"/>
    </row>
    <row r="250" spans="1:37" x14ac:dyDescent="0.2">
      <c r="A250">
        <f>IF(AND(ABS(S250)&gt;Input!$A$3,ABS(1-T250)&gt;Input!$A$4),MAX($A$4:A249)+1,"")</f>
        <v>245</v>
      </c>
      <c r="B250">
        <f>IF(AND(ABS(U250)&gt;Input!$B$3,ABS(1-V250)&gt;Input!$B$4),MAX($B$4:B249)+1,"")</f>
        <v>246</v>
      </c>
      <c r="C250">
        <f>IF(AND(ABS(W250)&gt;Input!$C$3,ABS(1-X250)&gt;Input!$C$4),MAX($C$4:C249)+1,"")</f>
        <v>246</v>
      </c>
      <c r="D250" t="str">
        <f>IF(AND(H250=H251,J250=J251),"",MAX($D$4:D249)+1)</f>
        <v/>
      </c>
      <c r="E250" s="7" t="s">
        <v>18</v>
      </c>
      <c r="F250" s="7"/>
      <c r="G250" s="7"/>
      <c r="H250" s="7"/>
      <c r="I250" s="7"/>
      <c r="J250" s="7"/>
      <c r="K250" s="7" t="s">
        <v>488</v>
      </c>
      <c r="L250" s="7" t="s">
        <v>489</v>
      </c>
      <c r="M250" s="4">
        <v>0</v>
      </c>
      <c r="N250" s="4">
        <v>-101263.21</v>
      </c>
      <c r="O250" s="4">
        <v>1330750.78</v>
      </c>
      <c r="P250" s="4">
        <v>2794114.75</v>
      </c>
      <c r="Q250" s="4">
        <v>1078675.77</v>
      </c>
      <c r="R250" s="4">
        <v>-395284.56000000006</v>
      </c>
      <c r="S250" s="4">
        <v>1630200.29</v>
      </c>
      <c r="T250" s="33">
        <f t="shared" si="26"/>
        <v>6337193.8199999994</v>
      </c>
      <c r="U250" s="4">
        <v>0</v>
      </c>
      <c r="V250" s="4">
        <v>248736.79</v>
      </c>
      <c r="W250" s="4">
        <v>1330750.78</v>
      </c>
      <c r="X250" s="4">
        <v>2794114.75</v>
      </c>
      <c r="Y250" s="4">
        <v>1078675.77</v>
      </c>
      <c r="Z250" s="4">
        <v>-395284.56000000006</v>
      </c>
      <c r="AA250" s="4">
        <v>1630200.29</v>
      </c>
      <c r="AB250" s="33">
        <f t="shared" si="27"/>
        <v>6687193.8199999994</v>
      </c>
      <c r="AC250" s="4">
        <v>0</v>
      </c>
      <c r="AD250" s="4">
        <v>-101263.21</v>
      </c>
      <c r="AE250" s="4">
        <v>1330750.78</v>
      </c>
      <c r="AF250" s="4">
        <v>2794114.75</v>
      </c>
      <c r="AG250" s="4">
        <v>1078675.77</v>
      </c>
      <c r="AH250" s="4">
        <v>604715.43999999994</v>
      </c>
      <c r="AI250" s="4">
        <v>1630200.29</v>
      </c>
      <c r="AJ250" s="33">
        <f t="shared" si="28"/>
        <v>7337193.8199999994</v>
      </c>
      <c r="AK250" s="4"/>
    </row>
    <row r="251" spans="1:37" x14ac:dyDescent="0.2">
      <c r="A251">
        <f>IF(AND(ABS(S251)&gt;Input!$A$3,ABS(1-T251)&gt;Input!$A$4),MAX($A$4:A250)+1,"")</f>
        <v>246</v>
      </c>
      <c r="B251">
        <f>IF(AND(ABS(U251)&gt;Input!$B$3,ABS(1-V251)&gt;Input!$B$4),MAX($B$4:B250)+1,"")</f>
        <v>247</v>
      </c>
      <c r="C251">
        <f>IF(AND(ABS(W251)&gt;Input!$C$3,ABS(1-X251)&gt;Input!$C$4),MAX($C$4:C250)+1,"")</f>
        <v>247</v>
      </c>
      <c r="D251" t="str">
        <f>IF(AND(H251=H252,J251=J252),"",MAX($D$4:D250)+1)</f>
        <v/>
      </c>
      <c r="E251" s="7" t="s">
        <v>18</v>
      </c>
      <c r="F251" s="7"/>
      <c r="G251" s="7"/>
      <c r="H251" s="7"/>
      <c r="I251" s="7"/>
      <c r="J251" s="7"/>
      <c r="K251" s="7" t="s">
        <v>490</v>
      </c>
      <c r="L251" s="7" t="s">
        <v>233</v>
      </c>
      <c r="M251" s="4">
        <v>0</v>
      </c>
      <c r="N251" s="4">
        <v>0</v>
      </c>
      <c r="O251" s="4">
        <v>0</v>
      </c>
      <c r="P251" s="4">
        <v>0</v>
      </c>
      <c r="Q251" s="4">
        <v>103761.60000000001</v>
      </c>
      <c r="R251" s="4">
        <v>-67563.990000000005</v>
      </c>
      <c r="S251" s="4">
        <v>0</v>
      </c>
      <c r="T251" s="33">
        <f t="shared" si="26"/>
        <v>36197.61</v>
      </c>
      <c r="U251" s="4">
        <v>0</v>
      </c>
      <c r="V251" s="4">
        <v>0</v>
      </c>
      <c r="W251" s="4">
        <v>0</v>
      </c>
      <c r="X251" s="4">
        <v>145000</v>
      </c>
      <c r="Y251" s="4">
        <v>103761.60000000001</v>
      </c>
      <c r="Z251" s="4">
        <v>-67563.990000000005</v>
      </c>
      <c r="AA251" s="4">
        <v>0</v>
      </c>
      <c r="AB251" s="33">
        <f t="shared" si="27"/>
        <v>181197.61</v>
      </c>
      <c r="AC251" s="4">
        <v>0</v>
      </c>
      <c r="AD251" s="4">
        <v>0</v>
      </c>
      <c r="AE251" s="4">
        <v>0</v>
      </c>
      <c r="AF251" s="4">
        <v>0</v>
      </c>
      <c r="AG251" s="4">
        <v>103761.60000000001</v>
      </c>
      <c r="AH251" s="4">
        <v>-67563.990000000005</v>
      </c>
      <c r="AI251" s="4">
        <v>0</v>
      </c>
      <c r="AJ251" s="33">
        <f t="shared" si="28"/>
        <v>36197.61</v>
      </c>
      <c r="AK251" s="4"/>
    </row>
    <row r="252" spans="1:37" x14ac:dyDescent="0.2">
      <c r="A252">
        <f>IF(AND(ABS(S252)&gt;Input!$A$3,ABS(1-T252)&gt;Input!$A$4),MAX($A$4:A251)+1,"")</f>
        <v>247</v>
      </c>
      <c r="B252">
        <f>IF(AND(ABS(U252)&gt;Input!$B$3,ABS(1-V252)&gt;Input!$B$4),MAX($B$4:B251)+1,"")</f>
        <v>248</v>
      </c>
      <c r="C252">
        <f>IF(AND(ABS(W252)&gt;Input!$C$3,ABS(1-X252)&gt;Input!$C$4),MAX($C$4:C251)+1,"")</f>
        <v>248</v>
      </c>
      <c r="D252" t="str">
        <f>IF(AND(H252=H253,J252=J253),"",MAX($D$4:D251)+1)</f>
        <v/>
      </c>
      <c r="E252" s="7" t="s">
        <v>18</v>
      </c>
      <c r="F252" s="7"/>
      <c r="G252" s="7"/>
      <c r="H252" s="7"/>
      <c r="I252" s="7"/>
      <c r="J252" s="7"/>
      <c r="K252" s="7" t="s">
        <v>491</v>
      </c>
      <c r="L252" s="7" t="s">
        <v>234</v>
      </c>
      <c r="M252" s="4">
        <v>646927.56000000052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33">
        <f t="shared" si="26"/>
        <v>646927.56000000052</v>
      </c>
      <c r="U252" s="4">
        <v>646927.56000000052</v>
      </c>
      <c r="V252" s="4">
        <v>7500000</v>
      </c>
      <c r="W252" s="4">
        <v>1575000</v>
      </c>
      <c r="X252" s="4">
        <v>0</v>
      </c>
      <c r="Y252" s="4">
        <v>0</v>
      </c>
      <c r="Z252" s="4">
        <v>0</v>
      </c>
      <c r="AA252" s="4">
        <v>0</v>
      </c>
      <c r="AB252" s="33">
        <f t="shared" si="27"/>
        <v>9721927.5600000005</v>
      </c>
      <c r="AC252" s="4">
        <v>646927.56000000052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33">
        <f t="shared" si="28"/>
        <v>646927.56000000052</v>
      </c>
      <c r="AK252" s="4"/>
    </row>
    <row r="253" spans="1:37" x14ac:dyDescent="0.2">
      <c r="A253">
        <f>IF(AND(ABS(S253)&gt;Input!$A$3,ABS(1-T253)&gt;Input!$A$4),MAX($A$4:A252)+1,"")</f>
        <v>248</v>
      </c>
      <c r="B253">
        <f>IF(AND(ABS(U253)&gt;Input!$B$3,ABS(1-V253)&gt;Input!$B$4),MAX($B$4:B252)+1,"")</f>
        <v>249</v>
      </c>
      <c r="C253">
        <f>IF(AND(ABS(W253)&gt;Input!$C$3,ABS(1-X253)&gt;Input!$C$4),MAX($C$4:C252)+1,"")</f>
        <v>249</v>
      </c>
      <c r="D253" t="str">
        <f>IF(AND(H253=H254,J253=J254),"",MAX($D$4:D252)+1)</f>
        <v/>
      </c>
      <c r="E253" s="7" t="s">
        <v>18</v>
      </c>
      <c r="F253" s="7"/>
      <c r="G253" s="7"/>
      <c r="H253" s="7"/>
      <c r="I253" s="7"/>
      <c r="J253" s="7"/>
      <c r="K253" s="7" t="s">
        <v>492</v>
      </c>
      <c r="L253" s="7" t="s">
        <v>235</v>
      </c>
      <c r="M253" s="4">
        <v>196405.94</v>
      </c>
      <c r="N253" s="4">
        <v>625000</v>
      </c>
      <c r="O253" s="4">
        <v>0</v>
      </c>
      <c r="P253" s="4">
        <v>400000</v>
      </c>
      <c r="Q253" s="4">
        <v>600000</v>
      </c>
      <c r="R253" s="4">
        <v>0</v>
      </c>
      <c r="S253" s="4">
        <v>246596.88</v>
      </c>
      <c r="T253" s="33">
        <f t="shared" si="26"/>
        <v>2068002.8199999998</v>
      </c>
      <c r="U253" s="4">
        <v>196405.94</v>
      </c>
      <c r="V253" s="4">
        <v>625000</v>
      </c>
      <c r="W253" s="4">
        <v>0</v>
      </c>
      <c r="X253" s="4">
        <v>400000</v>
      </c>
      <c r="Y253" s="4">
        <v>600000</v>
      </c>
      <c r="Z253" s="4">
        <v>400000</v>
      </c>
      <c r="AA253" s="4">
        <v>246596.88</v>
      </c>
      <c r="AB253" s="33">
        <f t="shared" si="27"/>
        <v>2468002.8199999998</v>
      </c>
      <c r="AC253" s="4">
        <v>196405.94</v>
      </c>
      <c r="AD253" s="4">
        <v>625000</v>
      </c>
      <c r="AE253" s="4">
        <v>0</v>
      </c>
      <c r="AF253" s="4">
        <v>400000</v>
      </c>
      <c r="AG253" s="4">
        <v>400000</v>
      </c>
      <c r="AH253" s="4">
        <v>0</v>
      </c>
      <c r="AI253" s="4">
        <v>246596.88</v>
      </c>
      <c r="AJ253" s="33">
        <f t="shared" si="28"/>
        <v>1868002.8199999998</v>
      </c>
      <c r="AK253" s="4"/>
    </row>
    <row r="254" spans="1:37" x14ac:dyDescent="0.2">
      <c r="A254">
        <f>IF(AND(ABS(S254)&gt;Input!$A$3,ABS(1-T254)&gt;Input!$A$4),MAX($A$4:A253)+1,"")</f>
        <v>249</v>
      </c>
      <c r="B254">
        <f>IF(AND(ABS(U254)&gt;Input!$B$3,ABS(1-V254)&gt;Input!$B$4),MAX($B$4:B253)+1,"")</f>
        <v>250</v>
      </c>
      <c r="C254">
        <f>IF(AND(ABS(W254)&gt;Input!$C$3,ABS(1-X254)&gt;Input!$C$4),MAX($C$4:C253)+1,"")</f>
        <v>250</v>
      </c>
      <c r="D254" t="str">
        <f>IF(AND(H254=H255,J254=J255),"",MAX($D$4:D253)+1)</f>
        <v/>
      </c>
      <c r="E254" s="7" t="s">
        <v>18</v>
      </c>
      <c r="F254" s="7"/>
      <c r="G254" s="7"/>
      <c r="H254" s="7"/>
      <c r="I254" s="7"/>
      <c r="J254" s="7"/>
      <c r="K254" s="7" t="s">
        <v>493</v>
      </c>
      <c r="L254" s="7" t="s">
        <v>236</v>
      </c>
      <c r="M254" s="4">
        <v>200000</v>
      </c>
      <c r="N254" s="4">
        <v>104683.28</v>
      </c>
      <c r="O254" s="4">
        <v>24816.720000000001</v>
      </c>
      <c r="P254" s="4">
        <v>200000</v>
      </c>
      <c r="Q254" s="4">
        <v>0</v>
      </c>
      <c r="R254" s="4">
        <v>-73300.37</v>
      </c>
      <c r="S254" s="4">
        <v>-9471.4899999999907</v>
      </c>
      <c r="T254" s="33">
        <f t="shared" si="26"/>
        <v>446728.14</v>
      </c>
      <c r="U254" s="4">
        <v>200000</v>
      </c>
      <c r="V254" s="4">
        <v>104683.28</v>
      </c>
      <c r="W254" s="4">
        <v>24816.720000000001</v>
      </c>
      <c r="X254" s="4">
        <v>200000</v>
      </c>
      <c r="Y254" s="4">
        <v>0</v>
      </c>
      <c r="Z254" s="4">
        <v>251699.63</v>
      </c>
      <c r="AA254" s="4">
        <v>-9471.4899999999907</v>
      </c>
      <c r="AB254" s="33">
        <f t="shared" si="27"/>
        <v>771728.14</v>
      </c>
      <c r="AC254" s="4">
        <v>200000</v>
      </c>
      <c r="AD254" s="4">
        <v>104683.28</v>
      </c>
      <c r="AE254" s="4">
        <v>45316.72</v>
      </c>
      <c r="AF254" s="4">
        <v>200000</v>
      </c>
      <c r="AG254" s="4">
        <v>0</v>
      </c>
      <c r="AH254" s="4">
        <v>-73300.37</v>
      </c>
      <c r="AI254" s="4">
        <v>-9471.4899999999907</v>
      </c>
      <c r="AJ254" s="33">
        <f t="shared" si="28"/>
        <v>467228.14</v>
      </c>
      <c r="AK254" s="4"/>
    </row>
    <row r="255" spans="1:37" x14ac:dyDescent="0.2">
      <c r="A255">
        <f>IF(AND(ABS(S255)&gt;Input!$A$3,ABS(1-T255)&gt;Input!$A$4),MAX($A$4:A254)+1,"")</f>
        <v>250</v>
      </c>
      <c r="B255">
        <f>IF(AND(ABS(U255)&gt;Input!$B$3,ABS(1-V255)&gt;Input!$B$4),MAX($B$4:B254)+1,"")</f>
        <v>251</v>
      </c>
      <c r="C255">
        <f>IF(AND(ABS(W255)&gt;Input!$C$3,ABS(1-X255)&gt;Input!$C$4),MAX($C$4:C254)+1,"")</f>
        <v>251</v>
      </c>
      <c r="D255" t="str">
        <f>IF(AND(H255=H256,J255=J256),"",MAX($D$4:D254)+1)</f>
        <v/>
      </c>
      <c r="E255" s="7" t="s">
        <v>18</v>
      </c>
      <c r="F255" s="7"/>
      <c r="G255" s="7"/>
      <c r="H255" s="7"/>
      <c r="I255" s="7"/>
      <c r="J255" s="7"/>
      <c r="K255" s="7" t="s">
        <v>494</v>
      </c>
      <c r="L255" s="7" t="s">
        <v>237</v>
      </c>
      <c r="M255" s="4">
        <v>0</v>
      </c>
      <c r="N255" s="4">
        <v>0</v>
      </c>
      <c r="O255" s="4">
        <v>0</v>
      </c>
      <c r="P255" s="4">
        <v>0</v>
      </c>
      <c r="Q255" s="4">
        <v>-370.35</v>
      </c>
      <c r="R255" s="4">
        <v>0</v>
      </c>
      <c r="S255" s="4">
        <v>0</v>
      </c>
      <c r="T255" s="33">
        <f t="shared" si="26"/>
        <v>-370.35</v>
      </c>
      <c r="U255" s="4">
        <v>0</v>
      </c>
      <c r="V255" s="4">
        <v>0</v>
      </c>
      <c r="W255" s="4">
        <v>0</v>
      </c>
      <c r="X255" s="4">
        <v>0</v>
      </c>
      <c r="Y255" s="4">
        <v>-370.35</v>
      </c>
      <c r="Z255" s="4">
        <v>0</v>
      </c>
      <c r="AA255" s="4">
        <v>0</v>
      </c>
      <c r="AB255" s="33">
        <f t="shared" si="27"/>
        <v>-370.35</v>
      </c>
      <c r="AC255" s="4">
        <v>0</v>
      </c>
      <c r="AD255" s="4">
        <v>0</v>
      </c>
      <c r="AE255" s="4">
        <v>0</v>
      </c>
      <c r="AF255" s="4">
        <v>0</v>
      </c>
      <c r="AG255" s="4">
        <v>-370.35</v>
      </c>
      <c r="AH255" s="4">
        <v>0</v>
      </c>
      <c r="AI255" s="4">
        <v>0</v>
      </c>
      <c r="AJ255" s="33">
        <f t="shared" si="28"/>
        <v>-370.35</v>
      </c>
      <c r="AK255" s="4"/>
    </row>
    <row r="256" spans="1:37" x14ac:dyDescent="0.2">
      <c r="A256">
        <f>IF(AND(ABS(S256)&gt;Input!$A$3,ABS(1-T256)&gt;Input!$A$4),MAX($A$4:A255)+1,"")</f>
        <v>251</v>
      </c>
      <c r="B256">
        <f>IF(AND(ABS(U256)&gt;Input!$B$3,ABS(1-V256)&gt;Input!$B$4),MAX($B$4:B255)+1,"")</f>
        <v>252</v>
      </c>
      <c r="C256">
        <f>IF(AND(ABS(W256)&gt;Input!$C$3,ABS(1-X256)&gt;Input!$C$4),MAX($C$4:C255)+1,"")</f>
        <v>252</v>
      </c>
      <c r="D256" t="str">
        <f>IF(AND(H256=H257,J256=J257),"",MAX($D$4:D255)+1)</f>
        <v/>
      </c>
      <c r="E256" s="7" t="s">
        <v>18</v>
      </c>
      <c r="F256" s="7"/>
      <c r="G256" s="7"/>
      <c r="H256" s="7"/>
      <c r="I256" s="7"/>
      <c r="J256" s="7"/>
      <c r="K256" s="7" t="s">
        <v>495</v>
      </c>
      <c r="L256" s="7" t="s">
        <v>238</v>
      </c>
      <c r="M256" s="4">
        <v>3200000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33">
        <f t="shared" si="26"/>
        <v>3200000</v>
      </c>
      <c r="U256" s="4">
        <v>3200000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33">
        <f t="shared" si="27"/>
        <v>3200000</v>
      </c>
      <c r="AC256" s="4">
        <v>3150000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33">
        <f t="shared" si="28"/>
        <v>3150000</v>
      </c>
      <c r="AK256" s="4"/>
    </row>
    <row r="257" spans="1:37" x14ac:dyDescent="0.2">
      <c r="A257">
        <f>IF(AND(ABS(S257)&gt;Input!$A$3,ABS(1-T257)&gt;Input!$A$4),MAX($A$4:A256)+1,"")</f>
        <v>252</v>
      </c>
      <c r="B257">
        <f>IF(AND(ABS(U257)&gt;Input!$B$3,ABS(1-V257)&gt;Input!$B$4),MAX($B$4:B256)+1,"")</f>
        <v>253</v>
      </c>
      <c r="C257">
        <f>IF(AND(ABS(W257)&gt;Input!$C$3,ABS(1-X257)&gt;Input!$C$4),MAX($C$4:C256)+1,"")</f>
        <v>253</v>
      </c>
      <c r="D257">
        <f>IF(AND(H257=H258,J257=J258),"",MAX($D$4:D256)+1)</f>
        <v>1</v>
      </c>
      <c r="E257" s="7" t="s">
        <v>18</v>
      </c>
      <c r="F257" s="7"/>
      <c r="G257" s="7"/>
      <c r="H257" s="7"/>
      <c r="I257" s="7"/>
      <c r="J257" s="7"/>
      <c r="K257" s="7" t="s">
        <v>496</v>
      </c>
      <c r="L257" s="7" t="s">
        <v>239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33">
        <f t="shared" si="26"/>
        <v>0</v>
      </c>
      <c r="U257" s="4">
        <v>0</v>
      </c>
      <c r="V257" s="4">
        <v>2001115</v>
      </c>
      <c r="W257" s="4">
        <v>262500</v>
      </c>
      <c r="X257" s="4">
        <v>0</v>
      </c>
      <c r="Y257" s="4">
        <v>0</v>
      </c>
      <c r="Z257" s="4">
        <v>0</v>
      </c>
      <c r="AA257" s="4">
        <v>0</v>
      </c>
      <c r="AB257" s="33">
        <f t="shared" si="27"/>
        <v>2263615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33">
        <f t="shared" si="28"/>
        <v>0</v>
      </c>
      <c r="AK257" s="4"/>
    </row>
    <row r="258" spans="1:37" x14ac:dyDescent="0.2">
      <c r="A258">
        <f>IF(AND(ABS(S258)&gt;Input!$A$3,ABS(1-T258)&gt;Input!$A$4),MAX($A$4:A257)+1,"")</f>
        <v>253</v>
      </c>
      <c r="B258">
        <f>IF(AND(ABS(U258)&gt;Input!$B$3,ABS(1-V258)&gt;Input!$B$4),MAX($B$4:B257)+1,"")</f>
        <v>254</v>
      </c>
      <c r="C258">
        <f>IF(AND(ABS(W258)&gt;Input!$C$3,ABS(1-X258)&gt;Input!$C$4),MAX($C$4:C257)+1,"")</f>
        <v>254</v>
      </c>
      <c r="D258">
        <f>IF(AND(H258=H259,J258=J259),"",MAX($D$4:D257)+1)</f>
        <v>2</v>
      </c>
      <c r="E258" s="7" t="s">
        <v>18</v>
      </c>
      <c r="F258" s="7" t="s">
        <v>526</v>
      </c>
      <c r="G258" s="7" t="s">
        <v>526</v>
      </c>
      <c r="H258" s="7" t="s">
        <v>526</v>
      </c>
      <c r="I258" s="7" t="s">
        <v>526</v>
      </c>
      <c r="J258" s="7" t="s">
        <v>526</v>
      </c>
      <c r="K258" s="7" t="s">
        <v>526</v>
      </c>
      <c r="L258" s="7" t="s">
        <v>240</v>
      </c>
      <c r="M258" s="4">
        <f t="shared" ref="M258:S258" si="29">SUM(M5:M257)</f>
        <v>3391343.8300000005</v>
      </c>
      <c r="N258" s="4">
        <f t="shared" si="29"/>
        <v>-2115608.39</v>
      </c>
      <c r="O258" s="4">
        <f t="shared" si="29"/>
        <v>2653269.600000001</v>
      </c>
      <c r="P258" s="4">
        <f t="shared" si="29"/>
        <v>1649381.9800000002</v>
      </c>
      <c r="Q258" s="4">
        <f t="shared" si="29"/>
        <v>583403.19000000134</v>
      </c>
      <c r="R258" s="4">
        <f t="shared" si="29"/>
        <v>-1487197.7100000018</v>
      </c>
      <c r="S258" s="4">
        <f t="shared" si="29"/>
        <v>-4680614.1100000013</v>
      </c>
      <c r="T258" s="33">
        <f t="shared" si="26"/>
        <v>-6021.6100000003353</v>
      </c>
      <c r="U258" s="4">
        <f t="shared" ref="U258:AA258" si="30">SUM(U5:U257)</f>
        <v>6046584.8300000001</v>
      </c>
      <c r="V258" s="4">
        <f t="shared" si="30"/>
        <v>9601300.6099999994</v>
      </c>
      <c r="W258" s="4">
        <f t="shared" si="30"/>
        <v>6084080.8600000003</v>
      </c>
      <c r="X258" s="4">
        <f t="shared" si="30"/>
        <v>3197949.5599999996</v>
      </c>
      <c r="Y258" s="4">
        <f t="shared" si="30"/>
        <v>3163662.330000001</v>
      </c>
      <c r="Z258" s="4">
        <f t="shared" si="30"/>
        <v>714711.23999999778</v>
      </c>
      <c r="AA258" s="4">
        <f t="shared" si="30"/>
        <v>-174252.06000000041</v>
      </c>
      <c r="AB258" s="33">
        <f t="shared" si="27"/>
        <v>28634037.370000001</v>
      </c>
      <c r="AC258" s="4">
        <f t="shared" ref="AC258:AI258" si="31">SUM(AC5:AC257)</f>
        <v>6881761.8299999982</v>
      </c>
      <c r="AD258" s="4">
        <f t="shared" si="31"/>
        <v>2072308.6099999994</v>
      </c>
      <c r="AE258" s="4">
        <f t="shared" si="31"/>
        <v>6121083.5999999996</v>
      </c>
      <c r="AF258" s="4">
        <f t="shared" si="31"/>
        <v>4360072.9799999986</v>
      </c>
      <c r="AG258" s="4">
        <f t="shared" si="31"/>
        <v>4826177.1900000013</v>
      </c>
      <c r="AH258" s="4">
        <f t="shared" si="31"/>
        <v>4680336.2899999963</v>
      </c>
      <c r="AI258" s="4">
        <f t="shared" si="31"/>
        <v>3895513.8900000025</v>
      </c>
      <c r="AJ258" s="33">
        <f t="shared" si="28"/>
        <v>32837254.389999993</v>
      </c>
      <c r="AK258" s="4"/>
    </row>
    <row r="259" spans="1:37" x14ac:dyDescent="0.2">
      <c r="A259">
        <f>IF(AND(ABS(S259)&gt;Input!$A$3,ABS(1-T259)&gt;Input!$A$4),MAX($A$4:A258)+1,"")</f>
        <v>254</v>
      </c>
      <c r="B259">
        <f>IF(AND(ABS(U259)&gt;Input!$B$3,ABS(1-V259)&gt;Input!$B$4),MAX($B$4:B258)+1,"")</f>
        <v>255</v>
      </c>
      <c r="C259">
        <f>IF(AND(ABS(W259)&gt;Input!$C$3,ABS(1-X259)&gt;Input!$C$4),MAX($C$4:C258)+1,"")</f>
        <v>255</v>
      </c>
      <c r="D259" t="str">
        <f>IF(AND(H259=H260,J259=J260),"",MAX($D$4:D258)+1)</f>
        <v/>
      </c>
      <c r="E259" s="7"/>
      <c r="F259" s="7"/>
      <c r="G259" s="7"/>
      <c r="H259" s="7"/>
      <c r="I259" s="7"/>
      <c r="J259" s="7"/>
      <c r="K259" s="7"/>
      <c r="L259" s="7"/>
      <c r="M259" s="4"/>
      <c r="N259" s="4"/>
      <c r="O259" s="4"/>
      <c r="P259" s="4"/>
      <c r="Q259" s="4"/>
      <c r="R259" s="4"/>
      <c r="S259" s="4">
        <f t="shared" ref="S259" si="32">M259-O259-Q259</f>
        <v>0</v>
      </c>
      <c r="T259" s="6">
        <f t="shared" ref="T259" si="33">IF(M259=0,0,ROUND((O259+Q259)/M259,4))</f>
        <v>0</v>
      </c>
      <c r="U259" s="4">
        <f t="shared" ref="U259" si="34">N259-O259-Q259</f>
        <v>0</v>
      </c>
      <c r="V259" s="6">
        <f t="shared" ref="V259" si="35">IF(N259=0,0,ROUND((O259+Q259)/N259,4))</f>
        <v>0</v>
      </c>
      <c r="W259" s="4">
        <f t="shared" ref="W259" si="36">R259-O259-Q259</f>
        <v>0</v>
      </c>
      <c r="X259" s="6">
        <f t="shared" ref="X259" si="37">IF(R259=0,0,ROUND((O259+Q259)/R259,4))</f>
        <v>0</v>
      </c>
    </row>
    <row r="260" spans="1:37" s="13" customFormat="1" x14ac:dyDescent="0.2">
      <c r="M260" s="14"/>
      <c r="N260" s="14"/>
      <c r="O260" s="14"/>
      <c r="P260" s="14"/>
      <c r="Q260" s="14"/>
      <c r="R260" s="14"/>
      <c r="S260" s="14"/>
      <c r="T260" s="34"/>
      <c r="U260" s="14"/>
      <c r="V260" s="34"/>
      <c r="W260" s="14"/>
      <c r="X260" s="34"/>
    </row>
    <row r="261" spans="1:37" s="13" customFormat="1" x14ac:dyDescent="0.2">
      <c r="M261" s="14"/>
      <c r="N261" s="14"/>
      <c r="O261" s="14"/>
      <c r="P261" s="14"/>
      <c r="Q261" s="14"/>
      <c r="R261" s="14"/>
      <c r="S261" s="14"/>
      <c r="T261" s="34"/>
      <c r="U261" s="14"/>
      <c r="V261" s="34"/>
      <c r="W261" s="14"/>
      <c r="X261" s="34"/>
    </row>
    <row r="262" spans="1:37" s="13" customFormat="1" x14ac:dyDescent="0.2">
      <c r="M262" s="14"/>
      <c r="N262" s="14"/>
      <c r="O262" s="14"/>
      <c r="P262" s="14"/>
      <c r="Q262" s="14"/>
      <c r="R262" s="14"/>
      <c r="S262" s="14"/>
      <c r="T262" s="34"/>
      <c r="U262" s="14"/>
      <c r="V262" s="34"/>
      <c r="W262" s="14"/>
      <c r="X262" s="34"/>
    </row>
    <row r="263" spans="1:37" s="13" customFormat="1" x14ac:dyDescent="0.2">
      <c r="M263" s="14"/>
      <c r="N263" s="14"/>
      <c r="O263" s="14"/>
      <c r="P263" s="14"/>
      <c r="Q263" s="14"/>
      <c r="R263" s="14"/>
      <c r="S263" s="14"/>
      <c r="T263" s="34"/>
      <c r="U263" s="14"/>
      <c r="V263" s="34"/>
      <c r="W263" s="14"/>
      <c r="X263" s="34"/>
    </row>
    <row r="264" spans="1:37" s="13" customFormat="1" x14ac:dyDescent="0.2">
      <c r="M264" s="14"/>
      <c r="N264" s="14"/>
      <c r="O264" s="14"/>
      <c r="P264" s="14"/>
      <c r="Q264" s="14"/>
      <c r="R264" s="14"/>
      <c r="S264" s="14"/>
      <c r="T264" s="34"/>
      <c r="U264" s="14"/>
      <c r="V264" s="34"/>
      <c r="W264" s="14"/>
      <c r="X264" s="34"/>
    </row>
    <row r="265" spans="1:37" s="13" customFormat="1" x14ac:dyDescent="0.2">
      <c r="M265" s="14"/>
      <c r="N265" s="14"/>
      <c r="O265" s="14"/>
      <c r="P265" s="14"/>
      <c r="Q265" s="14"/>
      <c r="R265" s="14"/>
      <c r="S265" s="14"/>
      <c r="T265" s="34"/>
      <c r="U265" s="14"/>
      <c r="V265" s="34"/>
      <c r="W265" s="14"/>
      <c r="X265" s="34"/>
    </row>
    <row r="266" spans="1:37" s="13" customFormat="1" x14ac:dyDescent="0.2">
      <c r="M266" s="14"/>
      <c r="N266" s="14"/>
      <c r="O266" s="14"/>
      <c r="P266" s="14"/>
      <c r="Q266" s="14"/>
      <c r="R266" s="14"/>
      <c r="S266" s="14"/>
      <c r="T266" s="34"/>
      <c r="U266" s="14"/>
      <c r="V266" s="34"/>
      <c r="W266" s="14"/>
      <c r="X266" s="34"/>
    </row>
    <row r="267" spans="1:37" s="13" customFormat="1" x14ac:dyDescent="0.2">
      <c r="M267" s="14"/>
      <c r="N267" s="14"/>
      <c r="O267" s="14"/>
      <c r="P267" s="14"/>
      <c r="Q267" s="14"/>
      <c r="R267" s="14"/>
      <c r="S267" s="14"/>
      <c r="T267" s="34"/>
      <c r="U267" s="14"/>
      <c r="V267" s="34"/>
      <c r="W267" s="14"/>
      <c r="X267" s="34"/>
    </row>
    <row r="268" spans="1:37" s="13" customFormat="1" x14ac:dyDescent="0.2">
      <c r="M268" s="14"/>
      <c r="N268" s="14"/>
      <c r="O268" s="14"/>
      <c r="P268" s="14"/>
      <c r="Q268" s="14"/>
      <c r="R268" s="14"/>
      <c r="S268" s="14"/>
      <c r="T268" s="34"/>
      <c r="U268" s="14"/>
      <c r="V268" s="34"/>
      <c r="W268" s="14"/>
      <c r="X268" s="34"/>
    </row>
    <row r="269" spans="1:37" s="13" customFormat="1" x14ac:dyDescent="0.2">
      <c r="M269" s="14"/>
      <c r="N269" s="14"/>
      <c r="O269" s="14"/>
      <c r="P269" s="14"/>
      <c r="Q269" s="14"/>
      <c r="R269" s="14"/>
      <c r="S269" s="14"/>
      <c r="T269" s="34"/>
      <c r="U269" s="14"/>
      <c r="V269" s="34"/>
      <c r="W269" s="14"/>
      <c r="X269" s="34"/>
    </row>
    <row r="270" spans="1:37" s="13" customFormat="1" x14ac:dyDescent="0.2">
      <c r="M270" s="14"/>
      <c r="N270" s="14"/>
      <c r="O270" s="14"/>
      <c r="P270" s="14"/>
      <c r="Q270" s="14"/>
      <c r="R270" s="14"/>
      <c r="S270" s="14"/>
      <c r="T270" s="34"/>
      <c r="U270" s="14"/>
      <c r="V270" s="34"/>
      <c r="W270" s="14"/>
      <c r="X270" s="34"/>
    </row>
    <row r="271" spans="1:37" s="13" customFormat="1" x14ac:dyDescent="0.2">
      <c r="M271" s="14"/>
      <c r="N271" s="14"/>
      <c r="O271" s="14"/>
      <c r="P271" s="14"/>
      <c r="Q271" s="14"/>
      <c r="R271" s="14"/>
      <c r="S271" s="14"/>
      <c r="T271" s="34"/>
      <c r="U271" s="14"/>
      <c r="V271" s="34"/>
      <c r="W271" s="14"/>
      <c r="X271" s="34"/>
    </row>
    <row r="272" spans="1:37" s="13" customFormat="1" x14ac:dyDescent="0.2">
      <c r="M272" s="14"/>
      <c r="N272" s="14"/>
      <c r="O272" s="14"/>
      <c r="P272" s="14"/>
      <c r="Q272" s="14"/>
      <c r="R272" s="14"/>
      <c r="S272" s="14"/>
      <c r="T272" s="34"/>
      <c r="U272" s="14"/>
      <c r="V272" s="34"/>
      <c r="W272" s="14"/>
      <c r="X272" s="34"/>
    </row>
    <row r="273" spans="13:24" s="13" customFormat="1" x14ac:dyDescent="0.2">
      <c r="M273" s="14"/>
      <c r="N273" s="14"/>
      <c r="O273" s="14"/>
      <c r="P273" s="14"/>
      <c r="Q273" s="14"/>
      <c r="R273" s="14"/>
      <c r="S273" s="14"/>
      <c r="T273" s="34"/>
      <c r="U273" s="14"/>
      <c r="V273" s="34"/>
      <c r="W273" s="14"/>
      <c r="X273" s="34"/>
    </row>
    <row r="274" spans="13:24" s="13" customFormat="1" x14ac:dyDescent="0.2">
      <c r="M274" s="14"/>
      <c r="N274" s="14"/>
      <c r="O274" s="14"/>
      <c r="P274" s="14"/>
      <c r="Q274" s="14"/>
      <c r="R274" s="14"/>
      <c r="S274" s="14"/>
      <c r="T274" s="34"/>
      <c r="U274" s="14"/>
      <c r="V274" s="34"/>
      <c r="W274" s="14"/>
      <c r="X274" s="34"/>
    </row>
    <row r="275" spans="13:24" s="13" customFormat="1" x14ac:dyDescent="0.2">
      <c r="M275" s="14"/>
      <c r="N275" s="14"/>
      <c r="O275" s="14"/>
      <c r="P275" s="14"/>
      <c r="Q275" s="14"/>
      <c r="R275" s="14"/>
      <c r="S275" s="14"/>
      <c r="T275" s="34"/>
      <c r="U275" s="14"/>
      <c r="V275" s="34"/>
      <c r="W275" s="14"/>
      <c r="X275" s="34"/>
    </row>
    <row r="276" spans="13:24" s="13" customFormat="1" x14ac:dyDescent="0.2">
      <c r="M276" s="14"/>
      <c r="N276" s="14"/>
      <c r="O276" s="14"/>
      <c r="P276" s="14"/>
      <c r="Q276" s="14"/>
      <c r="R276" s="14"/>
      <c r="S276" s="14"/>
      <c r="T276" s="34"/>
      <c r="U276" s="14"/>
      <c r="V276" s="34"/>
      <c r="W276" s="14"/>
      <c r="X276" s="34"/>
    </row>
    <row r="277" spans="13:24" s="13" customFormat="1" x14ac:dyDescent="0.2">
      <c r="M277" s="14"/>
      <c r="N277" s="14"/>
      <c r="O277" s="14"/>
      <c r="P277" s="14"/>
      <c r="Q277" s="14"/>
      <c r="R277" s="14"/>
      <c r="S277" s="14"/>
      <c r="T277" s="34"/>
      <c r="U277" s="14"/>
      <c r="V277" s="34"/>
      <c r="W277" s="14"/>
      <c r="X277" s="34"/>
    </row>
    <row r="278" spans="13:24" s="13" customFormat="1" x14ac:dyDescent="0.2">
      <c r="M278" s="14"/>
      <c r="N278" s="14"/>
      <c r="O278" s="14"/>
      <c r="P278" s="14"/>
      <c r="Q278" s="14"/>
      <c r="R278" s="14"/>
      <c r="S278" s="14"/>
      <c r="T278" s="34"/>
      <c r="U278" s="14"/>
      <c r="V278" s="34"/>
      <c r="W278" s="14"/>
      <c r="X278" s="34"/>
    </row>
    <row r="279" spans="13:24" s="13" customFormat="1" x14ac:dyDescent="0.2">
      <c r="M279" s="14"/>
      <c r="N279" s="14"/>
      <c r="O279" s="14"/>
      <c r="P279" s="14"/>
      <c r="Q279" s="14"/>
      <c r="R279" s="14"/>
      <c r="S279" s="14"/>
      <c r="T279" s="34"/>
      <c r="U279" s="14"/>
      <c r="V279" s="34"/>
      <c r="W279" s="14"/>
      <c r="X279" s="34"/>
    </row>
    <row r="280" spans="13:24" s="13" customFormat="1" x14ac:dyDescent="0.2">
      <c r="M280" s="14"/>
      <c r="N280" s="14"/>
      <c r="O280" s="14"/>
      <c r="P280" s="14"/>
      <c r="Q280" s="14"/>
      <c r="R280" s="14"/>
      <c r="S280" s="14"/>
      <c r="T280" s="34"/>
      <c r="U280" s="14"/>
      <c r="V280" s="34"/>
      <c r="W280" s="14"/>
      <c r="X280" s="34"/>
    </row>
    <row r="281" spans="13:24" s="13" customFormat="1" x14ac:dyDescent="0.2">
      <c r="M281" s="14"/>
      <c r="N281" s="14"/>
      <c r="O281" s="14"/>
      <c r="P281" s="14"/>
      <c r="Q281" s="14"/>
      <c r="R281" s="14"/>
      <c r="S281" s="14"/>
      <c r="T281" s="34"/>
      <c r="U281" s="14"/>
      <c r="V281" s="34"/>
      <c r="W281" s="14"/>
      <c r="X281" s="34"/>
    </row>
    <row r="282" spans="13:24" s="13" customFormat="1" x14ac:dyDescent="0.2">
      <c r="M282" s="14"/>
      <c r="N282" s="14"/>
      <c r="O282" s="14"/>
      <c r="P282" s="14"/>
      <c r="Q282" s="14"/>
      <c r="R282" s="14"/>
      <c r="S282" s="14"/>
      <c r="T282" s="34"/>
      <c r="U282" s="14"/>
      <c r="V282" s="34"/>
      <c r="W282" s="14"/>
      <c r="X282" s="34"/>
    </row>
    <row r="283" spans="13:24" s="13" customFormat="1" x14ac:dyDescent="0.2">
      <c r="M283" s="14"/>
      <c r="N283" s="14"/>
      <c r="O283" s="14"/>
      <c r="P283" s="14"/>
      <c r="Q283" s="14"/>
      <c r="R283" s="14"/>
      <c r="S283" s="14"/>
      <c r="T283" s="34"/>
      <c r="U283" s="14"/>
      <c r="V283" s="34"/>
      <c r="W283" s="14"/>
      <c r="X283" s="34"/>
    </row>
    <row r="284" spans="13:24" s="13" customFormat="1" x14ac:dyDescent="0.2">
      <c r="M284" s="14"/>
      <c r="N284" s="14"/>
      <c r="O284" s="14"/>
      <c r="P284" s="14"/>
      <c r="Q284" s="14"/>
      <c r="R284" s="14"/>
      <c r="S284" s="14"/>
      <c r="T284" s="34"/>
      <c r="U284" s="14"/>
      <c r="V284" s="34"/>
      <c r="W284" s="14"/>
      <c r="X284" s="34"/>
    </row>
    <row r="285" spans="13:24" s="13" customFormat="1" x14ac:dyDescent="0.2">
      <c r="M285" s="14"/>
      <c r="N285" s="14"/>
      <c r="O285" s="14"/>
      <c r="P285" s="14"/>
      <c r="Q285" s="14"/>
      <c r="R285" s="14"/>
      <c r="S285" s="14"/>
      <c r="T285" s="34"/>
      <c r="U285" s="14"/>
      <c r="V285" s="34"/>
      <c r="W285" s="14"/>
      <c r="X285" s="34"/>
    </row>
    <row r="286" spans="13:24" s="13" customFormat="1" x14ac:dyDescent="0.2">
      <c r="M286" s="14"/>
      <c r="N286" s="14"/>
      <c r="O286" s="14"/>
      <c r="P286" s="14"/>
      <c r="Q286" s="14"/>
      <c r="R286" s="14"/>
      <c r="S286" s="14"/>
      <c r="T286" s="34"/>
      <c r="U286" s="14"/>
      <c r="V286" s="34"/>
      <c r="W286" s="14"/>
      <c r="X286" s="34"/>
    </row>
    <row r="287" spans="13:24" s="13" customFormat="1" x14ac:dyDescent="0.2">
      <c r="M287" s="14"/>
      <c r="N287" s="14"/>
      <c r="O287" s="14"/>
      <c r="P287" s="14"/>
      <c r="Q287" s="14"/>
      <c r="R287" s="14"/>
      <c r="S287" s="14"/>
      <c r="T287" s="34"/>
      <c r="U287" s="14"/>
      <c r="V287" s="34"/>
      <c r="W287" s="14"/>
      <c r="X287" s="34"/>
    </row>
    <row r="288" spans="13:24" s="13" customFormat="1" x14ac:dyDescent="0.2">
      <c r="M288" s="14"/>
      <c r="N288" s="14"/>
      <c r="O288" s="14"/>
      <c r="P288" s="14"/>
      <c r="Q288" s="14"/>
      <c r="R288" s="14"/>
      <c r="S288" s="14"/>
      <c r="T288" s="34"/>
      <c r="U288" s="14"/>
      <c r="V288" s="34"/>
      <c r="W288" s="14"/>
      <c r="X288" s="34"/>
    </row>
    <row r="289" spans="13:24" s="13" customFormat="1" x14ac:dyDescent="0.2">
      <c r="M289" s="14"/>
      <c r="N289" s="14"/>
      <c r="O289" s="14"/>
      <c r="P289" s="14"/>
      <c r="Q289" s="14"/>
      <c r="R289" s="14"/>
      <c r="S289" s="14"/>
      <c r="T289" s="34"/>
      <c r="U289" s="14"/>
      <c r="V289" s="34"/>
      <c r="W289" s="14"/>
      <c r="X289" s="34"/>
    </row>
    <row r="290" spans="13:24" s="13" customFormat="1" x14ac:dyDescent="0.2">
      <c r="M290" s="14"/>
      <c r="N290" s="14"/>
      <c r="O290" s="14"/>
      <c r="P290" s="14"/>
      <c r="Q290" s="14"/>
      <c r="R290" s="14"/>
      <c r="S290" s="14"/>
      <c r="T290" s="34"/>
      <c r="U290" s="14"/>
      <c r="V290" s="34"/>
      <c r="W290" s="14"/>
      <c r="X290" s="34"/>
    </row>
    <row r="291" spans="13:24" s="13" customFormat="1" x14ac:dyDescent="0.2">
      <c r="M291" s="14"/>
      <c r="N291" s="14"/>
      <c r="O291" s="14"/>
      <c r="P291" s="14"/>
      <c r="Q291" s="14"/>
      <c r="R291" s="14"/>
      <c r="S291" s="14"/>
      <c r="T291" s="34"/>
      <c r="U291" s="14"/>
      <c r="V291" s="34"/>
      <c r="W291" s="14"/>
      <c r="X291" s="34"/>
    </row>
    <row r="292" spans="13:24" s="13" customFormat="1" x14ac:dyDescent="0.2">
      <c r="M292" s="14"/>
      <c r="N292" s="14"/>
      <c r="O292" s="14"/>
      <c r="P292" s="14"/>
      <c r="Q292" s="14"/>
      <c r="R292" s="14"/>
      <c r="S292" s="14"/>
      <c r="T292" s="34"/>
      <c r="U292" s="14"/>
      <c r="V292" s="34"/>
      <c r="W292" s="14"/>
      <c r="X292" s="34"/>
    </row>
    <row r="293" spans="13:24" s="13" customFormat="1" x14ac:dyDescent="0.2">
      <c r="M293" s="14"/>
      <c r="N293" s="14"/>
      <c r="O293" s="14"/>
      <c r="P293" s="14"/>
      <c r="Q293" s="14"/>
      <c r="R293" s="14"/>
      <c r="S293" s="14"/>
      <c r="T293" s="34"/>
      <c r="U293" s="14"/>
      <c r="V293" s="34"/>
      <c r="W293" s="14"/>
      <c r="X293" s="34"/>
    </row>
    <row r="294" spans="13:24" s="13" customFormat="1" x14ac:dyDescent="0.2">
      <c r="M294" s="14"/>
      <c r="N294" s="14"/>
      <c r="O294" s="14"/>
      <c r="P294" s="14"/>
      <c r="Q294" s="14"/>
      <c r="R294" s="14"/>
      <c r="S294" s="14"/>
      <c r="T294" s="34"/>
      <c r="U294" s="14"/>
      <c r="V294" s="34"/>
      <c r="W294" s="14"/>
      <c r="X294" s="34"/>
    </row>
    <row r="295" spans="13:24" s="13" customFormat="1" x14ac:dyDescent="0.2">
      <c r="M295" s="14"/>
      <c r="N295" s="14"/>
      <c r="O295" s="14"/>
      <c r="P295" s="14"/>
      <c r="Q295" s="14"/>
      <c r="R295" s="14"/>
      <c r="S295" s="14"/>
      <c r="T295" s="34"/>
      <c r="U295" s="14"/>
      <c r="V295" s="34"/>
      <c r="W295" s="14"/>
      <c r="X295" s="34"/>
    </row>
    <row r="296" spans="13:24" s="13" customFormat="1" x14ac:dyDescent="0.2">
      <c r="M296" s="14"/>
      <c r="N296" s="14"/>
      <c r="O296" s="14"/>
      <c r="P296" s="14"/>
      <c r="Q296" s="14"/>
      <c r="R296" s="14"/>
      <c r="S296" s="14"/>
      <c r="T296" s="34"/>
      <c r="U296" s="14"/>
      <c r="V296" s="34"/>
      <c r="W296" s="14"/>
      <c r="X296" s="34"/>
    </row>
    <row r="297" spans="13:24" s="13" customFormat="1" x14ac:dyDescent="0.2">
      <c r="M297" s="14"/>
      <c r="N297" s="14"/>
      <c r="O297" s="14"/>
      <c r="P297" s="14"/>
      <c r="Q297" s="14"/>
      <c r="R297" s="14"/>
      <c r="S297" s="14"/>
      <c r="T297" s="34"/>
      <c r="U297" s="14"/>
      <c r="V297" s="34"/>
      <c r="W297" s="14"/>
      <c r="X297" s="34"/>
    </row>
    <row r="298" spans="13:24" s="13" customFormat="1" x14ac:dyDescent="0.2">
      <c r="M298" s="14"/>
      <c r="N298" s="14"/>
      <c r="O298" s="14"/>
      <c r="P298" s="14"/>
      <c r="Q298" s="14"/>
      <c r="R298" s="14"/>
      <c r="S298" s="14"/>
      <c r="T298" s="34"/>
      <c r="U298" s="14"/>
      <c r="V298" s="34"/>
      <c r="W298" s="14"/>
      <c r="X298" s="34"/>
    </row>
    <row r="299" spans="13:24" s="13" customFormat="1" x14ac:dyDescent="0.2">
      <c r="M299" s="14"/>
      <c r="N299" s="14"/>
      <c r="O299" s="14"/>
      <c r="P299" s="14"/>
      <c r="Q299" s="14"/>
      <c r="R299" s="14"/>
      <c r="S299" s="14"/>
      <c r="T299" s="34"/>
      <c r="U299" s="14"/>
      <c r="V299" s="34"/>
      <c r="W299" s="14"/>
      <c r="X299" s="34"/>
    </row>
    <row r="300" spans="13:24" s="13" customFormat="1" x14ac:dyDescent="0.2">
      <c r="M300" s="14"/>
      <c r="N300" s="14"/>
      <c r="O300" s="14"/>
      <c r="P300" s="14"/>
      <c r="Q300" s="14"/>
      <c r="R300" s="14"/>
      <c r="S300" s="14"/>
      <c r="T300" s="34"/>
      <c r="U300" s="14"/>
      <c r="V300" s="34"/>
      <c r="W300" s="14"/>
      <c r="X300" s="34"/>
    </row>
    <row r="301" spans="13:24" s="13" customFormat="1" x14ac:dyDescent="0.2">
      <c r="M301" s="14"/>
      <c r="N301" s="14"/>
      <c r="O301" s="14"/>
      <c r="P301" s="14"/>
      <c r="Q301" s="14"/>
      <c r="R301" s="14"/>
      <c r="S301" s="14"/>
      <c r="T301" s="34"/>
      <c r="U301" s="14"/>
      <c r="V301" s="34"/>
      <c r="W301" s="14"/>
      <c r="X301" s="34"/>
    </row>
    <row r="302" spans="13:24" s="13" customFormat="1" x14ac:dyDescent="0.2">
      <c r="M302" s="14"/>
      <c r="N302" s="14"/>
      <c r="O302" s="14"/>
      <c r="P302" s="14"/>
      <c r="Q302" s="14"/>
      <c r="R302" s="14"/>
      <c r="S302" s="14"/>
      <c r="T302" s="34"/>
      <c r="U302" s="14"/>
      <c r="V302" s="34"/>
      <c r="W302" s="14"/>
      <c r="X302" s="34"/>
    </row>
    <row r="303" spans="13:24" s="13" customFormat="1" x14ac:dyDescent="0.2">
      <c r="M303" s="14"/>
      <c r="N303" s="14"/>
      <c r="O303" s="14"/>
      <c r="P303" s="14"/>
      <c r="Q303" s="14"/>
      <c r="R303" s="14"/>
      <c r="S303" s="14"/>
      <c r="T303" s="34"/>
      <c r="U303" s="14"/>
      <c r="V303" s="34"/>
      <c r="W303" s="14"/>
      <c r="X303" s="34"/>
    </row>
    <row r="304" spans="13:24" s="13" customFormat="1" x14ac:dyDescent="0.2">
      <c r="M304" s="14"/>
      <c r="N304" s="14"/>
      <c r="O304" s="14"/>
      <c r="P304" s="14"/>
      <c r="Q304" s="14"/>
      <c r="R304" s="14"/>
      <c r="S304" s="14"/>
      <c r="T304" s="34"/>
      <c r="U304" s="14"/>
      <c r="V304" s="34"/>
      <c r="W304" s="14"/>
      <c r="X304" s="34"/>
    </row>
    <row r="305" spans="13:24" s="13" customFormat="1" x14ac:dyDescent="0.2">
      <c r="M305" s="14"/>
      <c r="N305" s="14"/>
      <c r="O305" s="14"/>
      <c r="P305" s="14"/>
      <c r="Q305" s="14"/>
      <c r="R305" s="14"/>
      <c r="S305" s="14"/>
      <c r="T305" s="34"/>
      <c r="U305" s="14"/>
      <c r="V305" s="34"/>
      <c r="W305" s="14"/>
      <c r="X305" s="34"/>
    </row>
    <row r="306" spans="13:24" s="13" customFormat="1" x14ac:dyDescent="0.2">
      <c r="M306" s="14"/>
      <c r="N306" s="14"/>
      <c r="O306" s="14"/>
      <c r="P306" s="14"/>
      <c r="Q306" s="14"/>
      <c r="R306" s="14"/>
      <c r="S306" s="14"/>
      <c r="T306" s="34"/>
      <c r="U306" s="14"/>
      <c r="V306" s="34"/>
      <c r="W306" s="14"/>
      <c r="X306" s="34"/>
    </row>
    <row r="307" spans="13:24" s="13" customFormat="1" x14ac:dyDescent="0.2">
      <c r="M307" s="14"/>
      <c r="N307" s="14"/>
      <c r="O307" s="14"/>
      <c r="P307" s="14"/>
      <c r="Q307" s="14"/>
      <c r="R307" s="14"/>
      <c r="S307" s="14"/>
      <c r="T307" s="34"/>
      <c r="U307" s="14"/>
      <c r="V307" s="34"/>
      <c r="W307" s="14"/>
      <c r="X307" s="34"/>
    </row>
    <row r="308" spans="13:24" s="13" customFormat="1" x14ac:dyDescent="0.2">
      <c r="M308" s="14"/>
      <c r="N308" s="14"/>
      <c r="O308" s="14"/>
      <c r="P308" s="14"/>
      <c r="Q308" s="14"/>
      <c r="R308" s="14"/>
      <c r="S308" s="14"/>
      <c r="T308" s="34"/>
      <c r="U308" s="14"/>
      <c r="V308" s="34"/>
      <c r="W308" s="14"/>
      <c r="X308" s="34"/>
    </row>
    <row r="309" spans="13:24" s="13" customFormat="1" x14ac:dyDescent="0.2">
      <c r="M309" s="14"/>
      <c r="N309" s="14"/>
      <c r="O309" s="14"/>
      <c r="P309" s="14"/>
      <c r="Q309" s="14"/>
      <c r="R309" s="14"/>
      <c r="S309" s="14"/>
      <c r="T309" s="34"/>
      <c r="U309" s="14"/>
      <c r="V309" s="34"/>
      <c r="W309" s="14"/>
      <c r="X309" s="34"/>
    </row>
    <row r="310" spans="13:24" s="13" customFormat="1" x14ac:dyDescent="0.2">
      <c r="M310" s="14"/>
      <c r="N310" s="14"/>
      <c r="O310" s="14"/>
      <c r="P310" s="14"/>
      <c r="Q310" s="14"/>
      <c r="R310" s="14"/>
      <c r="S310" s="14"/>
      <c r="T310" s="34"/>
      <c r="U310" s="14"/>
      <c r="V310" s="34"/>
      <c r="W310" s="14"/>
      <c r="X310" s="34"/>
    </row>
    <row r="311" spans="13:24" s="13" customFormat="1" x14ac:dyDescent="0.2">
      <c r="M311" s="14"/>
      <c r="N311" s="14"/>
      <c r="O311" s="14"/>
      <c r="P311" s="14"/>
      <c r="Q311" s="14"/>
      <c r="R311" s="14"/>
      <c r="S311" s="14"/>
      <c r="T311" s="34"/>
      <c r="U311" s="14"/>
      <c r="V311" s="34"/>
      <c r="W311" s="14"/>
      <c r="X311" s="34"/>
    </row>
    <row r="312" spans="13:24" s="13" customFormat="1" x14ac:dyDescent="0.2">
      <c r="M312" s="14"/>
      <c r="N312" s="14"/>
      <c r="O312" s="14"/>
      <c r="P312" s="14"/>
      <c r="Q312" s="14"/>
      <c r="R312" s="14"/>
      <c r="S312" s="14"/>
      <c r="T312" s="34"/>
      <c r="U312" s="14"/>
      <c r="V312" s="34"/>
      <c r="W312" s="14"/>
      <c r="X312" s="34"/>
    </row>
    <row r="313" spans="13:24" s="13" customFormat="1" x14ac:dyDescent="0.2">
      <c r="M313" s="14"/>
      <c r="N313" s="14"/>
      <c r="O313" s="14"/>
      <c r="P313" s="14"/>
      <c r="Q313" s="14"/>
      <c r="R313" s="14"/>
      <c r="S313" s="14"/>
      <c r="T313" s="34"/>
      <c r="U313" s="14"/>
      <c r="V313" s="34"/>
      <c r="W313" s="14"/>
      <c r="X313" s="34"/>
    </row>
    <row r="314" spans="13:24" s="13" customFormat="1" x14ac:dyDescent="0.2">
      <c r="M314" s="14"/>
      <c r="N314" s="14"/>
      <c r="O314" s="14"/>
      <c r="P314" s="14"/>
      <c r="Q314" s="14"/>
      <c r="R314" s="14"/>
      <c r="S314" s="14"/>
      <c r="T314" s="34"/>
      <c r="U314" s="14"/>
      <c r="V314" s="34"/>
      <c r="W314" s="14"/>
      <c r="X314" s="34"/>
    </row>
    <row r="315" spans="13:24" s="13" customFormat="1" x14ac:dyDescent="0.2">
      <c r="M315" s="14"/>
      <c r="N315" s="14"/>
      <c r="O315" s="14"/>
      <c r="P315" s="14"/>
      <c r="Q315" s="14"/>
      <c r="R315" s="14"/>
      <c r="S315" s="14"/>
      <c r="T315" s="34"/>
      <c r="U315" s="14"/>
      <c r="V315" s="34"/>
      <c r="W315" s="14"/>
      <c r="X315" s="34"/>
    </row>
    <row r="316" spans="13:24" s="13" customFormat="1" x14ac:dyDescent="0.2">
      <c r="M316" s="14"/>
      <c r="N316" s="14"/>
      <c r="O316" s="14"/>
      <c r="P316" s="14"/>
      <c r="Q316" s="14"/>
      <c r="R316" s="14"/>
      <c r="S316" s="14"/>
      <c r="T316" s="34"/>
      <c r="U316" s="14"/>
      <c r="V316" s="34"/>
      <c r="W316" s="14"/>
      <c r="X316" s="34"/>
    </row>
    <row r="317" spans="13:24" s="13" customFormat="1" x14ac:dyDescent="0.2">
      <c r="M317" s="14"/>
      <c r="N317" s="14"/>
      <c r="O317" s="14"/>
      <c r="P317" s="14"/>
      <c r="Q317" s="14"/>
      <c r="R317" s="14"/>
      <c r="S317" s="14"/>
      <c r="T317" s="34"/>
      <c r="U317" s="14"/>
      <c r="V317" s="34"/>
      <c r="W317" s="14"/>
      <c r="X317" s="34"/>
    </row>
    <row r="318" spans="13:24" s="13" customFormat="1" x14ac:dyDescent="0.2">
      <c r="M318" s="14"/>
      <c r="N318" s="14"/>
      <c r="O318" s="14"/>
      <c r="P318" s="14"/>
      <c r="Q318" s="14"/>
      <c r="R318" s="14"/>
      <c r="S318" s="14"/>
      <c r="T318" s="34"/>
      <c r="U318" s="14"/>
      <c r="V318" s="34"/>
      <c r="W318" s="14"/>
      <c r="X318" s="34"/>
    </row>
    <row r="319" spans="13:24" s="13" customFormat="1" x14ac:dyDescent="0.2">
      <c r="M319" s="14"/>
      <c r="N319" s="14"/>
      <c r="O319" s="14"/>
      <c r="P319" s="14"/>
      <c r="Q319" s="14"/>
      <c r="R319" s="14"/>
      <c r="S319" s="14"/>
      <c r="T319" s="34"/>
      <c r="U319" s="14"/>
      <c r="V319" s="34"/>
      <c r="W319" s="14"/>
      <c r="X319" s="34"/>
    </row>
    <row r="320" spans="13:24" s="13" customFormat="1" x14ac:dyDescent="0.2">
      <c r="M320" s="14"/>
      <c r="N320" s="14"/>
      <c r="O320" s="14"/>
      <c r="P320" s="14"/>
      <c r="Q320" s="14"/>
      <c r="R320" s="14"/>
      <c r="S320" s="14"/>
      <c r="T320" s="34"/>
      <c r="U320" s="14"/>
      <c r="V320" s="34"/>
      <c r="W320" s="14"/>
      <c r="X320" s="34"/>
    </row>
    <row r="321" spans="13:24" s="13" customFormat="1" x14ac:dyDescent="0.2">
      <c r="M321" s="14"/>
      <c r="N321" s="14"/>
      <c r="O321" s="14"/>
      <c r="P321" s="14"/>
      <c r="Q321" s="14"/>
      <c r="R321" s="14"/>
      <c r="S321" s="14"/>
      <c r="T321" s="34"/>
      <c r="U321" s="14"/>
      <c r="V321" s="34"/>
      <c r="W321" s="14"/>
      <c r="X321" s="34"/>
    </row>
    <row r="322" spans="13:24" s="13" customFormat="1" x14ac:dyDescent="0.2">
      <c r="M322" s="14"/>
      <c r="N322" s="14"/>
      <c r="O322" s="14"/>
      <c r="P322" s="14"/>
      <c r="Q322" s="14"/>
      <c r="R322" s="14"/>
      <c r="S322" s="14"/>
      <c r="T322" s="34"/>
      <c r="U322" s="14"/>
      <c r="V322" s="34"/>
      <c r="W322" s="14"/>
      <c r="X322" s="34"/>
    </row>
    <row r="323" spans="13:24" s="13" customFormat="1" x14ac:dyDescent="0.2">
      <c r="M323" s="14"/>
      <c r="N323" s="14"/>
      <c r="O323" s="14"/>
      <c r="P323" s="14"/>
      <c r="Q323" s="14"/>
      <c r="R323" s="14"/>
      <c r="S323" s="14"/>
      <c r="T323" s="34"/>
      <c r="U323" s="14"/>
      <c r="V323" s="34"/>
      <c r="W323" s="14"/>
      <c r="X323" s="34"/>
    </row>
    <row r="324" spans="13:24" s="13" customFormat="1" x14ac:dyDescent="0.2">
      <c r="M324" s="14"/>
      <c r="N324" s="14"/>
      <c r="O324" s="14"/>
      <c r="P324" s="14"/>
      <c r="Q324" s="14"/>
      <c r="R324" s="14"/>
      <c r="S324" s="14"/>
      <c r="T324" s="34"/>
      <c r="U324" s="14"/>
      <c r="V324" s="34"/>
      <c r="W324" s="14"/>
      <c r="X324" s="34"/>
    </row>
    <row r="325" spans="13:24" s="13" customFormat="1" x14ac:dyDescent="0.2">
      <c r="M325" s="14"/>
      <c r="N325" s="14"/>
      <c r="O325" s="14"/>
      <c r="P325" s="14"/>
      <c r="Q325" s="14"/>
      <c r="R325" s="14"/>
      <c r="S325" s="14"/>
      <c r="T325" s="34"/>
      <c r="U325" s="14"/>
      <c r="V325" s="34"/>
      <c r="W325" s="14"/>
      <c r="X325" s="34"/>
    </row>
    <row r="326" spans="13:24" s="13" customFormat="1" x14ac:dyDescent="0.2">
      <c r="M326" s="14"/>
      <c r="N326" s="14"/>
      <c r="O326" s="14"/>
      <c r="P326" s="14"/>
      <c r="Q326" s="14"/>
      <c r="R326" s="14"/>
      <c r="S326" s="14"/>
      <c r="T326" s="34"/>
      <c r="U326" s="14"/>
      <c r="V326" s="34"/>
      <c r="W326" s="14"/>
      <c r="X326" s="34"/>
    </row>
    <row r="327" spans="13:24" s="13" customFormat="1" x14ac:dyDescent="0.2">
      <c r="M327" s="14"/>
      <c r="N327" s="14"/>
      <c r="O327" s="14"/>
      <c r="P327" s="14"/>
      <c r="Q327" s="14"/>
      <c r="R327" s="14"/>
      <c r="S327" s="14"/>
      <c r="T327" s="34"/>
      <c r="U327" s="14"/>
      <c r="V327" s="34"/>
      <c r="W327" s="14"/>
      <c r="X327" s="34"/>
    </row>
    <row r="328" spans="13:24" s="13" customFormat="1" x14ac:dyDescent="0.2">
      <c r="M328" s="14"/>
      <c r="N328" s="14"/>
      <c r="O328" s="14"/>
      <c r="P328" s="14"/>
      <c r="Q328" s="14"/>
      <c r="R328" s="14"/>
      <c r="S328" s="14"/>
      <c r="T328" s="34"/>
      <c r="U328" s="14"/>
      <c r="V328" s="34"/>
      <c r="W328" s="14"/>
      <c r="X328" s="34"/>
    </row>
    <row r="329" spans="13:24" s="13" customFormat="1" x14ac:dyDescent="0.2">
      <c r="M329" s="14"/>
      <c r="N329" s="14"/>
      <c r="O329" s="14"/>
      <c r="P329" s="14"/>
      <c r="Q329" s="14"/>
      <c r="R329" s="14"/>
      <c r="S329" s="14"/>
      <c r="T329" s="34"/>
      <c r="U329" s="14"/>
      <c r="V329" s="34"/>
      <c r="W329" s="14"/>
      <c r="X329" s="34"/>
    </row>
    <row r="330" spans="13:24" s="13" customFormat="1" x14ac:dyDescent="0.2">
      <c r="M330" s="14"/>
      <c r="N330" s="14"/>
      <c r="O330" s="14"/>
      <c r="P330" s="14"/>
      <c r="Q330" s="14"/>
      <c r="R330" s="14"/>
      <c r="S330" s="14"/>
      <c r="T330" s="34"/>
      <c r="U330" s="14"/>
      <c r="V330" s="34"/>
      <c r="W330" s="14"/>
      <c r="X330" s="34"/>
    </row>
    <row r="331" spans="13:24" s="13" customFormat="1" x14ac:dyDescent="0.2">
      <c r="M331" s="14"/>
      <c r="N331" s="14"/>
      <c r="O331" s="14"/>
      <c r="P331" s="14"/>
      <c r="Q331" s="14"/>
      <c r="R331" s="14"/>
      <c r="S331" s="14"/>
      <c r="T331" s="34"/>
      <c r="U331" s="14"/>
      <c r="V331" s="34"/>
      <c r="W331" s="14"/>
      <c r="X331" s="34"/>
    </row>
    <row r="332" spans="13:24" s="13" customFormat="1" x14ac:dyDescent="0.2">
      <c r="M332" s="14"/>
      <c r="N332" s="14"/>
      <c r="O332" s="14"/>
      <c r="P332" s="14"/>
      <c r="Q332" s="14"/>
      <c r="R332" s="14"/>
      <c r="S332" s="14"/>
      <c r="T332" s="34"/>
      <c r="U332" s="14"/>
      <c r="V332" s="34"/>
      <c r="W332" s="14"/>
      <c r="X332" s="34"/>
    </row>
    <row r="333" spans="13:24" s="13" customFormat="1" x14ac:dyDescent="0.2">
      <c r="M333" s="14"/>
      <c r="N333" s="14"/>
      <c r="O333" s="14"/>
      <c r="P333" s="14"/>
      <c r="Q333" s="14"/>
      <c r="R333" s="14"/>
      <c r="S333" s="14"/>
      <c r="T333" s="34"/>
      <c r="U333" s="14"/>
      <c r="V333" s="34"/>
      <c r="W333" s="14"/>
      <c r="X333" s="34"/>
    </row>
    <row r="334" spans="13:24" s="13" customFormat="1" x14ac:dyDescent="0.2">
      <c r="M334" s="14"/>
      <c r="N334" s="14"/>
      <c r="O334" s="14"/>
      <c r="P334" s="14"/>
      <c r="Q334" s="14"/>
      <c r="R334" s="14"/>
      <c r="S334" s="14"/>
      <c r="T334" s="34"/>
      <c r="U334" s="14"/>
      <c r="V334" s="34"/>
      <c r="W334" s="14"/>
      <c r="X334" s="34"/>
    </row>
    <row r="335" spans="13:24" s="13" customFormat="1" x14ac:dyDescent="0.2">
      <c r="M335" s="14"/>
      <c r="N335" s="14"/>
      <c r="O335" s="14"/>
      <c r="P335" s="14"/>
      <c r="Q335" s="14"/>
      <c r="R335" s="14"/>
      <c r="S335" s="14"/>
      <c r="T335" s="34"/>
      <c r="U335" s="14"/>
      <c r="V335" s="34"/>
      <c r="W335" s="14"/>
      <c r="X335" s="34"/>
    </row>
    <row r="336" spans="13:24" s="13" customFormat="1" x14ac:dyDescent="0.2">
      <c r="M336" s="14"/>
      <c r="N336" s="14"/>
      <c r="O336" s="14"/>
      <c r="P336" s="14"/>
      <c r="Q336" s="14"/>
      <c r="R336" s="14"/>
      <c r="S336" s="14"/>
      <c r="T336" s="34"/>
      <c r="U336" s="14"/>
      <c r="V336" s="34"/>
      <c r="W336" s="14"/>
      <c r="X336" s="34"/>
    </row>
    <row r="337" spans="13:24" s="13" customFormat="1" x14ac:dyDescent="0.2">
      <c r="M337" s="14"/>
      <c r="N337" s="14"/>
      <c r="O337" s="14"/>
      <c r="P337" s="14"/>
      <c r="Q337" s="14"/>
      <c r="R337" s="14"/>
      <c r="S337" s="14"/>
      <c r="T337" s="34"/>
      <c r="U337" s="14"/>
      <c r="V337" s="34"/>
      <c r="W337" s="14"/>
      <c r="X337" s="34"/>
    </row>
    <row r="338" spans="13:24" s="13" customFormat="1" x14ac:dyDescent="0.2">
      <c r="M338" s="14"/>
      <c r="N338" s="14"/>
      <c r="O338" s="14"/>
      <c r="P338" s="14"/>
      <c r="Q338" s="14"/>
      <c r="R338" s="14"/>
      <c r="S338" s="14"/>
      <c r="T338" s="34"/>
      <c r="U338" s="14"/>
      <c r="V338" s="34"/>
      <c r="W338" s="14"/>
      <c r="X338" s="34"/>
    </row>
    <row r="339" spans="13:24" s="13" customFormat="1" x14ac:dyDescent="0.2">
      <c r="M339" s="14"/>
      <c r="N339" s="14"/>
      <c r="O339" s="14"/>
      <c r="P339" s="14"/>
      <c r="Q339" s="14"/>
      <c r="R339" s="14"/>
      <c r="S339" s="14"/>
      <c r="T339" s="34"/>
      <c r="U339" s="14"/>
      <c r="V339" s="34"/>
      <c r="W339" s="14"/>
      <c r="X339" s="34"/>
    </row>
    <row r="340" spans="13:24" s="13" customFormat="1" x14ac:dyDescent="0.2">
      <c r="M340" s="14"/>
      <c r="N340" s="14"/>
      <c r="O340" s="14"/>
      <c r="P340" s="14"/>
      <c r="Q340" s="14"/>
      <c r="R340" s="14"/>
      <c r="S340" s="14"/>
      <c r="T340" s="34"/>
      <c r="U340" s="14"/>
      <c r="V340" s="34"/>
      <c r="W340" s="14"/>
      <c r="X340" s="34"/>
    </row>
    <row r="341" spans="13:24" s="13" customFormat="1" x14ac:dyDescent="0.2">
      <c r="M341" s="14"/>
      <c r="N341" s="14"/>
      <c r="O341" s="14"/>
      <c r="P341" s="14"/>
      <c r="Q341" s="14"/>
      <c r="R341" s="14"/>
      <c r="S341" s="14"/>
      <c r="T341" s="34"/>
      <c r="U341" s="14"/>
      <c r="V341" s="34"/>
      <c r="W341" s="14"/>
      <c r="X341" s="34"/>
    </row>
    <row r="342" spans="13:24" s="13" customFormat="1" x14ac:dyDescent="0.2">
      <c r="M342" s="14"/>
      <c r="N342" s="14"/>
      <c r="O342" s="14"/>
      <c r="P342" s="14"/>
      <c r="Q342" s="14"/>
      <c r="R342" s="14"/>
      <c r="S342" s="14"/>
      <c r="T342" s="34"/>
      <c r="U342" s="14"/>
      <c r="V342" s="34"/>
      <c r="W342" s="14"/>
      <c r="X342" s="34"/>
    </row>
    <row r="343" spans="13:24" s="13" customFormat="1" x14ac:dyDescent="0.2">
      <c r="M343" s="14"/>
      <c r="N343" s="14"/>
      <c r="O343" s="14"/>
      <c r="P343" s="14"/>
      <c r="Q343" s="14"/>
      <c r="R343" s="14"/>
      <c r="S343" s="14"/>
      <c r="T343" s="34"/>
      <c r="U343" s="14"/>
      <c r="V343" s="34"/>
      <c r="W343" s="14"/>
      <c r="X343" s="34"/>
    </row>
    <row r="344" spans="13:24" s="13" customFormat="1" x14ac:dyDescent="0.2">
      <c r="M344" s="14"/>
      <c r="N344" s="14"/>
      <c r="O344" s="14"/>
      <c r="P344" s="14"/>
      <c r="Q344" s="14"/>
      <c r="R344" s="14"/>
      <c r="S344" s="14"/>
      <c r="T344" s="34"/>
      <c r="U344" s="14"/>
      <c r="V344" s="34"/>
      <c r="W344" s="14"/>
      <c r="X344" s="34"/>
    </row>
    <row r="345" spans="13:24" s="13" customFormat="1" x14ac:dyDescent="0.2">
      <c r="M345" s="14"/>
      <c r="N345" s="14"/>
      <c r="O345" s="14"/>
      <c r="P345" s="14"/>
      <c r="Q345" s="14"/>
      <c r="R345" s="14"/>
      <c r="S345" s="14"/>
      <c r="T345" s="34"/>
      <c r="U345" s="14"/>
      <c r="V345" s="34"/>
      <c r="W345" s="14"/>
      <c r="X345" s="34"/>
    </row>
    <row r="346" spans="13:24" s="13" customFormat="1" x14ac:dyDescent="0.2">
      <c r="M346" s="14"/>
      <c r="N346" s="14"/>
      <c r="O346" s="14"/>
      <c r="P346" s="14"/>
      <c r="Q346" s="14"/>
      <c r="R346" s="14"/>
      <c r="S346" s="14"/>
      <c r="T346" s="34"/>
      <c r="U346" s="14"/>
      <c r="V346" s="34"/>
      <c r="W346" s="14"/>
      <c r="X346" s="34"/>
    </row>
    <row r="347" spans="13:24" s="13" customFormat="1" x14ac:dyDescent="0.2">
      <c r="M347" s="14"/>
      <c r="N347" s="14"/>
      <c r="O347" s="14"/>
      <c r="P347" s="14"/>
      <c r="Q347" s="14"/>
      <c r="R347" s="14"/>
      <c r="S347" s="14"/>
      <c r="T347" s="34"/>
      <c r="U347" s="14"/>
      <c r="V347" s="34"/>
      <c r="W347" s="14"/>
      <c r="X347" s="34"/>
    </row>
    <row r="348" spans="13:24" s="13" customFormat="1" x14ac:dyDescent="0.2">
      <c r="M348" s="14"/>
      <c r="N348" s="14"/>
      <c r="O348" s="14"/>
      <c r="P348" s="14"/>
      <c r="Q348" s="14"/>
      <c r="R348" s="14"/>
      <c r="S348" s="14"/>
      <c r="T348" s="34"/>
      <c r="U348" s="14"/>
      <c r="V348" s="34"/>
      <c r="W348" s="14"/>
      <c r="X348" s="34"/>
    </row>
    <row r="349" spans="13:24" s="13" customFormat="1" x14ac:dyDescent="0.2">
      <c r="M349" s="14"/>
      <c r="N349" s="14"/>
      <c r="O349" s="14"/>
      <c r="P349" s="14"/>
      <c r="Q349" s="14"/>
      <c r="R349" s="14"/>
      <c r="S349" s="14"/>
      <c r="T349" s="34"/>
      <c r="U349" s="14"/>
      <c r="V349" s="34"/>
      <c r="W349" s="14"/>
      <c r="X349" s="34"/>
    </row>
    <row r="350" spans="13:24" s="13" customFormat="1" x14ac:dyDescent="0.2">
      <c r="M350" s="14"/>
      <c r="N350" s="14"/>
      <c r="O350" s="14"/>
      <c r="P350" s="14"/>
      <c r="Q350" s="14"/>
      <c r="R350" s="14"/>
      <c r="S350" s="14"/>
      <c r="T350" s="34"/>
      <c r="U350" s="14"/>
      <c r="V350" s="34"/>
      <c r="W350" s="14"/>
      <c r="X350" s="34"/>
    </row>
    <row r="351" spans="13:24" s="13" customFormat="1" x14ac:dyDescent="0.2">
      <c r="M351" s="14"/>
      <c r="N351" s="14"/>
      <c r="O351" s="14"/>
      <c r="P351" s="14"/>
      <c r="Q351" s="14"/>
      <c r="R351" s="14"/>
      <c r="S351" s="14"/>
      <c r="T351" s="34"/>
      <c r="U351" s="14"/>
      <c r="V351" s="34"/>
      <c r="W351" s="14"/>
      <c r="X351" s="34"/>
    </row>
    <row r="352" spans="13:24" s="13" customFormat="1" x14ac:dyDescent="0.2">
      <c r="M352" s="14"/>
      <c r="N352" s="14"/>
      <c r="O352" s="14"/>
      <c r="P352" s="14"/>
      <c r="Q352" s="14"/>
      <c r="R352" s="14"/>
      <c r="S352" s="14"/>
      <c r="T352" s="34"/>
      <c r="U352" s="14"/>
      <c r="V352" s="34"/>
      <c r="W352" s="14"/>
      <c r="X352" s="34"/>
    </row>
    <row r="353" spans="13:24" s="13" customFormat="1" x14ac:dyDescent="0.2">
      <c r="M353" s="14"/>
      <c r="N353" s="14"/>
      <c r="O353" s="14"/>
      <c r="P353" s="14"/>
      <c r="Q353" s="14"/>
      <c r="R353" s="14"/>
      <c r="S353" s="14"/>
      <c r="T353" s="34"/>
      <c r="U353" s="14"/>
      <c r="V353" s="34"/>
      <c r="W353" s="14"/>
      <c r="X353" s="34"/>
    </row>
    <row r="354" spans="13:24" s="13" customFormat="1" x14ac:dyDescent="0.2">
      <c r="M354" s="14"/>
      <c r="N354" s="14"/>
      <c r="O354" s="14"/>
      <c r="P354" s="14"/>
      <c r="Q354" s="14"/>
      <c r="R354" s="14"/>
      <c r="S354" s="14"/>
      <c r="T354" s="34"/>
      <c r="U354" s="14"/>
      <c r="V354" s="34"/>
      <c r="W354" s="14"/>
      <c r="X354" s="34"/>
    </row>
    <row r="355" spans="13:24" s="13" customFormat="1" x14ac:dyDescent="0.2">
      <c r="M355" s="14"/>
      <c r="N355" s="14"/>
      <c r="O355" s="14"/>
      <c r="P355" s="14"/>
      <c r="Q355" s="14"/>
      <c r="R355" s="14"/>
      <c r="S355" s="14"/>
      <c r="T355" s="34"/>
      <c r="U355" s="14"/>
      <c r="V355" s="34"/>
      <c r="W355" s="14"/>
      <c r="X355" s="34"/>
    </row>
    <row r="356" spans="13:24" s="13" customFormat="1" x14ac:dyDescent="0.2">
      <c r="M356" s="14"/>
      <c r="N356" s="14"/>
      <c r="O356" s="14"/>
      <c r="P356" s="14"/>
      <c r="Q356" s="14"/>
      <c r="R356" s="14"/>
      <c r="S356" s="14"/>
      <c r="T356" s="34"/>
      <c r="U356" s="14"/>
      <c r="V356" s="34"/>
      <c r="W356" s="14"/>
      <c r="X356" s="34"/>
    </row>
    <row r="357" spans="13:24" s="13" customFormat="1" x14ac:dyDescent="0.2">
      <c r="M357" s="14"/>
      <c r="N357" s="14"/>
      <c r="O357" s="14"/>
      <c r="P357" s="14"/>
      <c r="Q357" s="14"/>
      <c r="R357" s="14"/>
      <c r="S357" s="14"/>
      <c r="T357" s="34"/>
      <c r="U357" s="14"/>
      <c r="V357" s="34"/>
      <c r="W357" s="14"/>
      <c r="X357" s="34"/>
    </row>
    <row r="358" spans="13:24" s="13" customFormat="1" x14ac:dyDescent="0.2">
      <c r="M358" s="14"/>
      <c r="N358" s="14"/>
      <c r="O358" s="14"/>
      <c r="P358" s="14"/>
      <c r="Q358" s="14"/>
      <c r="R358" s="14"/>
      <c r="S358" s="14"/>
      <c r="T358" s="34"/>
      <c r="U358" s="14"/>
      <c r="V358" s="34"/>
      <c r="W358" s="14"/>
      <c r="X358" s="34"/>
    </row>
    <row r="359" spans="13:24" s="13" customFormat="1" x14ac:dyDescent="0.2">
      <c r="M359" s="14"/>
      <c r="N359" s="14"/>
      <c r="O359" s="14"/>
      <c r="P359" s="14"/>
      <c r="Q359" s="14"/>
      <c r="R359" s="14"/>
      <c r="S359" s="14"/>
      <c r="T359" s="34"/>
      <c r="U359" s="14"/>
      <c r="V359" s="34"/>
      <c r="W359" s="14"/>
      <c r="X359" s="34"/>
    </row>
    <row r="360" spans="13:24" s="13" customFormat="1" x14ac:dyDescent="0.2">
      <c r="M360" s="14"/>
      <c r="N360" s="14"/>
      <c r="O360" s="14"/>
      <c r="P360" s="14"/>
      <c r="Q360" s="14"/>
      <c r="R360" s="14"/>
      <c r="S360" s="14"/>
      <c r="T360" s="34"/>
      <c r="U360" s="14"/>
      <c r="V360" s="34"/>
      <c r="W360" s="14"/>
      <c r="X360" s="34"/>
    </row>
    <row r="361" spans="13:24" s="13" customFormat="1" x14ac:dyDescent="0.2">
      <c r="M361" s="14"/>
      <c r="N361" s="14"/>
      <c r="O361" s="14"/>
      <c r="P361" s="14"/>
      <c r="Q361" s="14"/>
      <c r="R361" s="14"/>
      <c r="S361" s="14"/>
      <c r="T361" s="34"/>
      <c r="U361" s="14"/>
      <c r="V361" s="34"/>
      <c r="W361" s="14"/>
      <c r="X361" s="34"/>
    </row>
    <row r="362" spans="13:24" s="13" customFormat="1" x14ac:dyDescent="0.2">
      <c r="M362" s="14"/>
      <c r="N362" s="14"/>
      <c r="O362" s="14"/>
      <c r="P362" s="14"/>
      <c r="Q362" s="14"/>
      <c r="R362" s="14"/>
      <c r="S362" s="14"/>
      <c r="T362" s="34"/>
      <c r="U362" s="14"/>
      <c r="V362" s="34"/>
      <c r="W362" s="14"/>
      <c r="X362" s="34"/>
    </row>
    <row r="363" spans="13:24" s="13" customFormat="1" x14ac:dyDescent="0.2">
      <c r="M363" s="14"/>
      <c r="N363" s="14"/>
      <c r="O363" s="14"/>
      <c r="P363" s="14"/>
      <c r="Q363" s="14"/>
      <c r="R363" s="14"/>
      <c r="S363" s="14"/>
      <c r="T363" s="34"/>
      <c r="U363" s="14"/>
      <c r="V363" s="34"/>
      <c r="W363" s="14"/>
      <c r="X363" s="34"/>
    </row>
    <row r="364" spans="13:24" s="13" customFormat="1" x14ac:dyDescent="0.2">
      <c r="M364" s="14"/>
      <c r="N364" s="14"/>
      <c r="O364" s="14"/>
      <c r="P364" s="14"/>
      <c r="Q364" s="14"/>
      <c r="R364" s="14"/>
      <c r="S364" s="14"/>
      <c r="T364" s="34"/>
      <c r="U364" s="14"/>
      <c r="V364" s="34"/>
      <c r="W364" s="14"/>
      <c r="X364" s="34"/>
    </row>
    <row r="365" spans="13:24" s="13" customFormat="1" x14ac:dyDescent="0.2">
      <c r="M365" s="14"/>
      <c r="N365" s="14"/>
      <c r="O365" s="14"/>
      <c r="P365" s="14"/>
      <c r="Q365" s="14"/>
      <c r="R365" s="14"/>
      <c r="S365" s="14"/>
      <c r="T365" s="34"/>
      <c r="U365" s="14"/>
      <c r="V365" s="34"/>
      <c r="W365" s="14"/>
      <c r="X365" s="34"/>
    </row>
    <row r="366" spans="13:24" s="13" customFormat="1" x14ac:dyDescent="0.2">
      <c r="M366" s="14"/>
      <c r="N366" s="14"/>
      <c r="O366" s="14"/>
      <c r="P366" s="14"/>
      <c r="Q366" s="14"/>
      <c r="R366" s="14"/>
      <c r="S366" s="14"/>
      <c r="T366" s="34"/>
      <c r="U366" s="14"/>
      <c r="V366" s="34"/>
      <c r="W366" s="14"/>
      <c r="X366" s="34"/>
    </row>
    <row r="367" spans="13:24" s="13" customFormat="1" x14ac:dyDescent="0.2">
      <c r="M367" s="14"/>
      <c r="N367" s="14"/>
      <c r="O367" s="14"/>
      <c r="P367" s="14"/>
      <c r="Q367" s="14"/>
      <c r="R367" s="14"/>
      <c r="S367" s="14"/>
      <c r="T367" s="34"/>
      <c r="U367" s="14"/>
      <c r="V367" s="34"/>
      <c r="W367" s="14"/>
      <c r="X367" s="34"/>
    </row>
    <row r="368" spans="13:24" s="13" customFormat="1" x14ac:dyDescent="0.2">
      <c r="M368" s="14"/>
      <c r="N368" s="14"/>
      <c r="O368" s="14"/>
      <c r="P368" s="14"/>
      <c r="Q368" s="14"/>
      <c r="R368" s="14"/>
      <c r="S368" s="14"/>
      <c r="T368" s="34"/>
      <c r="U368" s="14"/>
      <c r="V368" s="34"/>
      <c r="W368" s="14"/>
      <c r="X368" s="34"/>
    </row>
    <row r="369" spans="13:24" s="13" customFormat="1" x14ac:dyDescent="0.2">
      <c r="M369" s="14"/>
      <c r="N369" s="14"/>
      <c r="O369" s="14"/>
      <c r="P369" s="14"/>
      <c r="Q369" s="14"/>
      <c r="R369" s="14"/>
      <c r="S369" s="14"/>
      <c r="T369" s="34"/>
      <c r="U369" s="14"/>
      <c r="V369" s="34"/>
      <c r="W369" s="14"/>
      <c r="X369" s="34"/>
    </row>
    <row r="370" spans="13:24" s="13" customFormat="1" x14ac:dyDescent="0.2">
      <c r="M370" s="14"/>
      <c r="N370" s="14"/>
      <c r="O370" s="14"/>
      <c r="P370" s="14"/>
      <c r="Q370" s="14"/>
      <c r="R370" s="14"/>
      <c r="S370" s="14"/>
      <c r="T370" s="34"/>
      <c r="U370" s="14"/>
      <c r="V370" s="34"/>
      <c r="W370" s="14"/>
      <c r="X370" s="34"/>
    </row>
    <row r="371" spans="13:24" s="13" customFormat="1" x14ac:dyDescent="0.2">
      <c r="M371" s="14"/>
      <c r="N371" s="14"/>
      <c r="O371" s="14"/>
      <c r="P371" s="14"/>
      <c r="Q371" s="14"/>
      <c r="R371" s="14"/>
      <c r="S371" s="14"/>
      <c r="T371" s="34"/>
      <c r="U371" s="14"/>
      <c r="V371" s="34"/>
      <c r="W371" s="14"/>
      <c r="X371" s="34"/>
    </row>
    <row r="372" spans="13:24" s="13" customFormat="1" x14ac:dyDescent="0.2">
      <c r="M372" s="14"/>
      <c r="N372" s="14"/>
      <c r="O372" s="14"/>
      <c r="P372" s="14"/>
      <c r="Q372" s="14"/>
      <c r="R372" s="14"/>
      <c r="S372" s="14"/>
      <c r="T372" s="34"/>
      <c r="U372" s="14"/>
      <c r="V372" s="34"/>
      <c r="W372" s="14"/>
      <c r="X372" s="34"/>
    </row>
    <row r="373" spans="13:24" s="13" customFormat="1" x14ac:dyDescent="0.2">
      <c r="M373" s="14"/>
      <c r="N373" s="14"/>
      <c r="O373" s="14"/>
      <c r="P373" s="14"/>
      <c r="Q373" s="14"/>
      <c r="R373" s="14"/>
      <c r="S373" s="14"/>
      <c r="T373" s="34"/>
      <c r="U373" s="14"/>
      <c r="V373" s="34"/>
      <c r="W373" s="14"/>
      <c r="X373" s="34"/>
    </row>
    <row r="374" spans="13:24" s="13" customFormat="1" x14ac:dyDescent="0.2">
      <c r="M374" s="14"/>
      <c r="N374" s="14"/>
      <c r="O374" s="14"/>
      <c r="P374" s="14"/>
      <c r="Q374" s="14"/>
      <c r="R374" s="14"/>
      <c r="S374" s="14"/>
      <c r="T374" s="34"/>
      <c r="U374" s="14"/>
      <c r="V374" s="34"/>
      <c r="W374" s="14"/>
      <c r="X374" s="34"/>
    </row>
    <row r="375" spans="13:24" s="13" customFormat="1" x14ac:dyDescent="0.2">
      <c r="M375" s="14"/>
      <c r="N375" s="14"/>
      <c r="O375" s="14"/>
      <c r="P375" s="14"/>
      <c r="Q375" s="14"/>
      <c r="R375" s="14"/>
      <c r="S375" s="14"/>
      <c r="T375" s="34"/>
      <c r="U375" s="14"/>
      <c r="V375" s="34"/>
      <c r="W375" s="14"/>
      <c r="X375" s="34"/>
    </row>
    <row r="376" spans="13:24" s="13" customFormat="1" x14ac:dyDescent="0.2">
      <c r="M376" s="14"/>
      <c r="N376" s="14"/>
      <c r="O376" s="14"/>
      <c r="P376" s="14"/>
      <c r="Q376" s="14"/>
      <c r="R376" s="14"/>
      <c r="S376" s="14"/>
      <c r="T376" s="34"/>
      <c r="U376" s="14"/>
      <c r="V376" s="34"/>
      <c r="W376" s="14"/>
      <c r="X376" s="34"/>
    </row>
    <row r="377" spans="13:24" s="13" customFormat="1" x14ac:dyDescent="0.2">
      <c r="M377" s="14"/>
      <c r="N377" s="14"/>
      <c r="O377" s="14"/>
      <c r="P377" s="14"/>
      <c r="Q377" s="14"/>
      <c r="R377" s="14"/>
      <c r="S377" s="14"/>
      <c r="T377" s="34"/>
      <c r="U377" s="14"/>
      <c r="V377" s="34"/>
      <c r="W377" s="14"/>
      <c r="X377" s="34"/>
    </row>
    <row r="378" spans="13:24" s="13" customFormat="1" x14ac:dyDescent="0.2">
      <c r="M378" s="14"/>
      <c r="N378" s="14"/>
      <c r="O378" s="14"/>
      <c r="P378" s="14"/>
      <c r="Q378" s="14"/>
      <c r="R378" s="14"/>
      <c r="S378" s="14"/>
      <c r="T378" s="34"/>
      <c r="U378" s="14"/>
      <c r="V378" s="34"/>
      <c r="W378" s="14"/>
      <c r="X378" s="34"/>
    </row>
    <row r="379" spans="13:24" s="13" customFormat="1" x14ac:dyDescent="0.2">
      <c r="M379" s="14"/>
      <c r="N379" s="14"/>
      <c r="O379" s="14"/>
      <c r="P379" s="14"/>
      <c r="Q379" s="14"/>
      <c r="R379" s="14"/>
      <c r="S379" s="14"/>
      <c r="T379" s="34"/>
      <c r="U379" s="14"/>
      <c r="V379" s="34"/>
      <c r="W379" s="14"/>
      <c r="X379" s="34"/>
    </row>
    <row r="380" spans="13:24" s="13" customFormat="1" x14ac:dyDescent="0.2">
      <c r="M380" s="14"/>
      <c r="N380" s="14"/>
      <c r="O380" s="14"/>
      <c r="P380" s="14"/>
      <c r="Q380" s="14"/>
      <c r="R380" s="14"/>
      <c r="S380" s="14"/>
      <c r="T380" s="34"/>
      <c r="U380" s="14"/>
      <c r="V380" s="34"/>
      <c r="W380" s="14"/>
      <c r="X380" s="34"/>
    </row>
    <row r="381" spans="13:24" s="13" customFormat="1" x14ac:dyDescent="0.2">
      <c r="M381" s="14"/>
      <c r="N381" s="14"/>
      <c r="O381" s="14"/>
      <c r="P381" s="14"/>
      <c r="Q381" s="14"/>
      <c r="R381" s="14"/>
      <c r="S381" s="14"/>
      <c r="T381" s="34"/>
      <c r="U381" s="14"/>
      <c r="V381" s="34"/>
      <c r="W381" s="14"/>
      <c r="X381" s="34"/>
    </row>
    <row r="382" spans="13:24" s="13" customFormat="1" x14ac:dyDescent="0.2">
      <c r="M382" s="14"/>
      <c r="N382" s="14"/>
      <c r="O382" s="14"/>
      <c r="P382" s="14"/>
      <c r="Q382" s="14"/>
      <c r="R382" s="14"/>
      <c r="S382" s="14"/>
      <c r="T382" s="34"/>
      <c r="U382" s="14"/>
      <c r="V382" s="34"/>
      <c r="W382" s="14"/>
      <c r="X382" s="34"/>
    </row>
    <row r="383" spans="13:24" s="13" customFormat="1" x14ac:dyDescent="0.2">
      <c r="M383" s="14"/>
      <c r="N383" s="14"/>
      <c r="O383" s="14"/>
      <c r="P383" s="14"/>
      <c r="Q383" s="14"/>
      <c r="R383" s="14"/>
      <c r="S383" s="14"/>
      <c r="T383" s="34"/>
      <c r="U383" s="14"/>
      <c r="V383" s="34"/>
      <c r="W383" s="14"/>
      <c r="X383" s="34"/>
    </row>
    <row r="384" spans="13:24" s="13" customFormat="1" x14ac:dyDescent="0.2">
      <c r="M384" s="14"/>
      <c r="N384" s="14"/>
      <c r="O384" s="14"/>
      <c r="P384" s="14"/>
      <c r="Q384" s="14"/>
      <c r="R384" s="14"/>
      <c r="S384" s="14"/>
      <c r="T384" s="34"/>
      <c r="U384" s="14"/>
      <c r="V384" s="34"/>
      <c r="W384" s="14"/>
      <c r="X384" s="34"/>
    </row>
    <row r="385" spans="13:24" s="13" customFormat="1" x14ac:dyDescent="0.2">
      <c r="M385" s="14"/>
      <c r="N385" s="14"/>
      <c r="O385" s="14"/>
      <c r="P385" s="14"/>
      <c r="Q385" s="14"/>
      <c r="R385" s="14"/>
      <c r="S385" s="14"/>
      <c r="T385" s="34"/>
      <c r="U385" s="14"/>
      <c r="V385" s="34"/>
      <c r="W385" s="14"/>
      <c r="X385" s="34"/>
    </row>
    <row r="386" spans="13:24" s="13" customFormat="1" x14ac:dyDescent="0.2">
      <c r="M386" s="14"/>
      <c r="N386" s="14"/>
      <c r="O386" s="14"/>
      <c r="P386" s="14"/>
      <c r="Q386" s="14"/>
      <c r="R386" s="14"/>
      <c r="S386" s="14"/>
      <c r="T386" s="34"/>
      <c r="U386" s="14"/>
      <c r="V386" s="34"/>
      <c r="W386" s="14"/>
      <c r="X386" s="34"/>
    </row>
    <row r="387" spans="13:24" s="13" customFormat="1" x14ac:dyDescent="0.2">
      <c r="M387" s="14"/>
      <c r="N387" s="14"/>
      <c r="O387" s="14"/>
      <c r="P387" s="14"/>
      <c r="Q387" s="14"/>
      <c r="R387" s="14"/>
      <c r="S387" s="14"/>
      <c r="T387" s="34"/>
      <c r="U387" s="14"/>
      <c r="V387" s="34"/>
      <c r="W387" s="14"/>
      <c r="X387" s="34"/>
    </row>
    <row r="388" spans="13:24" s="13" customFormat="1" x14ac:dyDescent="0.2">
      <c r="M388" s="14"/>
      <c r="N388" s="14"/>
      <c r="O388" s="14"/>
      <c r="P388" s="14"/>
      <c r="Q388" s="14"/>
      <c r="R388" s="14"/>
      <c r="S388" s="14"/>
      <c r="T388" s="34"/>
      <c r="U388" s="14"/>
      <c r="V388" s="34"/>
      <c r="W388" s="14"/>
      <c r="X388" s="34"/>
    </row>
    <row r="389" spans="13:24" s="13" customFormat="1" x14ac:dyDescent="0.2">
      <c r="M389" s="14"/>
      <c r="N389" s="14"/>
      <c r="O389" s="14"/>
      <c r="P389" s="14"/>
      <c r="Q389" s="14"/>
      <c r="R389" s="14"/>
      <c r="S389" s="14"/>
      <c r="T389" s="34"/>
      <c r="U389" s="14"/>
      <c r="V389" s="34"/>
      <c r="W389" s="14"/>
      <c r="X389" s="34"/>
    </row>
    <row r="390" spans="13:24" s="13" customFormat="1" x14ac:dyDescent="0.2">
      <c r="M390" s="14"/>
      <c r="N390" s="14"/>
      <c r="O390" s="14"/>
      <c r="P390" s="14"/>
      <c r="Q390" s="14"/>
      <c r="R390" s="14"/>
      <c r="S390" s="14"/>
      <c r="T390" s="34"/>
      <c r="U390" s="14"/>
      <c r="V390" s="34"/>
      <c r="W390" s="14"/>
      <c r="X390" s="34"/>
    </row>
    <row r="391" spans="13:24" s="13" customFormat="1" x14ac:dyDescent="0.2">
      <c r="M391" s="14"/>
      <c r="N391" s="14"/>
      <c r="O391" s="14"/>
      <c r="P391" s="14"/>
      <c r="Q391" s="14"/>
      <c r="R391" s="14"/>
      <c r="S391" s="14"/>
      <c r="T391" s="34"/>
      <c r="U391" s="14"/>
      <c r="V391" s="34"/>
      <c r="W391" s="14"/>
      <c r="X391" s="34"/>
    </row>
    <row r="392" spans="13:24" s="13" customFormat="1" x14ac:dyDescent="0.2">
      <c r="M392" s="14"/>
      <c r="N392" s="14"/>
      <c r="O392" s="14"/>
      <c r="P392" s="14"/>
      <c r="Q392" s="14"/>
      <c r="R392" s="14"/>
      <c r="S392" s="14"/>
      <c r="T392" s="34"/>
      <c r="U392" s="14"/>
      <c r="V392" s="34"/>
      <c r="W392" s="14"/>
      <c r="X392" s="34"/>
    </row>
    <row r="393" spans="13:24" s="13" customFormat="1" x14ac:dyDescent="0.2">
      <c r="M393" s="14"/>
      <c r="N393" s="14"/>
      <c r="O393" s="14"/>
      <c r="P393" s="14"/>
      <c r="Q393" s="14"/>
      <c r="R393" s="14"/>
      <c r="S393" s="14"/>
      <c r="T393" s="34"/>
      <c r="U393" s="14"/>
      <c r="V393" s="34"/>
      <c r="W393" s="14"/>
      <c r="X393" s="34"/>
    </row>
    <row r="394" spans="13:24" s="13" customFormat="1" x14ac:dyDescent="0.2">
      <c r="M394" s="14"/>
      <c r="N394" s="14"/>
      <c r="O394" s="14"/>
      <c r="P394" s="14"/>
      <c r="Q394" s="14"/>
      <c r="R394" s="14"/>
      <c r="S394" s="14"/>
      <c r="T394" s="34"/>
      <c r="U394" s="14"/>
      <c r="V394" s="34"/>
      <c r="W394" s="14"/>
      <c r="X394" s="34"/>
    </row>
    <row r="395" spans="13:24" s="13" customFormat="1" x14ac:dyDescent="0.2">
      <c r="M395" s="14"/>
      <c r="N395" s="14"/>
      <c r="O395" s="14"/>
      <c r="P395" s="14"/>
      <c r="Q395" s="14"/>
      <c r="R395" s="14"/>
      <c r="S395" s="14"/>
      <c r="T395" s="34"/>
      <c r="U395" s="14"/>
      <c r="V395" s="34"/>
      <c r="W395" s="14"/>
      <c r="X395" s="34"/>
    </row>
    <row r="396" spans="13:24" s="13" customFormat="1" x14ac:dyDescent="0.2">
      <c r="M396" s="14"/>
      <c r="N396" s="14"/>
      <c r="O396" s="14"/>
      <c r="P396" s="14"/>
      <c r="Q396" s="14"/>
      <c r="R396" s="14"/>
      <c r="S396" s="14"/>
      <c r="T396" s="34"/>
      <c r="U396" s="14"/>
      <c r="V396" s="34"/>
      <c r="W396" s="14"/>
      <c r="X396" s="34"/>
    </row>
    <row r="397" spans="13:24" s="13" customFormat="1" x14ac:dyDescent="0.2">
      <c r="M397" s="14"/>
      <c r="N397" s="14"/>
      <c r="O397" s="14"/>
      <c r="P397" s="14"/>
      <c r="Q397" s="14"/>
      <c r="R397" s="14"/>
      <c r="S397" s="14"/>
      <c r="T397" s="34"/>
      <c r="U397" s="14"/>
      <c r="V397" s="34"/>
      <c r="W397" s="14"/>
      <c r="X397" s="34"/>
    </row>
    <row r="398" spans="13:24" s="13" customFormat="1" x14ac:dyDescent="0.2">
      <c r="M398" s="14"/>
      <c r="N398" s="14"/>
      <c r="O398" s="14"/>
      <c r="P398" s="14"/>
      <c r="Q398" s="14"/>
      <c r="R398" s="14"/>
      <c r="S398" s="14"/>
      <c r="T398" s="34"/>
      <c r="U398" s="14"/>
      <c r="V398" s="34"/>
      <c r="W398" s="14"/>
      <c r="X398" s="34"/>
    </row>
    <row r="399" spans="13:24" s="13" customFormat="1" x14ac:dyDescent="0.2">
      <c r="M399" s="14"/>
      <c r="N399" s="14"/>
      <c r="O399" s="14"/>
      <c r="P399" s="14"/>
      <c r="Q399" s="14"/>
      <c r="R399" s="14"/>
      <c r="S399" s="14"/>
      <c r="T399" s="34"/>
      <c r="U399" s="14"/>
      <c r="V399" s="34"/>
      <c r="W399" s="14"/>
      <c r="X399" s="34"/>
    </row>
    <row r="400" spans="13:24" s="13" customFormat="1" x14ac:dyDescent="0.2">
      <c r="M400" s="14"/>
      <c r="N400" s="14"/>
      <c r="O400" s="14"/>
      <c r="P400" s="14"/>
      <c r="Q400" s="14"/>
      <c r="R400" s="14"/>
      <c r="S400" s="14"/>
      <c r="T400" s="34"/>
      <c r="U400" s="14"/>
      <c r="V400" s="34"/>
      <c r="W400" s="14"/>
      <c r="X400" s="34"/>
    </row>
    <row r="401" spans="13:24" s="13" customFormat="1" x14ac:dyDescent="0.2">
      <c r="M401" s="14"/>
      <c r="N401" s="14"/>
      <c r="O401" s="14"/>
      <c r="P401" s="14"/>
      <c r="Q401" s="14"/>
      <c r="R401" s="14"/>
      <c r="S401" s="14"/>
      <c r="T401" s="34"/>
      <c r="U401" s="14"/>
      <c r="V401" s="34"/>
      <c r="W401" s="14"/>
      <c r="X401" s="34"/>
    </row>
    <row r="402" spans="13:24" s="13" customFormat="1" x14ac:dyDescent="0.2">
      <c r="M402" s="14"/>
      <c r="N402" s="14"/>
      <c r="O402" s="14"/>
      <c r="P402" s="14"/>
      <c r="Q402" s="14"/>
      <c r="R402" s="14"/>
      <c r="S402" s="14"/>
      <c r="T402" s="34"/>
      <c r="U402" s="14"/>
      <c r="V402" s="34"/>
      <c r="W402" s="14"/>
      <c r="X402" s="34"/>
    </row>
    <row r="403" spans="13:24" s="13" customFormat="1" x14ac:dyDescent="0.2">
      <c r="M403" s="14"/>
      <c r="N403" s="14"/>
      <c r="O403" s="14"/>
      <c r="P403" s="14"/>
      <c r="Q403" s="14"/>
      <c r="R403" s="14"/>
      <c r="S403" s="14"/>
      <c r="T403" s="34"/>
      <c r="U403" s="14"/>
      <c r="V403" s="34"/>
      <c r="W403" s="14"/>
      <c r="X403" s="34"/>
    </row>
    <row r="404" spans="13:24" s="13" customFormat="1" x14ac:dyDescent="0.2">
      <c r="M404" s="14"/>
      <c r="N404" s="14"/>
      <c r="O404" s="14"/>
      <c r="P404" s="14"/>
      <c r="Q404" s="14"/>
      <c r="R404" s="14"/>
      <c r="S404" s="14"/>
      <c r="T404" s="34"/>
      <c r="U404" s="14"/>
      <c r="V404" s="34"/>
      <c r="W404" s="14"/>
      <c r="X404" s="34"/>
    </row>
    <row r="405" spans="13:24" s="13" customFormat="1" x14ac:dyDescent="0.2">
      <c r="M405" s="14"/>
      <c r="N405" s="14"/>
      <c r="O405" s="14"/>
      <c r="P405" s="14"/>
      <c r="Q405" s="14"/>
      <c r="R405" s="14"/>
      <c r="S405" s="14"/>
      <c r="T405" s="34"/>
      <c r="U405" s="14"/>
      <c r="V405" s="34"/>
      <c r="W405" s="14"/>
      <c r="X405" s="34"/>
    </row>
    <row r="406" spans="13:24" s="13" customFormat="1" x14ac:dyDescent="0.2">
      <c r="M406" s="14"/>
      <c r="N406" s="14"/>
      <c r="O406" s="14"/>
      <c r="P406" s="14"/>
      <c r="Q406" s="14"/>
      <c r="R406" s="14"/>
      <c r="S406" s="14"/>
      <c r="T406" s="34"/>
      <c r="U406" s="14"/>
      <c r="V406" s="34"/>
      <c r="W406" s="14"/>
      <c r="X406" s="34"/>
    </row>
    <row r="407" spans="13:24" s="13" customFormat="1" x14ac:dyDescent="0.2">
      <c r="M407" s="14"/>
      <c r="N407" s="14"/>
      <c r="O407" s="14"/>
      <c r="P407" s="14"/>
      <c r="Q407" s="14"/>
      <c r="R407" s="14"/>
      <c r="S407" s="14"/>
      <c r="T407" s="34"/>
      <c r="U407" s="14"/>
      <c r="V407" s="34"/>
      <c r="W407" s="14"/>
      <c r="X407" s="34"/>
    </row>
    <row r="408" spans="13:24" s="13" customFormat="1" x14ac:dyDescent="0.2">
      <c r="M408" s="14"/>
      <c r="N408" s="14"/>
      <c r="O408" s="14"/>
      <c r="P408" s="14"/>
      <c r="Q408" s="14"/>
      <c r="R408" s="14"/>
      <c r="S408" s="14"/>
      <c r="T408" s="34"/>
      <c r="U408" s="14"/>
      <c r="V408" s="34"/>
      <c r="W408" s="14"/>
      <c r="X408" s="34"/>
    </row>
    <row r="409" spans="13:24" s="13" customFormat="1" x14ac:dyDescent="0.2">
      <c r="M409" s="14"/>
      <c r="N409" s="14"/>
      <c r="O409" s="14"/>
      <c r="P409" s="14"/>
      <c r="Q409" s="14"/>
      <c r="R409" s="14"/>
      <c r="S409" s="14"/>
      <c r="T409" s="34"/>
      <c r="U409" s="14"/>
      <c r="V409" s="34"/>
      <c r="W409" s="14"/>
      <c r="X409" s="34"/>
    </row>
    <row r="410" spans="13:24" s="13" customFormat="1" x14ac:dyDescent="0.2">
      <c r="M410" s="14"/>
      <c r="N410" s="14"/>
      <c r="O410" s="14"/>
      <c r="P410" s="14"/>
      <c r="Q410" s="14"/>
      <c r="R410" s="14"/>
      <c r="S410" s="14"/>
      <c r="T410" s="34"/>
      <c r="U410" s="14"/>
      <c r="V410" s="34"/>
      <c r="W410" s="14"/>
      <c r="X410" s="34"/>
    </row>
    <row r="411" spans="13:24" s="13" customFormat="1" x14ac:dyDescent="0.2">
      <c r="M411" s="14"/>
      <c r="N411" s="14"/>
      <c r="O411" s="14"/>
      <c r="P411" s="14"/>
      <c r="Q411" s="14"/>
      <c r="R411" s="14"/>
      <c r="S411" s="14"/>
      <c r="T411" s="34"/>
      <c r="U411" s="14"/>
      <c r="V411" s="34"/>
      <c r="W411" s="14"/>
      <c r="X411" s="34"/>
    </row>
    <row r="412" spans="13:24" s="13" customFormat="1" x14ac:dyDescent="0.2">
      <c r="M412" s="14"/>
      <c r="N412" s="14"/>
      <c r="O412" s="14"/>
      <c r="P412" s="14"/>
      <c r="Q412" s="14"/>
      <c r="R412" s="14"/>
      <c r="S412" s="14"/>
      <c r="T412" s="34"/>
      <c r="U412" s="14"/>
      <c r="V412" s="34"/>
      <c r="W412" s="14"/>
      <c r="X412" s="34"/>
    </row>
    <row r="413" spans="13:24" s="13" customFormat="1" x14ac:dyDescent="0.2">
      <c r="M413" s="14"/>
      <c r="N413" s="14"/>
      <c r="O413" s="14"/>
      <c r="P413" s="14"/>
      <c r="Q413" s="14"/>
      <c r="R413" s="14"/>
      <c r="S413" s="14"/>
      <c r="T413" s="34"/>
      <c r="U413" s="14"/>
      <c r="V413" s="34"/>
      <c r="W413" s="14"/>
      <c r="X413" s="34"/>
    </row>
    <row r="414" spans="13:24" s="13" customFormat="1" x14ac:dyDescent="0.2">
      <c r="M414" s="14"/>
      <c r="N414" s="14"/>
      <c r="O414" s="14"/>
      <c r="P414" s="14"/>
      <c r="Q414" s="14"/>
      <c r="R414" s="14"/>
      <c r="S414" s="14"/>
      <c r="T414" s="34"/>
      <c r="U414" s="14"/>
      <c r="V414" s="34"/>
      <c r="W414" s="14"/>
      <c r="X414" s="34"/>
    </row>
    <row r="415" spans="13:24" s="13" customFormat="1" x14ac:dyDescent="0.2">
      <c r="M415" s="14"/>
      <c r="N415" s="14"/>
      <c r="O415" s="14"/>
      <c r="P415" s="14"/>
      <c r="Q415" s="14"/>
      <c r="R415" s="14"/>
      <c r="S415" s="14"/>
      <c r="T415" s="34"/>
      <c r="U415" s="14"/>
      <c r="V415" s="34"/>
      <c r="W415" s="14"/>
      <c r="X415" s="34"/>
    </row>
    <row r="416" spans="13:24" s="13" customFormat="1" x14ac:dyDescent="0.2">
      <c r="M416" s="14"/>
      <c r="N416" s="14"/>
      <c r="O416" s="14"/>
      <c r="P416" s="14"/>
      <c r="Q416" s="14"/>
      <c r="R416" s="14"/>
      <c r="S416" s="14"/>
      <c r="T416" s="34"/>
      <c r="U416" s="14"/>
      <c r="V416" s="34"/>
      <c r="W416" s="14"/>
      <c r="X416" s="34"/>
    </row>
    <row r="417" spans="13:24" s="13" customFormat="1" x14ac:dyDescent="0.2">
      <c r="M417" s="14"/>
      <c r="N417" s="14"/>
      <c r="O417" s="14"/>
      <c r="P417" s="14"/>
      <c r="Q417" s="14"/>
      <c r="R417" s="14"/>
      <c r="S417" s="14"/>
      <c r="T417" s="34"/>
      <c r="U417" s="14"/>
      <c r="V417" s="34"/>
      <c r="W417" s="14"/>
      <c r="X417" s="34"/>
    </row>
    <row r="418" spans="13:24" s="13" customFormat="1" x14ac:dyDescent="0.2">
      <c r="M418" s="14"/>
      <c r="N418" s="14"/>
      <c r="O418" s="14"/>
      <c r="P418" s="14"/>
      <c r="Q418" s="14"/>
      <c r="R418" s="14"/>
      <c r="S418" s="14"/>
      <c r="T418" s="34"/>
      <c r="U418" s="14"/>
      <c r="V418" s="34"/>
      <c r="W418" s="14"/>
      <c r="X418" s="34"/>
    </row>
    <row r="419" spans="13:24" s="13" customFormat="1" x14ac:dyDescent="0.2">
      <c r="M419" s="14"/>
      <c r="N419" s="14"/>
      <c r="O419" s="14"/>
      <c r="P419" s="14"/>
      <c r="Q419" s="14"/>
      <c r="R419" s="14"/>
      <c r="S419" s="14"/>
      <c r="T419" s="34"/>
      <c r="U419" s="14"/>
      <c r="V419" s="34"/>
      <c r="W419" s="14"/>
      <c r="X419" s="34"/>
    </row>
    <row r="420" spans="13:24" s="13" customFormat="1" x14ac:dyDescent="0.2">
      <c r="M420" s="14"/>
      <c r="N420" s="14"/>
      <c r="O420" s="14"/>
      <c r="P420" s="14"/>
      <c r="Q420" s="14"/>
      <c r="R420" s="14"/>
      <c r="S420" s="14"/>
      <c r="T420" s="34"/>
      <c r="U420" s="14"/>
      <c r="V420" s="34"/>
      <c r="W420" s="14"/>
      <c r="X420" s="34"/>
    </row>
    <row r="421" spans="13:24" s="13" customFormat="1" x14ac:dyDescent="0.2">
      <c r="M421" s="14"/>
      <c r="N421" s="14"/>
      <c r="O421" s="14"/>
      <c r="P421" s="14"/>
      <c r="Q421" s="14"/>
      <c r="R421" s="14"/>
      <c r="S421" s="14"/>
      <c r="T421" s="34"/>
      <c r="U421" s="14"/>
      <c r="V421" s="34"/>
      <c r="W421" s="14"/>
      <c r="X421" s="34"/>
    </row>
    <row r="422" spans="13:24" s="13" customFormat="1" x14ac:dyDescent="0.2">
      <c r="M422" s="14"/>
      <c r="N422" s="14"/>
      <c r="O422" s="14"/>
      <c r="P422" s="14"/>
      <c r="Q422" s="14"/>
      <c r="R422" s="14"/>
      <c r="S422" s="14"/>
      <c r="T422" s="34"/>
      <c r="U422" s="14"/>
      <c r="V422" s="34"/>
      <c r="W422" s="14"/>
      <c r="X422" s="34"/>
    </row>
    <row r="423" spans="13:24" s="13" customFormat="1" x14ac:dyDescent="0.2">
      <c r="M423" s="14"/>
      <c r="N423" s="14"/>
      <c r="O423" s="14"/>
      <c r="P423" s="14"/>
      <c r="Q423" s="14"/>
      <c r="R423" s="14"/>
      <c r="S423" s="14"/>
      <c r="T423" s="34"/>
      <c r="U423" s="14"/>
      <c r="V423" s="34"/>
      <c r="W423" s="14"/>
      <c r="X423" s="34"/>
    </row>
    <row r="424" spans="13:24" s="13" customFormat="1" x14ac:dyDescent="0.2">
      <c r="M424" s="14"/>
      <c r="N424" s="14"/>
      <c r="O424" s="14"/>
      <c r="P424" s="14"/>
      <c r="Q424" s="14"/>
      <c r="R424" s="14"/>
      <c r="S424" s="14"/>
      <c r="T424" s="34"/>
      <c r="U424" s="14"/>
      <c r="V424" s="34"/>
      <c r="W424" s="14"/>
      <c r="X424" s="34"/>
    </row>
    <row r="425" spans="13:24" s="13" customFormat="1" x14ac:dyDescent="0.2">
      <c r="M425" s="14"/>
      <c r="N425" s="14"/>
      <c r="O425" s="14"/>
      <c r="P425" s="14"/>
      <c r="Q425" s="14"/>
      <c r="R425" s="14"/>
      <c r="S425" s="14"/>
      <c r="T425" s="34"/>
      <c r="U425" s="14"/>
      <c r="V425" s="34"/>
      <c r="W425" s="14"/>
      <c r="X425" s="34"/>
    </row>
    <row r="426" spans="13:24" s="13" customFormat="1" x14ac:dyDescent="0.2">
      <c r="M426" s="14"/>
      <c r="N426" s="14"/>
      <c r="O426" s="14"/>
      <c r="P426" s="14"/>
      <c r="Q426" s="14"/>
      <c r="R426" s="14"/>
      <c r="S426" s="14"/>
      <c r="T426" s="34"/>
      <c r="U426" s="14"/>
      <c r="V426" s="34"/>
      <c r="W426" s="14"/>
      <c r="X426" s="34"/>
    </row>
    <row r="427" spans="13:24" s="13" customFormat="1" x14ac:dyDescent="0.2">
      <c r="M427" s="14"/>
      <c r="N427" s="14"/>
      <c r="O427" s="14"/>
      <c r="P427" s="14"/>
      <c r="Q427" s="14"/>
      <c r="R427" s="14"/>
      <c r="S427" s="14"/>
      <c r="T427" s="34"/>
      <c r="U427" s="14"/>
      <c r="V427" s="34"/>
      <c r="W427" s="14"/>
      <c r="X427" s="34"/>
    </row>
    <row r="428" spans="13:24" s="13" customFormat="1" x14ac:dyDescent="0.2">
      <c r="M428" s="14"/>
      <c r="N428" s="14"/>
      <c r="O428" s="14"/>
      <c r="P428" s="14"/>
      <c r="Q428" s="14"/>
      <c r="R428" s="14"/>
      <c r="S428" s="14"/>
      <c r="T428" s="34"/>
      <c r="U428" s="14"/>
      <c r="V428" s="34"/>
      <c r="W428" s="14"/>
      <c r="X428" s="34"/>
    </row>
    <row r="429" spans="13:24" s="13" customFormat="1" x14ac:dyDescent="0.2">
      <c r="M429" s="14"/>
      <c r="N429" s="14"/>
      <c r="O429" s="14"/>
      <c r="P429" s="14"/>
      <c r="Q429" s="14"/>
      <c r="R429" s="14"/>
      <c r="S429" s="14"/>
      <c r="T429" s="34"/>
      <c r="U429" s="14"/>
      <c r="V429" s="34"/>
      <c r="W429" s="14"/>
      <c r="X429" s="34"/>
    </row>
    <row r="430" spans="13:24" s="13" customFormat="1" x14ac:dyDescent="0.2">
      <c r="M430" s="14"/>
      <c r="N430" s="14"/>
      <c r="O430" s="14"/>
      <c r="P430" s="14"/>
      <c r="Q430" s="14"/>
      <c r="R430" s="14"/>
      <c r="S430" s="14"/>
      <c r="T430" s="34"/>
      <c r="U430" s="14"/>
      <c r="V430" s="34"/>
      <c r="W430" s="14"/>
      <c r="X430" s="34"/>
    </row>
    <row r="431" spans="13:24" s="13" customFormat="1" x14ac:dyDescent="0.2">
      <c r="M431" s="14"/>
      <c r="N431" s="14"/>
      <c r="O431" s="14"/>
      <c r="P431" s="14"/>
      <c r="Q431" s="14"/>
      <c r="R431" s="14"/>
      <c r="S431" s="14"/>
      <c r="T431" s="34"/>
      <c r="U431" s="14"/>
      <c r="V431" s="34"/>
      <c r="W431" s="14"/>
      <c r="X431" s="34"/>
    </row>
    <row r="432" spans="13:24" s="13" customFormat="1" x14ac:dyDescent="0.2">
      <c r="M432" s="14"/>
      <c r="N432" s="14"/>
      <c r="O432" s="14"/>
      <c r="P432" s="14"/>
      <c r="Q432" s="14"/>
      <c r="R432" s="14"/>
      <c r="S432" s="14"/>
      <c r="T432" s="34"/>
      <c r="U432" s="14"/>
      <c r="V432" s="34"/>
      <c r="W432" s="14"/>
      <c r="X432" s="34"/>
    </row>
    <row r="433" spans="13:24" s="13" customFormat="1" x14ac:dyDescent="0.2">
      <c r="M433" s="14"/>
      <c r="N433" s="14"/>
      <c r="O433" s="14"/>
      <c r="P433" s="14"/>
      <c r="Q433" s="14"/>
      <c r="R433" s="14"/>
      <c r="S433" s="14"/>
      <c r="T433" s="34"/>
      <c r="U433" s="14"/>
      <c r="V433" s="34"/>
      <c r="W433" s="14"/>
      <c r="X433" s="34"/>
    </row>
    <row r="434" spans="13:24" s="13" customFormat="1" x14ac:dyDescent="0.2">
      <c r="M434" s="14"/>
      <c r="N434" s="14"/>
      <c r="O434" s="14"/>
      <c r="P434" s="14"/>
      <c r="Q434" s="14"/>
      <c r="R434" s="14"/>
      <c r="S434" s="14"/>
      <c r="T434" s="34"/>
      <c r="U434" s="14"/>
      <c r="V434" s="34"/>
      <c r="W434" s="14"/>
      <c r="X434" s="34"/>
    </row>
    <row r="435" spans="13:24" s="13" customFormat="1" x14ac:dyDescent="0.2">
      <c r="M435" s="14"/>
      <c r="N435" s="14"/>
      <c r="O435" s="14"/>
      <c r="P435" s="14"/>
      <c r="Q435" s="14"/>
      <c r="R435" s="14"/>
      <c r="S435" s="14"/>
      <c r="T435" s="34"/>
      <c r="U435" s="14"/>
      <c r="V435" s="34"/>
      <c r="W435" s="14"/>
      <c r="X435" s="34"/>
    </row>
    <row r="436" spans="13:24" s="13" customFormat="1" x14ac:dyDescent="0.2">
      <c r="M436" s="14"/>
      <c r="N436" s="14"/>
      <c r="O436" s="14"/>
      <c r="P436" s="14"/>
      <c r="Q436" s="14"/>
      <c r="R436" s="14"/>
      <c r="S436" s="14"/>
      <c r="T436" s="34"/>
      <c r="U436" s="14"/>
      <c r="V436" s="34"/>
      <c r="W436" s="14"/>
      <c r="X436" s="34"/>
    </row>
    <row r="437" spans="13:24" s="13" customFormat="1" x14ac:dyDescent="0.2">
      <c r="M437" s="14"/>
      <c r="N437" s="14"/>
      <c r="O437" s="14"/>
      <c r="P437" s="14"/>
      <c r="Q437" s="14"/>
      <c r="R437" s="14"/>
      <c r="S437" s="14"/>
      <c r="T437" s="34"/>
      <c r="U437" s="14"/>
      <c r="V437" s="34"/>
      <c r="W437" s="14"/>
      <c r="X437" s="34"/>
    </row>
    <row r="438" spans="13:24" s="13" customFormat="1" x14ac:dyDescent="0.2">
      <c r="M438" s="14"/>
      <c r="N438" s="14"/>
      <c r="O438" s="14"/>
      <c r="P438" s="14"/>
      <c r="Q438" s="14"/>
      <c r="R438" s="14"/>
      <c r="S438" s="14"/>
      <c r="T438" s="34"/>
      <c r="U438" s="14"/>
      <c r="V438" s="34"/>
      <c r="W438" s="14"/>
      <c r="X438" s="34"/>
    </row>
    <row r="439" spans="13:24" s="13" customFormat="1" x14ac:dyDescent="0.2">
      <c r="M439" s="14"/>
      <c r="N439" s="14"/>
      <c r="O439" s="14"/>
      <c r="P439" s="14"/>
      <c r="Q439" s="14"/>
      <c r="R439" s="14"/>
      <c r="S439" s="14"/>
      <c r="T439" s="34"/>
      <c r="U439" s="14"/>
      <c r="V439" s="34"/>
      <c r="W439" s="14"/>
      <c r="X439" s="34"/>
    </row>
    <row r="440" spans="13:24" s="13" customFormat="1" x14ac:dyDescent="0.2">
      <c r="M440" s="14"/>
      <c r="N440" s="14"/>
      <c r="O440" s="14"/>
      <c r="P440" s="14"/>
      <c r="Q440" s="14"/>
      <c r="R440" s="14"/>
      <c r="S440" s="14"/>
      <c r="T440" s="34"/>
      <c r="U440" s="14"/>
      <c r="V440" s="34"/>
      <c r="W440" s="14"/>
      <c r="X440" s="34"/>
    </row>
    <row r="441" spans="13:24" s="13" customFormat="1" x14ac:dyDescent="0.2">
      <c r="M441" s="14"/>
      <c r="N441" s="14"/>
      <c r="O441" s="14"/>
      <c r="P441" s="14"/>
      <c r="Q441" s="14"/>
      <c r="R441" s="14"/>
      <c r="S441" s="14"/>
      <c r="T441" s="34"/>
      <c r="U441" s="14"/>
      <c r="V441" s="34"/>
      <c r="W441" s="14"/>
      <c r="X441" s="34"/>
    </row>
    <row r="442" spans="13:24" s="13" customFormat="1" x14ac:dyDescent="0.2">
      <c r="M442" s="14"/>
      <c r="N442" s="14"/>
      <c r="O442" s="14"/>
      <c r="P442" s="14"/>
      <c r="Q442" s="14"/>
      <c r="R442" s="14"/>
      <c r="S442" s="14"/>
      <c r="T442" s="34"/>
      <c r="U442" s="14"/>
      <c r="V442" s="34"/>
      <c r="W442" s="14"/>
      <c r="X442" s="34"/>
    </row>
    <row r="443" spans="13:24" s="13" customFormat="1" x14ac:dyDescent="0.2">
      <c r="M443" s="14"/>
      <c r="N443" s="14"/>
      <c r="O443" s="14"/>
      <c r="P443" s="14"/>
      <c r="Q443" s="14"/>
      <c r="R443" s="14"/>
      <c r="S443" s="14"/>
      <c r="T443" s="34"/>
      <c r="U443" s="14"/>
      <c r="V443" s="34"/>
      <c r="W443" s="14"/>
      <c r="X443" s="34"/>
    </row>
    <row r="444" spans="13:24" s="13" customFormat="1" x14ac:dyDescent="0.2">
      <c r="M444" s="14"/>
      <c r="N444" s="14"/>
      <c r="O444" s="14"/>
      <c r="P444" s="14"/>
      <c r="Q444" s="14"/>
      <c r="R444" s="14"/>
      <c r="S444" s="14"/>
      <c r="T444" s="34"/>
      <c r="U444" s="14"/>
      <c r="V444" s="34"/>
      <c r="W444" s="14"/>
      <c r="X444" s="34"/>
    </row>
    <row r="445" spans="13:24" s="13" customFormat="1" x14ac:dyDescent="0.2">
      <c r="M445" s="14"/>
      <c r="N445" s="14"/>
      <c r="O445" s="14"/>
      <c r="P445" s="14"/>
      <c r="Q445" s="14"/>
      <c r="R445" s="14"/>
      <c r="S445" s="14"/>
      <c r="T445" s="34"/>
      <c r="U445" s="14"/>
      <c r="V445" s="34"/>
      <c r="W445" s="14"/>
      <c r="X445" s="34"/>
    </row>
    <row r="446" spans="13:24" s="13" customFormat="1" x14ac:dyDescent="0.2">
      <c r="M446" s="14"/>
      <c r="N446" s="14"/>
      <c r="O446" s="14"/>
      <c r="P446" s="14"/>
      <c r="Q446" s="14"/>
      <c r="R446" s="14"/>
      <c r="S446" s="14"/>
      <c r="T446" s="34"/>
      <c r="U446" s="14"/>
      <c r="V446" s="34"/>
      <c r="W446" s="14"/>
      <c r="X446" s="34"/>
    </row>
    <row r="447" spans="13:24" s="13" customFormat="1" x14ac:dyDescent="0.2">
      <c r="M447" s="14"/>
      <c r="N447" s="14"/>
      <c r="O447" s="14"/>
      <c r="P447" s="14"/>
      <c r="Q447" s="14"/>
      <c r="R447" s="14"/>
      <c r="S447" s="14"/>
      <c r="T447" s="34"/>
      <c r="U447" s="14"/>
      <c r="V447" s="34"/>
      <c r="W447" s="14"/>
      <c r="X447" s="34"/>
    </row>
    <row r="448" spans="13:24" s="13" customFormat="1" x14ac:dyDescent="0.2">
      <c r="M448" s="14"/>
      <c r="N448" s="14"/>
      <c r="O448" s="14"/>
      <c r="P448" s="14"/>
      <c r="Q448" s="14"/>
      <c r="R448" s="14"/>
      <c r="S448" s="14"/>
      <c r="T448" s="34"/>
      <c r="U448" s="14"/>
      <c r="V448" s="34"/>
      <c r="W448" s="14"/>
      <c r="X448" s="34"/>
    </row>
    <row r="449" spans="13:24" s="13" customFormat="1" x14ac:dyDescent="0.2">
      <c r="M449" s="14"/>
      <c r="N449" s="14"/>
      <c r="O449" s="14"/>
      <c r="P449" s="14"/>
      <c r="Q449" s="14"/>
      <c r="R449" s="14"/>
      <c r="S449" s="14"/>
      <c r="T449" s="34"/>
      <c r="U449" s="14"/>
      <c r="V449" s="34"/>
      <c r="W449" s="14"/>
      <c r="X449" s="34"/>
    </row>
    <row r="450" spans="13:24" s="13" customFormat="1" x14ac:dyDescent="0.2">
      <c r="M450" s="14"/>
      <c r="N450" s="14"/>
      <c r="O450" s="14"/>
      <c r="P450" s="14"/>
      <c r="Q450" s="14"/>
      <c r="R450" s="14"/>
      <c r="S450" s="14"/>
      <c r="T450" s="34"/>
      <c r="U450" s="14"/>
      <c r="V450" s="34"/>
      <c r="W450" s="14"/>
      <c r="X450" s="34"/>
    </row>
    <row r="451" spans="13:24" s="13" customFormat="1" x14ac:dyDescent="0.2">
      <c r="M451" s="14"/>
      <c r="N451" s="14"/>
      <c r="O451" s="14"/>
      <c r="P451" s="14"/>
      <c r="Q451" s="14"/>
      <c r="R451" s="14"/>
      <c r="S451" s="14"/>
      <c r="T451" s="34"/>
      <c r="U451" s="14"/>
      <c r="V451" s="34"/>
      <c r="W451" s="14"/>
      <c r="X451" s="34"/>
    </row>
    <row r="452" spans="13:24" s="13" customFormat="1" x14ac:dyDescent="0.2">
      <c r="M452" s="14"/>
      <c r="N452" s="14"/>
      <c r="O452" s="14"/>
      <c r="P452" s="14"/>
      <c r="Q452" s="14"/>
      <c r="R452" s="14"/>
      <c r="S452" s="14"/>
      <c r="T452" s="34"/>
      <c r="U452" s="14"/>
      <c r="V452" s="34"/>
      <c r="W452" s="14"/>
      <c r="X452" s="34"/>
    </row>
    <row r="453" spans="13:24" s="13" customFormat="1" x14ac:dyDescent="0.2">
      <c r="M453" s="14"/>
      <c r="N453" s="14"/>
      <c r="O453" s="14"/>
      <c r="P453" s="14"/>
      <c r="Q453" s="14"/>
      <c r="R453" s="14"/>
      <c r="S453" s="14"/>
      <c r="T453" s="34"/>
      <c r="U453" s="14"/>
      <c r="V453" s="34"/>
      <c r="W453" s="14"/>
      <c r="X453" s="34"/>
    </row>
    <row r="454" spans="13:24" s="13" customFormat="1" x14ac:dyDescent="0.2">
      <c r="M454" s="14"/>
      <c r="N454" s="14"/>
      <c r="O454" s="14"/>
      <c r="P454" s="14"/>
      <c r="Q454" s="14"/>
      <c r="R454" s="14"/>
      <c r="S454" s="14"/>
      <c r="T454" s="34"/>
      <c r="U454" s="14"/>
      <c r="V454" s="34"/>
      <c r="W454" s="14"/>
      <c r="X454" s="34"/>
    </row>
    <row r="455" spans="13:24" s="13" customFormat="1" x14ac:dyDescent="0.2">
      <c r="M455" s="14"/>
      <c r="N455" s="14"/>
      <c r="O455" s="14"/>
      <c r="P455" s="14"/>
      <c r="Q455" s="14"/>
      <c r="R455" s="14"/>
      <c r="S455" s="14"/>
      <c r="T455" s="34"/>
      <c r="U455" s="14"/>
      <c r="V455" s="34"/>
      <c r="W455" s="14"/>
      <c r="X455" s="34"/>
    </row>
    <row r="456" spans="13:24" s="13" customFormat="1" x14ac:dyDescent="0.2">
      <c r="M456" s="14"/>
      <c r="N456" s="14"/>
      <c r="O456" s="14"/>
      <c r="P456" s="14"/>
      <c r="Q456" s="14"/>
      <c r="R456" s="14"/>
      <c r="S456" s="14"/>
      <c r="T456" s="34"/>
      <c r="U456" s="14"/>
      <c r="V456" s="34"/>
      <c r="W456" s="14"/>
      <c r="X456" s="34"/>
    </row>
    <row r="457" spans="13:24" s="13" customFormat="1" x14ac:dyDescent="0.2">
      <c r="M457" s="14"/>
      <c r="N457" s="14"/>
      <c r="O457" s="14"/>
      <c r="P457" s="14"/>
      <c r="Q457" s="14"/>
      <c r="R457" s="14"/>
      <c r="S457" s="14"/>
      <c r="T457" s="34"/>
      <c r="U457" s="14"/>
      <c r="V457" s="34"/>
      <c r="W457" s="14"/>
      <c r="X457" s="34"/>
    </row>
    <row r="458" spans="13:24" s="13" customFormat="1" x14ac:dyDescent="0.2">
      <c r="M458" s="14"/>
      <c r="N458" s="14"/>
      <c r="O458" s="14"/>
      <c r="P458" s="14"/>
      <c r="Q458" s="14"/>
      <c r="R458" s="14"/>
      <c r="S458" s="14"/>
      <c r="T458" s="34"/>
      <c r="U458" s="14"/>
      <c r="V458" s="34"/>
      <c r="W458" s="14"/>
      <c r="X458" s="34"/>
    </row>
    <row r="459" spans="13:24" s="13" customFormat="1" x14ac:dyDescent="0.2">
      <c r="M459" s="14"/>
      <c r="N459" s="14"/>
      <c r="O459" s="14"/>
      <c r="P459" s="14"/>
      <c r="Q459" s="14"/>
      <c r="R459" s="14"/>
      <c r="S459" s="14"/>
      <c r="T459" s="34"/>
      <c r="U459" s="14"/>
      <c r="V459" s="34"/>
      <c r="W459" s="14"/>
      <c r="X459" s="34"/>
    </row>
    <row r="460" spans="13:24" s="13" customFormat="1" x14ac:dyDescent="0.2">
      <c r="M460" s="14"/>
      <c r="N460" s="14"/>
      <c r="O460" s="14"/>
      <c r="P460" s="14"/>
      <c r="Q460" s="14"/>
      <c r="R460" s="14"/>
      <c r="S460" s="14"/>
      <c r="T460" s="34"/>
      <c r="U460" s="14"/>
      <c r="V460" s="34"/>
      <c r="W460" s="14"/>
      <c r="X460" s="34"/>
    </row>
    <row r="461" spans="13:24" s="13" customFormat="1" x14ac:dyDescent="0.2">
      <c r="M461" s="14"/>
      <c r="N461" s="14"/>
      <c r="O461" s="14"/>
      <c r="P461" s="14"/>
      <c r="Q461" s="14"/>
      <c r="R461" s="14"/>
      <c r="S461" s="14"/>
      <c r="T461" s="34"/>
      <c r="U461" s="14"/>
      <c r="V461" s="34"/>
      <c r="W461" s="14"/>
      <c r="X461" s="34"/>
    </row>
    <row r="462" spans="13:24" s="13" customFormat="1" x14ac:dyDescent="0.2">
      <c r="M462" s="14"/>
      <c r="N462" s="14"/>
      <c r="O462" s="14"/>
      <c r="P462" s="14"/>
      <c r="Q462" s="14"/>
      <c r="R462" s="14"/>
      <c r="S462" s="14"/>
      <c r="T462" s="34"/>
      <c r="U462" s="14"/>
      <c r="V462" s="34"/>
      <c r="W462" s="14"/>
      <c r="X462" s="34"/>
    </row>
    <row r="463" spans="13:24" s="13" customFormat="1" x14ac:dyDescent="0.2">
      <c r="M463" s="14"/>
      <c r="N463" s="14"/>
      <c r="O463" s="14"/>
      <c r="P463" s="14"/>
      <c r="Q463" s="14"/>
      <c r="R463" s="14"/>
      <c r="S463" s="14"/>
      <c r="T463" s="34"/>
      <c r="U463" s="14"/>
      <c r="V463" s="34"/>
      <c r="W463" s="14"/>
      <c r="X463" s="34"/>
    </row>
    <row r="464" spans="13:24" s="13" customFormat="1" x14ac:dyDescent="0.2">
      <c r="M464" s="14"/>
      <c r="N464" s="14"/>
      <c r="O464" s="14"/>
      <c r="P464" s="14"/>
      <c r="Q464" s="14"/>
      <c r="R464" s="14"/>
      <c r="S464" s="14"/>
      <c r="T464" s="34"/>
      <c r="U464" s="14"/>
      <c r="V464" s="34"/>
      <c r="W464" s="14"/>
      <c r="X464" s="34"/>
    </row>
    <row r="465" spans="13:24" s="13" customFormat="1" x14ac:dyDescent="0.2">
      <c r="M465" s="14"/>
      <c r="N465" s="14"/>
      <c r="O465" s="14"/>
      <c r="P465" s="14"/>
      <c r="Q465" s="14"/>
      <c r="R465" s="14"/>
      <c r="S465" s="14"/>
      <c r="T465" s="34"/>
      <c r="U465" s="14"/>
      <c r="V465" s="34"/>
      <c r="W465" s="14"/>
      <c r="X465" s="34"/>
    </row>
    <row r="466" spans="13:24" s="13" customFormat="1" x14ac:dyDescent="0.2">
      <c r="M466" s="14"/>
      <c r="N466" s="14"/>
      <c r="O466" s="14"/>
      <c r="P466" s="14"/>
      <c r="Q466" s="14"/>
      <c r="R466" s="14"/>
      <c r="S466" s="14"/>
      <c r="T466" s="34"/>
      <c r="U466" s="14"/>
      <c r="V466" s="34"/>
      <c r="W466" s="14"/>
      <c r="X466" s="34"/>
    </row>
    <row r="467" spans="13:24" s="13" customFormat="1" x14ac:dyDescent="0.2">
      <c r="M467" s="14"/>
      <c r="N467" s="14"/>
      <c r="O467" s="14"/>
      <c r="P467" s="14"/>
      <c r="Q467" s="14"/>
      <c r="R467" s="14"/>
      <c r="S467" s="14"/>
      <c r="T467" s="34"/>
      <c r="U467" s="14"/>
      <c r="V467" s="34"/>
      <c r="W467" s="14"/>
      <c r="X467" s="34"/>
    </row>
    <row r="468" spans="13:24" s="13" customFormat="1" x14ac:dyDescent="0.2">
      <c r="M468" s="14"/>
      <c r="N468" s="14"/>
      <c r="O468" s="14"/>
      <c r="P468" s="14"/>
      <c r="Q468" s="14"/>
      <c r="R468" s="14"/>
      <c r="S468" s="14"/>
      <c r="T468" s="34"/>
      <c r="U468" s="14"/>
      <c r="V468" s="34"/>
      <c r="W468" s="14"/>
      <c r="X468" s="34"/>
    </row>
    <row r="469" spans="13:24" s="13" customFormat="1" x14ac:dyDescent="0.2">
      <c r="M469" s="14"/>
      <c r="N469" s="14"/>
      <c r="O469" s="14"/>
      <c r="P469" s="14"/>
      <c r="Q469" s="14"/>
      <c r="R469" s="14"/>
      <c r="S469" s="14"/>
      <c r="T469" s="34"/>
      <c r="U469" s="14"/>
      <c r="V469" s="34"/>
      <c r="W469" s="14"/>
      <c r="X469" s="34"/>
    </row>
    <row r="470" spans="13:24" s="13" customFormat="1" x14ac:dyDescent="0.2">
      <c r="M470" s="14"/>
      <c r="N470" s="14"/>
      <c r="O470" s="14"/>
      <c r="P470" s="14"/>
      <c r="Q470" s="14"/>
      <c r="R470" s="14"/>
      <c r="S470" s="14"/>
      <c r="T470" s="34"/>
      <c r="U470" s="14"/>
      <c r="V470" s="34"/>
      <c r="W470" s="14"/>
      <c r="X470" s="34"/>
    </row>
    <row r="471" spans="13:24" s="13" customFormat="1" x14ac:dyDescent="0.2">
      <c r="M471" s="14"/>
      <c r="N471" s="14"/>
      <c r="O471" s="14"/>
      <c r="P471" s="14"/>
      <c r="Q471" s="14"/>
      <c r="R471" s="14"/>
      <c r="S471" s="14"/>
      <c r="T471" s="34"/>
      <c r="U471" s="14"/>
      <c r="V471" s="34"/>
      <c r="W471" s="14"/>
      <c r="X471" s="34"/>
    </row>
    <row r="472" spans="13:24" s="13" customFormat="1" x14ac:dyDescent="0.2">
      <c r="M472" s="14"/>
      <c r="N472" s="14"/>
      <c r="O472" s="14"/>
      <c r="P472" s="14"/>
      <c r="Q472" s="14"/>
      <c r="R472" s="14"/>
      <c r="S472" s="14"/>
      <c r="T472" s="34"/>
      <c r="U472" s="14"/>
      <c r="V472" s="34"/>
      <c r="W472" s="14"/>
      <c r="X472" s="34"/>
    </row>
    <row r="473" spans="13:24" s="13" customFormat="1" x14ac:dyDescent="0.2">
      <c r="M473" s="14"/>
      <c r="N473" s="14"/>
      <c r="O473" s="14"/>
      <c r="P473" s="14"/>
      <c r="Q473" s="14"/>
      <c r="R473" s="14"/>
      <c r="S473" s="14"/>
      <c r="T473" s="34"/>
      <c r="U473" s="14"/>
      <c r="V473" s="34"/>
      <c r="W473" s="14"/>
      <c r="X473" s="34"/>
    </row>
    <row r="474" spans="13:24" s="13" customFormat="1" x14ac:dyDescent="0.2">
      <c r="M474" s="14"/>
      <c r="N474" s="14"/>
      <c r="O474" s="14"/>
      <c r="P474" s="14"/>
      <c r="Q474" s="14"/>
      <c r="R474" s="14"/>
      <c r="S474" s="14"/>
      <c r="T474" s="34"/>
      <c r="U474" s="14"/>
      <c r="V474" s="34"/>
      <c r="W474" s="14"/>
      <c r="X474" s="34"/>
    </row>
    <row r="475" spans="13:24" s="13" customFormat="1" x14ac:dyDescent="0.2">
      <c r="M475" s="14"/>
      <c r="N475" s="14"/>
      <c r="O475" s="14"/>
      <c r="P475" s="14"/>
      <c r="Q475" s="14"/>
      <c r="R475" s="14"/>
      <c r="S475" s="14"/>
      <c r="T475" s="34"/>
      <c r="U475" s="14"/>
      <c r="V475" s="34"/>
      <c r="W475" s="14"/>
      <c r="X475" s="34"/>
    </row>
    <row r="476" spans="13:24" s="13" customFormat="1" x14ac:dyDescent="0.2">
      <c r="M476" s="14"/>
      <c r="N476" s="14"/>
      <c r="O476" s="14"/>
      <c r="P476" s="14"/>
      <c r="Q476" s="14"/>
      <c r="R476" s="14"/>
      <c r="S476" s="14"/>
      <c r="T476" s="34"/>
      <c r="U476" s="14"/>
      <c r="V476" s="34"/>
      <c r="W476" s="14"/>
      <c r="X476" s="34"/>
    </row>
    <row r="477" spans="13:24" s="13" customFormat="1" x14ac:dyDescent="0.2">
      <c r="M477" s="14"/>
      <c r="N477" s="14"/>
      <c r="O477" s="14"/>
      <c r="P477" s="14"/>
      <c r="Q477" s="14"/>
      <c r="R477" s="14"/>
      <c r="S477" s="14"/>
      <c r="T477" s="34"/>
      <c r="U477" s="14"/>
      <c r="V477" s="34"/>
      <c r="W477" s="14"/>
      <c r="X477" s="34"/>
    </row>
    <row r="478" spans="13:24" s="13" customFormat="1" x14ac:dyDescent="0.2">
      <c r="M478" s="14"/>
      <c r="N478" s="14"/>
      <c r="O478" s="14"/>
      <c r="P478" s="14"/>
      <c r="Q478" s="14"/>
      <c r="R478" s="14"/>
      <c r="S478" s="14"/>
      <c r="T478" s="34"/>
      <c r="U478" s="14"/>
      <c r="V478" s="34"/>
      <c r="W478" s="14"/>
      <c r="X478" s="34"/>
    </row>
    <row r="479" spans="13:24" s="13" customFormat="1" x14ac:dyDescent="0.2">
      <c r="M479" s="14"/>
      <c r="N479" s="14"/>
      <c r="O479" s="14"/>
      <c r="P479" s="14"/>
      <c r="Q479" s="14"/>
      <c r="R479" s="14"/>
      <c r="S479" s="14"/>
      <c r="T479" s="34"/>
      <c r="U479" s="14"/>
      <c r="V479" s="34"/>
      <c r="W479" s="14"/>
      <c r="X479" s="34"/>
    </row>
    <row r="480" spans="13:24" s="13" customFormat="1" x14ac:dyDescent="0.2">
      <c r="M480" s="14"/>
      <c r="N480" s="14"/>
      <c r="O480" s="14"/>
      <c r="P480" s="14"/>
      <c r="Q480" s="14"/>
      <c r="R480" s="14"/>
      <c r="S480" s="14"/>
      <c r="T480" s="34"/>
      <c r="U480" s="14"/>
      <c r="V480" s="34"/>
      <c r="W480" s="14"/>
      <c r="X480" s="34"/>
    </row>
    <row r="481" spans="13:24" s="13" customFormat="1" x14ac:dyDescent="0.2">
      <c r="M481" s="14"/>
      <c r="N481" s="14"/>
      <c r="O481" s="14"/>
      <c r="P481" s="14"/>
      <c r="Q481" s="14"/>
      <c r="R481" s="14"/>
      <c r="S481" s="14"/>
      <c r="T481" s="34"/>
      <c r="U481" s="14"/>
      <c r="V481" s="34"/>
      <c r="W481" s="14"/>
      <c r="X481" s="34"/>
    </row>
    <row r="482" spans="13:24" s="13" customFormat="1" x14ac:dyDescent="0.2">
      <c r="M482" s="14"/>
      <c r="N482" s="14"/>
      <c r="O482" s="14"/>
      <c r="P482" s="14"/>
      <c r="Q482" s="14"/>
      <c r="R482" s="14"/>
      <c r="S482" s="14"/>
      <c r="T482" s="34"/>
      <c r="U482" s="14"/>
      <c r="V482" s="34"/>
      <c r="W482" s="14"/>
      <c r="X482" s="34"/>
    </row>
    <row r="483" spans="13:24" s="13" customFormat="1" x14ac:dyDescent="0.2">
      <c r="M483" s="14"/>
      <c r="N483" s="14"/>
      <c r="O483" s="14"/>
      <c r="P483" s="14"/>
      <c r="Q483" s="14"/>
      <c r="R483" s="14"/>
      <c r="S483" s="14"/>
      <c r="T483" s="34"/>
      <c r="U483" s="14"/>
      <c r="V483" s="34"/>
      <c r="W483" s="14"/>
      <c r="X483" s="34"/>
    </row>
    <row r="484" spans="13:24" s="13" customFormat="1" x14ac:dyDescent="0.2">
      <c r="M484" s="14"/>
      <c r="N484" s="14"/>
      <c r="O484" s="14"/>
      <c r="P484" s="14"/>
      <c r="Q484" s="14"/>
      <c r="R484" s="14"/>
      <c r="S484" s="14"/>
      <c r="T484" s="34"/>
      <c r="U484" s="14"/>
      <c r="V484" s="34"/>
      <c r="W484" s="14"/>
      <c r="X484" s="34"/>
    </row>
    <row r="485" spans="13:24" s="13" customFormat="1" x14ac:dyDescent="0.2">
      <c r="M485" s="14"/>
      <c r="N485" s="14"/>
      <c r="O485" s="14"/>
      <c r="P485" s="14"/>
      <c r="Q485" s="14"/>
      <c r="R485" s="14"/>
      <c r="S485" s="14"/>
      <c r="T485" s="34"/>
      <c r="U485" s="14"/>
      <c r="V485" s="34"/>
      <c r="W485" s="14"/>
      <c r="X485" s="34"/>
    </row>
    <row r="486" spans="13:24" s="13" customFormat="1" x14ac:dyDescent="0.2">
      <c r="M486" s="14"/>
      <c r="N486" s="14"/>
      <c r="O486" s="14"/>
      <c r="P486" s="14"/>
      <c r="Q486" s="14"/>
      <c r="R486" s="14"/>
      <c r="S486" s="14"/>
      <c r="T486" s="34"/>
      <c r="U486" s="14"/>
      <c r="V486" s="34"/>
      <c r="W486" s="14"/>
      <c r="X486" s="34"/>
    </row>
    <row r="487" spans="13:24" s="13" customFormat="1" x14ac:dyDescent="0.2">
      <c r="M487" s="14"/>
      <c r="N487" s="14"/>
      <c r="O487" s="14"/>
      <c r="P487" s="14"/>
      <c r="Q487" s="14"/>
      <c r="R487" s="14"/>
      <c r="S487" s="14"/>
      <c r="T487" s="34"/>
      <c r="U487" s="14"/>
      <c r="V487" s="34"/>
      <c r="W487" s="14"/>
      <c r="X487" s="34"/>
    </row>
    <row r="488" spans="13:24" s="13" customFormat="1" x14ac:dyDescent="0.2">
      <c r="M488" s="14"/>
      <c r="N488" s="14"/>
      <c r="O488" s="14"/>
      <c r="P488" s="14"/>
      <c r="Q488" s="14"/>
      <c r="R488" s="14"/>
      <c r="S488" s="14"/>
      <c r="T488" s="34"/>
      <c r="U488" s="14"/>
      <c r="V488" s="34"/>
      <c r="W488" s="14"/>
      <c r="X488" s="34"/>
    </row>
    <row r="489" spans="13:24" s="13" customFormat="1" x14ac:dyDescent="0.2">
      <c r="M489" s="14"/>
      <c r="N489" s="14"/>
      <c r="O489" s="14"/>
      <c r="P489" s="14"/>
      <c r="Q489" s="14"/>
      <c r="R489" s="14"/>
      <c r="S489" s="14"/>
      <c r="T489" s="34"/>
      <c r="U489" s="14"/>
      <c r="V489" s="34"/>
      <c r="W489" s="14"/>
      <c r="X489" s="34"/>
    </row>
    <row r="490" spans="13:24" s="13" customFormat="1" x14ac:dyDescent="0.2">
      <c r="M490" s="14"/>
      <c r="N490" s="14"/>
      <c r="O490" s="14"/>
      <c r="P490" s="14"/>
      <c r="Q490" s="14"/>
      <c r="R490" s="14"/>
      <c r="S490" s="14"/>
      <c r="T490" s="34"/>
      <c r="U490" s="14"/>
      <c r="V490" s="34"/>
      <c r="W490" s="14"/>
      <c r="X490" s="34"/>
    </row>
    <row r="491" spans="13:24" s="13" customFormat="1" x14ac:dyDescent="0.2">
      <c r="M491" s="14"/>
      <c r="N491" s="14"/>
      <c r="O491" s="14"/>
      <c r="P491" s="14"/>
      <c r="Q491" s="14"/>
      <c r="R491" s="14"/>
      <c r="S491" s="14"/>
      <c r="T491" s="34"/>
      <c r="U491" s="14"/>
      <c r="V491" s="34"/>
      <c r="W491" s="14"/>
      <c r="X491" s="34"/>
    </row>
    <row r="492" spans="13:24" s="13" customFormat="1" x14ac:dyDescent="0.2">
      <c r="M492" s="14"/>
      <c r="N492" s="14"/>
      <c r="O492" s="14"/>
      <c r="P492" s="14"/>
      <c r="Q492" s="14"/>
      <c r="R492" s="14"/>
      <c r="S492" s="14"/>
      <c r="T492" s="34"/>
      <c r="U492" s="14"/>
      <c r="V492" s="34"/>
      <c r="W492" s="14"/>
      <c r="X492" s="34"/>
    </row>
    <row r="493" spans="13:24" s="13" customFormat="1" x14ac:dyDescent="0.2">
      <c r="M493" s="14"/>
      <c r="N493" s="14"/>
      <c r="O493" s="14"/>
      <c r="P493" s="14"/>
      <c r="Q493" s="14"/>
      <c r="R493" s="14"/>
      <c r="S493" s="14"/>
      <c r="T493" s="34"/>
      <c r="U493" s="14"/>
      <c r="V493" s="34"/>
      <c r="W493" s="14"/>
      <c r="X493" s="34"/>
    </row>
    <row r="494" spans="13:24" s="13" customFormat="1" x14ac:dyDescent="0.2">
      <c r="M494" s="14"/>
      <c r="N494" s="14"/>
      <c r="O494" s="14"/>
      <c r="P494" s="14"/>
      <c r="Q494" s="14"/>
      <c r="R494" s="14"/>
      <c r="S494" s="14"/>
      <c r="T494" s="34"/>
      <c r="U494" s="14"/>
      <c r="V494" s="34"/>
      <c r="W494" s="14"/>
      <c r="X494" s="34"/>
    </row>
    <row r="495" spans="13:24" s="13" customFormat="1" x14ac:dyDescent="0.2">
      <c r="M495" s="14"/>
      <c r="N495" s="14"/>
      <c r="O495" s="14"/>
      <c r="P495" s="14"/>
      <c r="Q495" s="14"/>
      <c r="R495" s="14"/>
      <c r="S495" s="14"/>
      <c r="T495" s="34"/>
      <c r="U495" s="14"/>
      <c r="V495" s="34"/>
      <c r="W495" s="14"/>
      <c r="X495" s="34"/>
    </row>
    <row r="496" spans="13:24" s="13" customFormat="1" x14ac:dyDescent="0.2">
      <c r="M496" s="14"/>
      <c r="N496" s="14"/>
      <c r="O496" s="14"/>
      <c r="P496" s="14"/>
      <c r="Q496" s="14"/>
      <c r="R496" s="14"/>
      <c r="S496" s="14"/>
      <c r="T496" s="34"/>
      <c r="U496" s="14"/>
      <c r="V496" s="34"/>
      <c r="W496" s="14"/>
      <c r="X496" s="34"/>
    </row>
    <row r="497" spans="13:24" s="13" customFormat="1" x14ac:dyDescent="0.2">
      <c r="M497" s="14"/>
      <c r="N497" s="14"/>
      <c r="O497" s="14"/>
      <c r="P497" s="14"/>
      <c r="Q497" s="14"/>
      <c r="R497" s="14"/>
      <c r="S497" s="14"/>
      <c r="T497" s="34"/>
      <c r="U497" s="14"/>
      <c r="V497" s="34"/>
      <c r="W497" s="14"/>
      <c r="X497" s="34"/>
    </row>
    <row r="498" spans="13:24" s="13" customFormat="1" x14ac:dyDescent="0.2">
      <c r="M498" s="14"/>
      <c r="N498" s="14"/>
      <c r="O498" s="14"/>
      <c r="P498" s="14"/>
      <c r="Q498" s="14"/>
      <c r="R498" s="14"/>
      <c r="S498" s="14"/>
      <c r="T498" s="34"/>
      <c r="U498" s="14"/>
      <c r="V498" s="34"/>
      <c r="W498" s="14"/>
      <c r="X498" s="34"/>
    </row>
    <row r="499" spans="13:24" s="13" customFormat="1" x14ac:dyDescent="0.2">
      <c r="M499" s="14"/>
      <c r="N499" s="14"/>
      <c r="O499" s="14"/>
      <c r="P499" s="14"/>
      <c r="Q499" s="14"/>
      <c r="R499" s="14"/>
      <c r="S499" s="14"/>
      <c r="T499" s="34"/>
      <c r="U499" s="14"/>
      <c r="V499" s="34"/>
      <c r="W499" s="14"/>
      <c r="X499" s="34"/>
    </row>
    <row r="500" spans="13:24" s="13" customFormat="1" x14ac:dyDescent="0.2">
      <c r="M500" s="14"/>
      <c r="N500" s="14"/>
      <c r="O500" s="14"/>
      <c r="P500" s="14"/>
      <c r="Q500" s="14"/>
      <c r="R500" s="14"/>
      <c r="S500" s="14"/>
      <c r="T500" s="34"/>
      <c r="U500" s="14"/>
      <c r="V500" s="34"/>
      <c r="W500" s="14"/>
      <c r="X500" s="34"/>
    </row>
    <row r="501" spans="13:24" s="13" customFormat="1" x14ac:dyDescent="0.2">
      <c r="M501" s="14"/>
      <c r="N501" s="14"/>
      <c r="O501" s="14"/>
      <c r="P501" s="14"/>
      <c r="Q501" s="14"/>
      <c r="R501" s="14"/>
      <c r="S501" s="14"/>
      <c r="T501" s="34"/>
      <c r="U501" s="14"/>
      <c r="V501" s="34"/>
      <c r="W501" s="14"/>
      <c r="X501" s="34"/>
    </row>
    <row r="502" spans="13:24" s="13" customFormat="1" x14ac:dyDescent="0.2">
      <c r="M502" s="14"/>
      <c r="N502" s="14"/>
      <c r="O502" s="14"/>
      <c r="P502" s="14"/>
      <c r="Q502" s="14"/>
      <c r="R502" s="14"/>
      <c r="S502" s="14"/>
      <c r="T502" s="34"/>
      <c r="U502" s="14"/>
      <c r="V502" s="34"/>
      <c r="W502" s="14"/>
      <c r="X502" s="34"/>
    </row>
    <row r="503" spans="13:24" s="13" customFormat="1" x14ac:dyDescent="0.2">
      <c r="M503" s="14"/>
      <c r="N503" s="14"/>
      <c r="O503" s="14"/>
      <c r="P503" s="14"/>
      <c r="Q503" s="14"/>
      <c r="R503" s="14"/>
      <c r="S503" s="14"/>
      <c r="T503" s="34"/>
      <c r="U503" s="14"/>
      <c r="V503" s="34"/>
      <c r="W503" s="14"/>
      <c r="X503" s="34"/>
    </row>
    <row r="504" spans="13:24" s="13" customFormat="1" x14ac:dyDescent="0.2">
      <c r="M504" s="14"/>
      <c r="N504" s="14"/>
      <c r="O504" s="14"/>
      <c r="P504" s="14"/>
      <c r="Q504" s="14"/>
      <c r="R504" s="14"/>
      <c r="S504" s="14"/>
      <c r="T504" s="34"/>
      <c r="U504" s="14"/>
      <c r="V504" s="34"/>
      <c r="W504" s="14"/>
      <c r="X504" s="34"/>
    </row>
    <row r="505" spans="13:24" s="13" customFormat="1" x14ac:dyDescent="0.2">
      <c r="M505" s="14"/>
      <c r="N505" s="14"/>
      <c r="O505" s="14"/>
      <c r="P505" s="14"/>
      <c r="Q505" s="14"/>
      <c r="R505" s="14"/>
      <c r="S505" s="14"/>
      <c r="T505" s="34"/>
      <c r="U505" s="14"/>
      <c r="V505" s="34"/>
      <c r="W505" s="14"/>
      <c r="X505" s="34"/>
    </row>
    <row r="506" spans="13:24" s="13" customFormat="1" x14ac:dyDescent="0.2">
      <c r="M506" s="14"/>
      <c r="N506" s="14"/>
      <c r="O506" s="14"/>
      <c r="P506" s="14"/>
      <c r="Q506" s="14"/>
      <c r="R506" s="14"/>
      <c r="S506" s="14"/>
      <c r="T506" s="34"/>
      <c r="U506" s="14"/>
      <c r="V506" s="34"/>
      <c r="W506" s="14"/>
      <c r="X506" s="34"/>
    </row>
    <row r="507" spans="13:24" s="13" customFormat="1" x14ac:dyDescent="0.2">
      <c r="M507" s="14"/>
      <c r="N507" s="14"/>
      <c r="O507" s="14"/>
      <c r="P507" s="14"/>
      <c r="Q507" s="14"/>
      <c r="R507" s="14"/>
      <c r="S507" s="14"/>
      <c r="T507" s="34"/>
      <c r="U507" s="14"/>
      <c r="V507" s="34"/>
      <c r="W507" s="14"/>
      <c r="X507" s="34"/>
    </row>
    <row r="508" spans="13:24" s="13" customFormat="1" x14ac:dyDescent="0.2">
      <c r="M508" s="14"/>
      <c r="N508" s="14"/>
      <c r="O508" s="14"/>
      <c r="P508" s="14"/>
      <c r="Q508" s="14"/>
      <c r="R508" s="14"/>
      <c r="S508" s="14"/>
      <c r="T508" s="34"/>
      <c r="U508" s="14"/>
      <c r="V508" s="34"/>
      <c r="W508" s="14"/>
      <c r="X508" s="34"/>
    </row>
    <row r="509" spans="13:24" s="13" customFormat="1" x14ac:dyDescent="0.2">
      <c r="M509" s="14"/>
      <c r="N509" s="14"/>
      <c r="O509" s="14"/>
      <c r="P509" s="14"/>
      <c r="Q509" s="14"/>
      <c r="R509" s="14"/>
      <c r="S509" s="14"/>
      <c r="T509" s="34"/>
      <c r="U509" s="14"/>
      <c r="V509" s="34"/>
      <c r="W509" s="14"/>
      <c r="X509" s="34"/>
    </row>
    <row r="510" spans="13:24" s="13" customFormat="1" x14ac:dyDescent="0.2">
      <c r="M510" s="14"/>
      <c r="N510" s="14"/>
      <c r="O510" s="14"/>
      <c r="P510" s="14"/>
      <c r="Q510" s="14"/>
      <c r="R510" s="14"/>
      <c r="S510" s="14"/>
      <c r="T510" s="34"/>
      <c r="U510" s="14"/>
      <c r="V510" s="34"/>
      <c r="W510" s="14"/>
      <c r="X510" s="34"/>
    </row>
    <row r="511" spans="13:24" s="13" customFormat="1" x14ac:dyDescent="0.2">
      <c r="M511" s="14"/>
      <c r="N511" s="14"/>
      <c r="O511" s="14"/>
      <c r="P511" s="14"/>
      <c r="Q511" s="14"/>
      <c r="R511" s="14"/>
      <c r="S511" s="14"/>
      <c r="T511" s="34"/>
      <c r="U511" s="14"/>
      <c r="V511" s="34"/>
      <c r="W511" s="14"/>
      <c r="X511" s="34"/>
    </row>
    <row r="512" spans="13:24" s="13" customFormat="1" x14ac:dyDescent="0.2">
      <c r="M512" s="14"/>
      <c r="N512" s="14"/>
      <c r="O512" s="14"/>
      <c r="P512" s="14"/>
      <c r="Q512" s="14"/>
      <c r="R512" s="14"/>
      <c r="S512" s="14"/>
      <c r="T512" s="34"/>
      <c r="U512" s="14"/>
      <c r="V512" s="34"/>
      <c r="W512" s="14"/>
      <c r="X512" s="34"/>
    </row>
    <row r="513" spans="13:24" s="13" customFormat="1" x14ac:dyDescent="0.2">
      <c r="M513" s="14"/>
      <c r="N513" s="14"/>
      <c r="O513" s="14"/>
      <c r="P513" s="14"/>
      <c r="Q513" s="14"/>
      <c r="R513" s="14"/>
      <c r="S513" s="14"/>
      <c r="T513" s="34"/>
      <c r="U513" s="14"/>
      <c r="V513" s="34"/>
      <c r="W513" s="14"/>
      <c r="X513" s="34"/>
    </row>
    <row r="514" spans="13:24" s="13" customFormat="1" x14ac:dyDescent="0.2">
      <c r="M514" s="14"/>
      <c r="N514" s="14"/>
      <c r="O514" s="14"/>
      <c r="P514" s="14"/>
      <c r="Q514" s="14"/>
      <c r="R514" s="14"/>
      <c r="S514" s="14"/>
      <c r="T514" s="34"/>
      <c r="U514" s="14"/>
      <c r="V514" s="34"/>
      <c r="W514" s="14"/>
      <c r="X514" s="34"/>
    </row>
    <row r="515" spans="13:24" s="13" customFormat="1" x14ac:dyDescent="0.2">
      <c r="M515" s="14"/>
      <c r="N515" s="14"/>
      <c r="O515" s="14"/>
      <c r="P515" s="14"/>
      <c r="Q515" s="14"/>
      <c r="R515" s="14"/>
      <c r="S515" s="14"/>
      <c r="T515" s="34"/>
      <c r="U515" s="14"/>
      <c r="V515" s="34"/>
      <c r="W515" s="14"/>
      <c r="X515" s="34"/>
    </row>
    <row r="516" spans="13:24" s="13" customFormat="1" x14ac:dyDescent="0.2">
      <c r="M516" s="14"/>
      <c r="N516" s="14"/>
      <c r="O516" s="14"/>
      <c r="P516" s="14"/>
      <c r="Q516" s="14"/>
      <c r="R516" s="14"/>
      <c r="S516" s="14"/>
      <c r="T516" s="34"/>
      <c r="U516" s="14"/>
      <c r="V516" s="34"/>
      <c r="W516" s="14"/>
      <c r="X516" s="34"/>
    </row>
    <row r="517" spans="13:24" s="13" customFormat="1" x14ac:dyDescent="0.2">
      <c r="M517" s="14"/>
      <c r="N517" s="14"/>
      <c r="O517" s="14"/>
      <c r="P517" s="14"/>
      <c r="Q517" s="14"/>
      <c r="R517" s="14"/>
      <c r="S517" s="14"/>
      <c r="T517" s="34"/>
      <c r="U517" s="14"/>
      <c r="V517" s="34"/>
      <c r="W517" s="14"/>
      <c r="X517" s="34"/>
    </row>
    <row r="518" spans="13:24" s="13" customFormat="1" x14ac:dyDescent="0.2">
      <c r="M518" s="14"/>
      <c r="N518" s="14"/>
      <c r="O518" s="14"/>
      <c r="P518" s="14"/>
      <c r="Q518" s="14"/>
      <c r="R518" s="14"/>
      <c r="S518" s="14"/>
      <c r="T518" s="34"/>
      <c r="U518" s="14"/>
      <c r="V518" s="34"/>
      <c r="W518" s="14"/>
      <c r="X518" s="34"/>
    </row>
    <row r="519" spans="13:24" s="13" customFormat="1" x14ac:dyDescent="0.2">
      <c r="M519" s="14"/>
      <c r="N519" s="14"/>
      <c r="O519" s="14"/>
      <c r="P519" s="14"/>
      <c r="Q519" s="14"/>
      <c r="R519" s="14"/>
      <c r="S519" s="14"/>
      <c r="T519" s="34"/>
      <c r="U519" s="14"/>
      <c r="V519" s="34"/>
      <c r="W519" s="14"/>
      <c r="X519" s="34"/>
    </row>
    <row r="520" spans="13:24" s="13" customFormat="1" x14ac:dyDescent="0.2">
      <c r="M520" s="14"/>
      <c r="N520" s="14"/>
      <c r="O520" s="14"/>
      <c r="P520" s="14"/>
      <c r="Q520" s="14"/>
      <c r="R520" s="14"/>
      <c r="S520" s="14"/>
      <c r="T520" s="34"/>
      <c r="U520" s="14"/>
      <c r="V520" s="34"/>
      <c r="W520" s="14"/>
      <c r="X520" s="34"/>
    </row>
    <row r="521" spans="13:24" s="13" customFormat="1" x14ac:dyDescent="0.2">
      <c r="M521" s="14"/>
      <c r="N521" s="14"/>
      <c r="O521" s="14"/>
      <c r="P521" s="14"/>
      <c r="Q521" s="14"/>
      <c r="R521" s="14"/>
      <c r="S521" s="14"/>
      <c r="T521" s="34"/>
      <c r="U521" s="14"/>
      <c r="V521" s="34"/>
      <c r="W521" s="14"/>
      <c r="X521" s="34"/>
    </row>
    <row r="522" spans="13:24" s="13" customFormat="1" x14ac:dyDescent="0.2">
      <c r="M522" s="14"/>
      <c r="N522" s="14"/>
      <c r="O522" s="14"/>
      <c r="P522" s="14"/>
      <c r="Q522" s="14"/>
      <c r="R522" s="14"/>
      <c r="S522" s="14"/>
      <c r="T522" s="34"/>
      <c r="U522" s="14"/>
      <c r="V522" s="34"/>
      <c r="W522" s="14"/>
      <c r="X522" s="34"/>
    </row>
    <row r="523" spans="13:24" s="13" customFormat="1" x14ac:dyDescent="0.2">
      <c r="M523" s="14"/>
      <c r="N523" s="14"/>
      <c r="O523" s="14"/>
      <c r="P523" s="14"/>
      <c r="Q523" s="14"/>
      <c r="R523" s="14"/>
      <c r="S523" s="14"/>
      <c r="T523" s="34"/>
      <c r="U523" s="14"/>
      <c r="V523" s="34"/>
      <c r="W523" s="14"/>
      <c r="X523" s="34"/>
    </row>
    <row r="524" spans="13:24" s="13" customFormat="1" x14ac:dyDescent="0.2">
      <c r="M524" s="14"/>
      <c r="N524" s="14"/>
      <c r="O524" s="14"/>
      <c r="P524" s="14"/>
      <c r="Q524" s="14"/>
      <c r="R524" s="14"/>
      <c r="S524" s="14"/>
      <c r="T524" s="34"/>
      <c r="U524" s="14"/>
      <c r="V524" s="34"/>
      <c r="W524" s="14"/>
      <c r="X524" s="34"/>
    </row>
    <row r="525" spans="13:24" s="13" customFormat="1" x14ac:dyDescent="0.2">
      <c r="M525" s="14"/>
      <c r="N525" s="14"/>
      <c r="O525" s="14"/>
      <c r="P525" s="14"/>
      <c r="Q525" s="14"/>
      <c r="R525" s="14"/>
      <c r="S525" s="14"/>
      <c r="T525" s="34"/>
      <c r="U525" s="14"/>
      <c r="V525" s="34"/>
      <c r="W525" s="14"/>
      <c r="X525" s="34"/>
    </row>
    <row r="526" spans="13:24" s="13" customFormat="1" x14ac:dyDescent="0.2">
      <c r="M526" s="14"/>
      <c r="N526" s="14"/>
      <c r="O526" s="14"/>
      <c r="P526" s="14"/>
      <c r="Q526" s="14"/>
      <c r="R526" s="14"/>
      <c r="S526" s="14"/>
      <c r="T526" s="34"/>
      <c r="U526" s="14"/>
      <c r="V526" s="34"/>
      <c r="W526" s="14"/>
      <c r="X526" s="34"/>
    </row>
    <row r="527" spans="13:24" s="13" customFormat="1" x14ac:dyDescent="0.2">
      <c r="M527" s="14"/>
      <c r="N527" s="14"/>
      <c r="O527" s="14"/>
      <c r="P527" s="14"/>
      <c r="Q527" s="14"/>
      <c r="R527" s="14"/>
      <c r="S527" s="14"/>
      <c r="T527" s="34"/>
      <c r="U527" s="14"/>
      <c r="V527" s="34"/>
      <c r="W527" s="14"/>
      <c r="X527" s="34"/>
    </row>
    <row r="528" spans="13:24" s="13" customFormat="1" x14ac:dyDescent="0.2">
      <c r="M528" s="14"/>
      <c r="N528" s="14"/>
      <c r="O528" s="14"/>
      <c r="P528" s="14"/>
      <c r="Q528" s="14"/>
      <c r="R528" s="14"/>
      <c r="S528" s="14"/>
      <c r="T528" s="34"/>
      <c r="U528" s="14"/>
      <c r="V528" s="34"/>
      <c r="W528" s="14"/>
      <c r="X528" s="34"/>
    </row>
    <row r="529" spans="13:24" s="13" customFormat="1" x14ac:dyDescent="0.2">
      <c r="M529" s="14"/>
      <c r="N529" s="14"/>
      <c r="O529" s="14"/>
      <c r="P529" s="14"/>
      <c r="Q529" s="14"/>
      <c r="R529" s="14"/>
      <c r="S529" s="14"/>
      <c r="T529" s="34"/>
      <c r="U529" s="14"/>
      <c r="V529" s="34"/>
      <c r="W529" s="14"/>
      <c r="X529" s="34"/>
    </row>
    <row r="530" spans="13:24" s="13" customFormat="1" x14ac:dyDescent="0.2">
      <c r="M530" s="14"/>
      <c r="N530" s="14"/>
      <c r="O530" s="14"/>
      <c r="P530" s="14"/>
      <c r="Q530" s="14"/>
      <c r="R530" s="14"/>
      <c r="S530" s="14"/>
      <c r="T530" s="34"/>
      <c r="U530" s="14"/>
      <c r="V530" s="34"/>
      <c r="W530" s="14"/>
      <c r="X530" s="34"/>
    </row>
    <row r="531" spans="13:24" s="13" customFormat="1" x14ac:dyDescent="0.2">
      <c r="M531" s="14"/>
      <c r="N531" s="14"/>
      <c r="O531" s="14"/>
      <c r="P531" s="14"/>
      <c r="Q531" s="14"/>
      <c r="R531" s="14"/>
      <c r="S531" s="14"/>
      <c r="T531" s="34"/>
      <c r="U531" s="14"/>
      <c r="V531" s="34"/>
      <c r="W531" s="14"/>
      <c r="X531" s="34"/>
    </row>
    <row r="532" spans="13:24" s="13" customFormat="1" x14ac:dyDescent="0.2">
      <c r="M532" s="14"/>
      <c r="N532" s="14"/>
      <c r="O532" s="14"/>
      <c r="P532" s="14"/>
      <c r="Q532" s="14"/>
      <c r="R532" s="14"/>
      <c r="S532" s="14"/>
      <c r="T532" s="34"/>
      <c r="U532" s="14"/>
      <c r="V532" s="34"/>
      <c r="W532" s="14"/>
      <c r="X532" s="34"/>
    </row>
    <row r="533" spans="13:24" s="13" customFormat="1" x14ac:dyDescent="0.2">
      <c r="M533" s="14"/>
      <c r="N533" s="14"/>
      <c r="O533" s="14"/>
      <c r="P533" s="14"/>
      <c r="Q533" s="14"/>
      <c r="R533" s="14"/>
      <c r="S533" s="14"/>
      <c r="T533" s="34"/>
      <c r="U533" s="14"/>
      <c r="V533" s="34"/>
      <c r="W533" s="14"/>
      <c r="X533" s="34"/>
    </row>
    <row r="534" spans="13:24" s="13" customFormat="1" x14ac:dyDescent="0.2">
      <c r="M534" s="14"/>
      <c r="N534" s="14"/>
      <c r="O534" s="14"/>
      <c r="P534" s="14"/>
      <c r="Q534" s="14"/>
      <c r="R534" s="14"/>
      <c r="S534" s="14"/>
      <c r="T534" s="34"/>
      <c r="U534" s="14"/>
      <c r="V534" s="34"/>
      <c r="W534" s="14"/>
      <c r="X534" s="34"/>
    </row>
    <row r="535" spans="13:24" s="13" customFormat="1" x14ac:dyDescent="0.2">
      <c r="M535" s="14"/>
      <c r="N535" s="14"/>
      <c r="O535" s="14"/>
      <c r="P535" s="14"/>
      <c r="Q535" s="14"/>
      <c r="R535" s="14"/>
      <c r="S535" s="14"/>
      <c r="T535" s="34"/>
      <c r="U535" s="14"/>
      <c r="V535" s="34"/>
      <c r="W535" s="14"/>
      <c r="X535" s="34"/>
    </row>
    <row r="536" spans="13:24" s="13" customFormat="1" x14ac:dyDescent="0.2">
      <c r="M536" s="14"/>
      <c r="N536" s="14"/>
      <c r="O536" s="14"/>
      <c r="P536" s="14"/>
      <c r="Q536" s="14"/>
      <c r="R536" s="14"/>
      <c r="S536" s="14"/>
      <c r="T536" s="34"/>
      <c r="U536" s="14"/>
      <c r="V536" s="34"/>
      <c r="W536" s="14"/>
      <c r="X536" s="34"/>
    </row>
    <row r="537" spans="13:24" s="13" customFormat="1" x14ac:dyDescent="0.2">
      <c r="M537" s="14"/>
      <c r="N537" s="14"/>
      <c r="O537" s="14"/>
      <c r="P537" s="14"/>
      <c r="Q537" s="14"/>
      <c r="R537" s="14"/>
      <c r="S537" s="14"/>
      <c r="T537" s="34"/>
      <c r="U537" s="14"/>
      <c r="V537" s="34"/>
      <c r="W537" s="14"/>
      <c r="X537" s="34"/>
    </row>
    <row r="538" spans="13:24" s="13" customFormat="1" x14ac:dyDescent="0.2">
      <c r="M538" s="14"/>
      <c r="N538" s="14"/>
      <c r="O538" s="14"/>
      <c r="P538" s="14"/>
      <c r="Q538" s="14"/>
      <c r="R538" s="14"/>
      <c r="S538" s="14"/>
      <c r="T538" s="34"/>
      <c r="U538" s="14"/>
      <c r="V538" s="34"/>
      <c r="W538" s="14"/>
      <c r="X538" s="34"/>
    </row>
    <row r="539" spans="13:24" s="13" customFormat="1" x14ac:dyDescent="0.2">
      <c r="M539" s="14"/>
      <c r="N539" s="14"/>
      <c r="O539" s="14"/>
      <c r="P539" s="14"/>
      <c r="Q539" s="14"/>
      <c r="R539" s="14"/>
      <c r="S539" s="14"/>
      <c r="T539" s="34"/>
      <c r="U539" s="14"/>
      <c r="V539" s="34"/>
      <c r="W539" s="14"/>
      <c r="X539" s="34"/>
    </row>
    <row r="540" spans="13:24" s="13" customFormat="1" x14ac:dyDescent="0.2">
      <c r="M540" s="14"/>
      <c r="N540" s="14"/>
      <c r="O540" s="14"/>
      <c r="P540" s="14"/>
      <c r="Q540" s="14"/>
      <c r="R540" s="14"/>
      <c r="S540" s="14"/>
      <c r="T540" s="34"/>
      <c r="U540" s="14"/>
      <c r="V540" s="34"/>
      <c r="W540" s="14"/>
      <c r="X540" s="34"/>
    </row>
    <row r="541" spans="13:24" s="13" customFormat="1" x14ac:dyDescent="0.2">
      <c r="M541" s="14"/>
      <c r="N541" s="14"/>
      <c r="O541" s="14"/>
      <c r="P541" s="14"/>
      <c r="Q541" s="14"/>
      <c r="R541" s="14"/>
      <c r="S541" s="14"/>
      <c r="T541" s="34"/>
      <c r="U541" s="14"/>
      <c r="V541" s="34"/>
      <c r="W541" s="14"/>
      <c r="X541" s="34"/>
    </row>
    <row r="542" spans="13:24" s="13" customFormat="1" x14ac:dyDescent="0.2">
      <c r="M542" s="14"/>
      <c r="N542" s="14"/>
      <c r="O542" s="14"/>
      <c r="P542" s="14"/>
      <c r="Q542" s="14"/>
      <c r="R542" s="14"/>
      <c r="S542" s="14"/>
      <c r="T542" s="34"/>
      <c r="U542" s="14"/>
      <c r="V542" s="34"/>
      <c r="W542" s="14"/>
      <c r="X542" s="34"/>
    </row>
    <row r="543" spans="13:24" s="13" customFormat="1" x14ac:dyDescent="0.2">
      <c r="M543" s="14"/>
      <c r="N543" s="14"/>
      <c r="O543" s="14"/>
      <c r="P543" s="14"/>
      <c r="Q543" s="14"/>
      <c r="R543" s="14"/>
      <c r="S543" s="14"/>
      <c r="T543" s="34"/>
      <c r="U543" s="14"/>
      <c r="V543" s="34"/>
      <c r="W543" s="14"/>
      <c r="X543" s="34"/>
    </row>
    <row r="544" spans="13:24" s="13" customFormat="1" x14ac:dyDescent="0.2">
      <c r="M544" s="14"/>
      <c r="N544" s="14"/>
      <c r="O544" s="14"/>
      <c r="P544" s="14"/>
      <c r="Q544" s="14"/>
      <c r="R544" s="14"/>
      <c r="S544" s="14"/>
      <c r="T544" s="34"/>
      <c r="U544" s="14"/>
      <c r="V544" s="34"/>
      <c r="W544" s="14"/>
      <c r="X544" s="34"/>
    </row>
    <row r="545" spans="13:24" s="13" customFormat="1" x14ac:dyDescent="0.2">
      <c r="M545" s="14"/>
      <c r="N545" s="14"/>
      <c r="O545" s="14"/>
      <c r="P545" s="14"/>
      <c r="Q545" s="14"/>
      <c r="R545" s="14"/>
      <c r="S545" s="14"/>
      <c r="T545" s="34"/>
      <c r="U545" s="14"/>
      <c r="V545" s="34"/>
      <c r="W545" s="14"/>
      <c r="X545" s="34"/>
    </row>
    <row r="546" spans="13:24" s="13" customFormat="1" x14ac:dyDescent="0.2">
      <c r="M546" s="14"/>
      <c r="N546" s="14"/>
      <c r="O546" s="14"/>
      <c r="P546" s="14"/>
      <c r="Q546" s="14"/>
      <c r="R546" s="14"/>
      <c r="S546" s="14"/>
      <c r="T546" s="34"/>
      <c r="U546" s="14"/>
      <c r="V546" s="34"/>
      <c r="W546" s="14"/>
      <c r="X546" s="34"/>
    </row>
    <row r="547" spans="13:24" s="13" customFormat="1" x14ac:dyDescent="0.2">
      <c r="M547" s="14"/>
      <c r="N547" s="14"/>
      <c r="O547" s="14"/>
      <c r="P547" s="14"/>
      <c r="Q547" s="14"/>
      <c r="R547" s="14"/>
      <c r="S547" s="14"/>
      <c r="T547" s="34"/>
      <c r="U547" s="14"/>
      <c r="V547" s="34"/>
      <c r="W547" s="14"/>
      <c r="X547" s="34"/>
    </row>
    <row r="548" spans="13:24" s="13" customFormat="1" x14ac:dyDescent="0.2">
      <c r="M548" s="14"/>
      <c r="N548" s="14"/>
      <c r="O548" s="14"/>
      <c r="P548" s="14"/>
      <c r="Q548" s="14"/>
      <c r="R548" s="14"/>
      <c r="S548" s="14"/>
      <c r="T548" s="34"/>
      <c r="U548" s="14"/>
      <c r="V548" s="34"/>
      <c r="W548" s="14"/>
      <c r="X548" s="34"/>
    </row>
    <row r="549" spans="13:24" s="13" customFormat="1" x14ac:dyDescent="0.2">
      <c r="M549" s="14"/>
      <c r="N549" s="14"/>
      <c r="O549" s="14"/>
      <c r="P549" s="14"/>
      <c r="Q549" s="14"/>
      <c r="R549" s="14"/>
      <c r="S549" s="14"/>
      <c r="T549" s="34"/>
      <c r="U549" s="14"/>
      <c r="V549" s="34"/>
      <c r="W549" s="14"/>
      <c r="X549" s="34"/>
    </row>
    <row r="550" spans="13:24" s="13" customFormat="1" x14ac:dyDescent="0.2">
      <c r="M550" s="14"/>
      <c r="N550" s="14"/>
      <c r="O550" s="14"/>
      <c r="P550" s="14"/>
      <c r="Q550" s="14"/>
      <c r="R550" s="14"/>
      <c r="S550" s="14"/>
      <c r="T550" s="34"/>
      <c r="U550" s="14"/>
      <c r="V550" s="34"/>
      <c r="W550" s="14"/>
      <c r="X550" s="34"/>
    </row>
    <row r="551" spans="13:24" s="13" customFormat="1" x14ac:dyDescent="0.2">
      <c r="M551" s="14"/>
      <c r="N551" s="14"/>
      <c r="O551" s="14"/>
      <c r="P551" s="14"/>
      <c r="Q551" s="14"/>
      <c r="R551" s="14"/>
      <c r="S551" s="14"/>
      <c r="T551" s="34"/>
      <c r="U551" s="14"/>
      <c r="V551" s="34"/>
      <c r="W551" s="14"/>
      <c r="X551" s="34"/>
    </row>
    <row r="552" spans="13:24" s="13" customFormat="1" x14ac:dyDescent="0.2">
      <c r="M552" s="14"/>
      <c r="N552" s="14"/>
      <c r="O552" s="14"/>
      <c r="P552" s="14"/>
      <c r="Q552" s="14"/>
      <c r="R552" s="14"/>
      <c r="S552" s="14"/>
      <c r="T552" s="34"/>
      <c r="U552" s="14"/>
      <c r="V552" s="34"/>
      <c r="W552" s="14"/>
      <c r="X552" s="34"/>
    </row>
    <row r="553" spans="13:24" s="13" customFormat="1" x14ac:dyDescent="0.2">
      <c r="M553" s="14"/>
      <c r="N553" s="14"/>
      <c r="O553" s="14"/>
      <c r="P553" s="14"/>
      <c r="Q553" s="14"/>
      <c r="R553" s="14"/>
      <c r="S553" s="14"/>
      <c r="T553" s="34"/>
      <c r="U553" s="14"/>
      <c r="V553" s="34"/>
      <c r="W553" s="14"/>
      <c r="X553" s="34"/>
    </row>
    <row r="554" spans="13:24" s="13" customFormat="1" x14ac:dyDescent="0.2">
      <c r="M554" s="14"/>
      <c r="N554" s="14"/>
      <c r="O554" s="14"/>
      <c r="P554" s="14"/>
      <c r="Q554" s="14"/>
      <c r="R554" s="14"/>
      <c r="S554" s="14"/>
      <c r="T554" s="34"/>
      <c r="U554" s="14"/>
      <c r="V554" s="34"/>
      <c r="W554" s="14"/>
      <c r="X554" s="34"/>
    </row>
    <row r="555" spans="13:24" s="13" customFormat="1" x14ac:dyDescent="0.2">
      <c r="M555" s="14"/>
      <c r="N555" s="14"/>
      <c r="O555" s="14"/>
      <c r="P555" s="14"/>
      <c r="Q555" s="14"/>
      <c r="R555" s="14"/>
      <c r="S555" s="14"/>
      <c r="T555" s="34"/>
      <c r="U555" s="14"/>
      <c r="V555" s="34"/>
      <c r="W555" s="14"/>
      <c r="X555" s="34"/>
    </row>
    <row r="556" spans="13:24" s="13" customFormat="1" x14ac:dyDescent="0.2">
      <c r="M556" s="14"/>
      <c r="N556" s="14"/>
      <c r="O556" s="14"/>
      <c r="P556" s="14"/>
      <c r="Q556" s="14"/>
      <c r="R556" s="14"/>
      <c r="S556" s="14"/>
      <c r="T556" s="34"/>
      <c r="U556" s="14"/>
      <c r="V556" s="34"/>
      <c r="W556" s="14"/>
      <c r="X556" s="34"/>
    </row>
    <row r="557" spans="13:24" s="13" customFormat="1" x14ac:dyDescent="0.2">
      <c r="M557" s="14"/>
      <c r="N557" s="14"/>
      <c r="O557" s="14"/>
      <c r="P557" s="14"/>
      <c r="Q557" s="14"/>
      <c r="R557" s="14"/>
      <c r="S557" s="14"/>
      <c r="T557" s="34"/>
      <c r="U557" s="14"/>
      <c r="V557" s="34"/>
      <c r="W557" s="14"/>
      <c r="X557" s="34"/>
    </row>
    <row r="558" spans="13:24" s="13" customFormat="1" x14ac:dyDescent="0.2">
      <c r="M558" s="14"/>
      <c r="N558" s="14"/>
      <c r="O558" s="14"/>
      <c r="P558" s="14"/>
      <c r="Q558" s="14"/>
      <c r="R558" s="14"/>
      <c r="S558" s="14"/>
      <c r="T558" s="34"/>
      <c r="U558" s="14"/>
      <c r="V558" s="34"/>
      <c r="W558" s="14"/>
      <c r="X558" s="34"/>
    </row>
    <row r="559" spans="13:24" s="13" customFormat="1" x14ac:dyDescent="0.2">
      <c r="M559" s="14"/>
      <c r="N559" s="14"/>
      <c r="O559" s="14"/>
      <c r="P559" s="14"/>
      <c r="Q559" s="14"/>
      <c r="R559" s="14"/>
      <c r="S559" s="14"/>
      <c r="T559" s="34"/>
      <c r="U559" s="14"/>
      <c r="V559" s="34"/>
      <c r="W559" s="14"/>
      <c r="X559" s="34"/>
    </row>
    <row r="560" spans="13:24" s="13" customFormat="1" x14ac:dyDescent="0.2">
      <c r="M560" s="14"/>
      <c r="N560" s="14"/>
      <c r="O560" s="14"/>
      <c r="P560" s="14"/>
      <c r="Q560" s="14"/>
      <c r="R560" s="14"/>
      <c r="S560" s="14"/>
      <c r="T560" s="34"/>
      <c r="U560" s="14"/>
      <c r="V560" s="34"/>
      <c r="W560" s="14"/>
      <c r="X560" s="34"/>
    </row>
    <row r="561" spans="13:24" s="13" customFormat="1" x14ac:dyDescent="0.2">
      <c r="M561" s="14"/>
      <c r="N561" s="14"/>
      <c r="O561" s="14"/>
      <c r="P561" s="14"/>
      <c r="Q561" s="14"/>
      <c r="R561" s="14"/>
      <c r="S561" s="14"/>
      <c r="T561" s="34"/>
      <c r="U561" s="14"/>
      <c r="V561" s="34"/>
      <c r="W561" s="14"/>
      <c r="X561" s="34"/>
    </row>
    <row r="562" spans="13:24" s="13" customFormat="1" x14ac:dyDescent="0.2">
      <c r="M562" s="14"/>
      <c r="N562" s="14"/>
      <c r="O562" s="14"/>
      <c r="P562" s="14"/>
      <c r="Q562" s="14"/>
      <c r="R562" s="14"/>
      <c r="S562" s="14"/>
      <c r="T562" s="34"/>
      <c r="U562" s="14"/>
      <c r="V562" s="34"/>
      <c r="W562" s="14"/>
      <c r="X562" s="34"/>
    </row>
    <row r="563" spans="13:24" s="13" customFormat="1" x14ac:dyDescent="0.2">
      <c r="M563" s="14"/>
      <c r="N563" s="14"/>
      <c r="O563" s="14"/>
      <c r="P563" s="14"/>
      <c r="Q563" s="14"/>
      <c r="R563" s="14"/>
      <c r="S563" s="14"/>
      <c r="T563" s="34"/>
      <c r="U563" s="14"/>
      <c r="V563" s="34"/>
      <c r="W563" s="14"/>
      <c r="X563" s="34"/>
    </row>
    <row r="564" spans="13:24" s="13" customFormat="1" x14ac:dyDescent="0.2">
      <c r="M564" s="14"/>
      <c r="N564" s="14"/>
      <c r="O564" s="14"/>
      <c r="P564" s="14"/>
      <c r="Q564" s="14"/>
      <c r="R564" s="14"/>
      <c r="S564" s="14"/>
      <c r="T564" s="34"/>
      <c r="U564" s="14"/>
      <c r="V564" s="34"/>
      <c r="W564" s="14"/>
      <c r="X564" s="34"/>
    </row>
    <row r="565" spans="13:24" s="13" customFormat="1" x14ac:dyDescent="0.2">
      <c r="M565" s="14"/>
      <c r="N565" s="14"/>
      <c r="O565" s="14"/>
      <c r="P565" s="14"/>
      <c r="Q565" s="14"/>
      <c r="R565" s="14"/>
      <c r="S565" s="14"/>
      <c r="T565" s="34"/>
      <c r="U565" s="14"/>
      <c r="V565" s="34"/>
      <c r="W565" s="14"/>
      <c r="X565" s="34"/>
    </row>
    <row r="566" spans="13:24" s="13" customFormat="1" x14ac:dyDescent="0.2">
      <c r="M566" s="14"/>
      <c r="N566" s="14"/>
      <c r="O566" s="14"/>
      <c r="P566" s="14"/>
      <c r="Q566" s="14"/>
      <c r="R566" s="14"/>
      <c r="S566" s="14"/>
      <c r="T566" s="34"/>
      <c r="U566" s="14"/>
      <c r="V566" s="34"/>
      <c r="W566" s="14"/>
      <c r="X566" s="34"/>
    </row>
    <row r="567" spans="13:24" s="13" customFormat="1" x14ac:dyDescent="0.2">
      <c r="M567" s="14"/>
      <c r="N567" s="14"/>
      <c r="O567" s="14"/>
      <c r="P567" s="14"/>
      <c r="Q567" s="14"/>
      <c r="R567" s="14"/>
      <c r="S567" s="14"/>
      <c r="T567" s="34"/>
      <c r="U567" s="14"/>
      <c r="V567" s="34"/>
      <c r="W567" s="14"/>
      <c r="X567" s="34"/>
    </row>
    <row r="568" spans="13:24" s="13" customFormat="1" x14ac:dyDescent="0.2">
      <c r="M568" s="14"/>
      <c r="N568" s="14"/>
      <c r="O568" s="14"/>
      <c r="P568" s="14"/>
      <c r="Q568" s="14"/>
      <c r="R568" s="14"/>
      <c r="S568" s="14"/>
      <c r="T568" s="34"/>
      <c r="U568" s="14"/>
      <c r="V568" s="34"/>
      <c r="W568" s="14"/>
      <c r="X568" s="34"/>
    </row>
    <row r="569" spans="13:24" s="13" customFormat="1" x14ac:dyDescent="0.2">
      <c r="M569" s="14"/>
      <c r="N569" s="14"/>
      <c r="O569" s="14"/>
      <c r="P569" s="14"/>
      <c r="Q569" s="14"/>
      <c r="R569" s="14"/>
      <c r="S569" s="14"/>
      <c r="T569" s="34"/>
      <c r="U569" s="14"/>
      <c r="V569" s="34"/>
      <c r="W569" s="14"/>
      <c r="X569" s="34"/>
    </row>
    <row r="570" spans="13:24" s="13" customFormat="1" x14ac:dyDescent="0.2">
      <c r="M570" s="14"/>
      <c r="N570" s="14"/>
      <c r="O570" s="14"/>
      <c r="P570" s="14"/>
      <c r="Q570" s="14"/>
      <c r="R570" s="14"/>
      <c r="S570" s="14"/>
      <c r="T570" s="34"/>
      <c r="U570" s="14"/>
      <c r="V570" s="34"/>
      <c r="W570" s="14"/>
      <c r="X570" s="34"/>
    </row>
    <row r="571" spans="13:24" s="13" customFormat="1" x14ac:dyDescent="0.2">
      <c r="M571" s="14"/>
      <c r="N571" s="14"/>
      <c r="O571" s="14"/>
      <c r="P571" s="14"/>
      <c r="Q571" s="14"/>
      <c r="R571" s="14"/>
      <c r="S571" s="14"/>
      <c r="T571" s="34"/>
      <c r="U571" s="14"/>
      <c r="V571" s="34"/>
      <c r="W571" s="14"/>
      <c r="X571" s="34"/>
    </row>
    <row r="572" spans="13:24" s="13" customFormat="1" x14ac:dyDescent="0.2">
      <c r="M572" s="14"/>
      <c r="N572" s="14"/>
      <c r="O572" s="14"/>
      <c r="P572" s="14"/>
      <c r="Q572" s="14"/>
      <c r="R572" s="14"/>
      <c r="S572" s="14"/>
      <c r="T572" s="34"/>
      <c r="U572" s="14"/>
      <c r="V572" s="34"/>
      <c r="W572" s="14"/>
      <c r="X572" s="34"/>
    </row>
    <row r="573" spans="13:24" s="13" customFormat="1" x14ac:dyDescent="0.2">
      <c r="M573" s="14"/>
      <c r="N573" s="14"/>
      <c r="O573" s="14"/>
      <c r="P573" s="14"/>
      <c r="Q573" s="14"/>
      <c r="R573" s="14"/>
      <c r="S573" s="14"/>
      <c r="T573" s="34"/>
      <c r="U573" s="14"/>
      <c r="V573" s="34"/>
      <c r="W573" s="14"/>
      <c r="X573" s="34"/>
    </row>
    <row r="574" spans="13:24" s="13" customFormat="1" x14ac:dyDescent="0.2">
      <c r="M574" s="14"/>
      <c r="N574" s="14"/>
      <c r="O574" s="14"/>
      <c r="P574" s="14"/>
      <c r="Q574" s="14"/>
      <c r="R574" s="14"/>
      <c r="S574" s="14"/>
      <c r="T574" s="34"/>
      <c r="U574" s="14"/>
      <c r="V574" s="34"/>
      <c r="W574" s="14"/>
      <c r="X574" s="34"/>
    </row>
    <row r="575" spans="13:24" s="13" customFormat="1" x14ac:dyDescent="0.2">
      <c r="M575" s="14"/>
      <c r="N575" s="14"/>
      <c r="O575" s="14"/>
      <c r="P575" s="14"/>
      <c r="Q575" s="14"/>
      <c r="R575" s="14"/>
      <c r="S575" s="14"/>
      <c r="T575" s="34"/>
      <c r="U575" s="14"/>
      <c r="V575" s="34"/>
      <c r="W575" s="14"/>
      <c r="X575" s="34"/>
    </row>
    <row r="576" spans="13:24" s="13" customFormat="1" x14ac:dyDescent="0.2">
      <c r="M576" s="14"/>
      <c r="N576" s="14"/>
      <c r="O576" s="14"/>
      <c r="P576" s="14"/>
      <c r="Q576" s="14"/>
      <c r="R576" s="14"/>
      <c r="S576" s="14"/>
      <c r="T576" s="34"/>
      <c r="U576" s="14"/>
      <c r="V576" s="34"/>
      <c r="W576" s="14"/>
      <c r="X576" s="34"/>
    </row>
    <row r="577" spans="13:24" s="13" customFormat="1" x14ac:dyDescent="0.2">
      <c r="M577" s="14"/>
      <c r="N577" s="14"/>
      <c r="O577" s="14"/>
      <c r="P577" s="14"/>
      <c r="Q577" s="14"/>
      <c r="R577" s="14"/>
      <c r="S577" s="14"/>
      <c r="T577" s="34"/>
      <c r="U577" s="14"/>
      <c r="V577" s="34"/>
      <c r="W577" s="14"/>
      <c r="X577" s="34"/>
    </row>
    <row r="578" spans="13:24" s="13" customFormat="1" x14ac:dyDescent="0.2">
      <c r="M578" s="14"/>
      <c r="N578" s="14"/>
      <c r="O578" s="14"/>
      <c r="P578" s="14"/>
      <c r="Q578" s="14"/>
      <c r="R578" s="14"/>
      <c r="S578" s="14"/>
      <c r="T578" s="34"/>
      <c r="U578" s="14"/>
      <c r="V578" s="34"/>
      <c r="W578" s="14"/>
      <c r="X578" s="34"/>
    </row>
    <row r="579" spans="13:24" s="13" customFormat="1" x14ac:dyDescent="0.2">
      <c r="M579" s="14"/>
      <c r="N579" s="14"/>
      <c r="O579" s="14"/>
      <c r="P579" s="14"/>
      <c r="Q579" s="14"/>
      <c r="R579" s="14"/>
      <c r="S579" s="14"/>
      <c r="T579" s="34"/>
      <c r="U579" s="14"/>
      <c r="V579" s="34"/>
      <c r="W579" s="14"/>
      <c r="X579" s="34"/>
    </row>
    <row r="580" spans="13:24" s="13" customFormat="1" x14ac:dyDescent="0.2">
      <c r="M580" s="14"/>
      <c r="N580" s="14"/>
      <c r="O580" s="14"/>
      <c r="P580" s="14"/>
      <c r="Q580" s="14"/>
      <c r="R580" s="14"/>
      <c r="S580" s="14"/>
      <c r="T580" s="34"/>
      <c r="U580" s="14"/>
      <c r="V580" s="34"/>
      <c r="W580" s="14"/>
      <c r="X580" s="34"/>
    </row>
    <row r="581" spans="13:24" s="13" customFormat="1" x14ac:dyDescent="0.2">
      <c r="M581" s="14"/>
      <c r="N581" s="14"/>
      <c r="O581" s="14"/>
      <c r="P581" s="14"/>
      <c r="Q581" s="14"/>
      <c r="R581" s="14"/>
      <c r="S581" s="14"/>
      <c r="T581" s="34"/>
      <c r="U581" s="14"/>
      <c r="V581" s="34"/>
      <c r="W581" s="14"/>
      <c r="X581" s="34"/>
    </row>
    <row r="582" spans="13:24" s="13" customFormat="1" x14ac:dyDescent="0.2">
      <c r="M582" s="14"/>
      <c r="N582" s="14"/>
      <c r="O582" s="14"/>
      <c r="P582" s="14"/>
      <c r="Q582" s="14"/>
      <c r="R582" s="14"/>
      <c r="S582" s="14"/>
      <c r="T582" s="34"/>
      <c r="U582" s="14"/>
      <c r="V582" s="34"/>
      <c r="W582" s="14"/>
      <c r="X582" s="34"/>
    </row>
    <row r="583" spans="13:24" s="13" customFormat="1" x14ac:dyDescent="0.2">
      <c r="M583" s="14"/>
      <c r="N583" s="14"/>
      <c r="O583" s="14"/>
      <c r="P583" s="14"/>
      <c r="Q583" s="14"/>
      <c r="R583" s="14"/>
      <c r="S583" s="14"/>
      <c r="T583" s="34"/>
      <c r="U583" s="14"/>
      <c r="V583" s="34"/>
      <c r="W583" s="14"/>
      <c r="X583" s="34"/>
    </row>
    <row r="584" spans="13:24" s="13" customFormat="1" x14ac:dyDescent="0.2">
      <c r="M584" s="14"/>
      <c r="N584" s="14"/>
      <c r="O584" s="14"/>
      <c r="P584" s="14"/>
      <c r="Q584" s="14"/>
      <c r="R584" s="14"/>
      <c r="S584" s="14"/>
      <c r="T584" s="34"/>
      <c r="U584" s="14"/>
      <c r="V584" s="34"/>
      <c r="W584" s="14"/>
      <c r="X584" s="34"/>
    </row>
    <row r="585" spans="13:24" s="13" customFormat="1" x14ac:dyDescent="0.2">
      <c r="M585" s="14"/>
      <c r="N585" s="14"/>
      <c r="O585" s="14"/>
      <c r="P585" s="14"/>
      <c r="Q585" s="14"/>
      <c r="R585" s="14"/>
      <c r="S585" s="14"/>
      <c r="T585" s="34"/>
      <c r="U585" s="14"/>
      <c r="V585" s="34"/>
      <c r="W585" s="14"/>
      <c r="X585" s="34"/>
    </row>
    <row r="586" spans="13:24" s="13" customFormat="1" x14ac:dyDescent="0.2">
      <c r="M586" s="14"/>
      <c r="N586" s="14"/>
      <c r="O586" s="14"/>
      <c r="P586" s="14"/>
      <c r="Q586" s="14"/>
      <c r="R586" s="14"/>
      <c r="S586" s="14"/>
      <c r="T586" s="34"/>
      <c r="U586" s="14"/>
      <c r="V586" s="34"/>
      <c r="W586" s="14"/>
      <c r="X586" s="34"/>
    </row>
    <row r="587" spans="13:24" s="13" customFormat="1" x14ac:dyDescent="0.2">
      <c r="M587" s="14"/>
      <c r="N587" s="14"/>
      <c r="O587" s="14"/>
      <c r="P587" s="14"/>
      <c r="Q587" s="14"/>
      <c r="R587" s="14"/>
      <c r="S587" s="14"/>
      <c r="T587" s="34"/>
      <c r="U587" s="14"/>
      <c r="V587" s="34"/>
      <c r="W587" s="14"/>
      <c r="X587" s="34"/>
    </row>
    <row r="588" spans="13:24" s="13" customFormat="1" x14ac:dyDescent="0.2">
      <c r="M588" s="14"/>
      <c r="N588" s="14"/>
      <c r="O588" s="14"/>
      <c r="P588" s="14"/>
      <c r="Q588" s="14"/>
      <c r="R588" s="14"/>
      <c r="S588" s="14"/>
      <c r="T588" s="34"/>
      <c r="U588" s="14"/>
      <c r="V588" s="34"/>
      <c r="W588" s="14"/>
      <c r="X588" s="34"/>
    </row>
    <row r="589" spans="13:24" s="13" customFormat="1" x14ac:dyDescent="0.2">
      <c r="M589" s="14"/>
      <c r="N589" s="14"/>
      <c r="O589" s="14"/>
      <c r="P589" s="14"/>
      <c r="Q589" s="14"/>
      <c r="R589" s="14"/>
      <c r="S589" s="14"/>
      <c r="T589" s="34"/>
      <c r="U589" s="14"/>
      <c r="V589" s="34"/>
      <c r="W589" s="14"/>
      <c r="X589" s="34"/>
    </row>
    <row r="590" spans="13:24" s="13" customFormat="1" x14ac:dyDescent="0.2">
      <c r="M590" s="14"/>
      <c r="N590" s="14"/>
      <c r="O590" s="14"/>
      <c r="P590" s="14"/>
      <c r="Q590" s="14"/>
      <c r="R590" s="14"/>
      <c r="S590" s="14"/>
      <c r="T590" s="34"/>
      <c r="U590" s="14"/>
      <c r="V590" s="34"/>
      <c r="W590" s="14"/>
      <c r="X590" s="34"/>
    </row>
    <row r="591" spans="13:24" s="13" customFormat="1" x14ac:dyDescent="0.2">
      <c r="M591" s="14"/>
      <c r="N591" s="14"/>
      <c r="O591" s="14"/>
      <c r="P591" s="14"/>
      <c r="Q591" s="14"/>
      <c r="R591" s="14"/>
      <c r="S591" s="14"/>
      <c r="T591" s="34"/>
      <c r="U591" s="14"/>
      <c r="V591" s="34"/>
      <c r="W591" s="14"/>
      <c r="X591" s="34"/>
    </row>
    <row r="592" spans="13:24" s="13" customFormat="1" x14ac:dyDescent="0.2">
      <c r="M592" s="14"/>
      <c r="N592" s="14"/>
      <c r="O592" s="14"/>
      <c r="P592" s="14"/>
      <c r="Q592" s="14"/>
      <c r="R592" s="14"/>
      <c r="S592" s="14"/>
      <c r="T592" s="34"/>
      <c r="U592" s="14"/>
      <c r="V592" s="34"/>
      <c r="W592" s="14"/>
      <c r="X592" s="34"/>
    </row>
    <row r="593" spans="13:24" s="13" customFormat="1" x14ac:dyDescent="0.2">
      <c r="M593" s="14"/>
      <c r="N593" s="14"/>
      <c r="O593" s="14"/>
      <c r="P593" s="14"/>
      <c r="Q593" s="14"/>
      <c r="R593" s="14"/>
      <c r="S593" s="14"/>
      <c r="T593" s="34"/>
      <c r="U593" s="14"/>
      <c r="V593" s="34"/>
      <c r="W593" s="14"/>
      <c r="X593" s="34"/>
    </row>
    <row r="594" spans="13:24" s="13" customFormat="1" x14ac:dyDescent="0.2">
      <c r="M594" s="14"/>
      <c r="N594" s="14"/>
      <c r="O594" s="14"/>
      <c r="P594" s="14"/>
      <c r="Q594" s="14"/>
      <c r="R594" s="14"/>
      <c r="S594" s="14"/>
      <c r="T594" s="34"/>
      <c r="U594" s="14"/>
      <c r="V594" s="34"/>
      <c r="W594" s="14"/>
      <c r="X594" s="34"/>
    </row>
    <row r="595" spans="13:24" s="13" customFormat="1" x14ac:dyDescent="0.2">
      <c r="M595" s="14"/>
      <c r="N595" s="14"/>
      <c r="O595" s="14"/>
      <c r="P595" s="14"/>
      <c r="Q595" s="14"/>
      <c r="R595" s="14"/>
      <c r="S595" s="14"/>
      <c r="T595" s="34"/>
      <c r="U595" s="14"/>
      <c r="V595" s="34"/>
      <c r="W595" s="14"/>
      <c r="X595" s="34"/>
    </row>
    <row r="596" spans="13:24" s="13" customFormat="1" x14ac:dyDescent="0.2">
      <c r="M596" s="14"/>
      <c r="N596" s="14"/>
      <c r="O596" s="14"/>
      <c r="P596" s="14"/>
      <c r="Q596" s="14"/>
      <c r="R596" s="14"/>
      <c r="S596" s="14"/>
      <c r="T596" s="34"/>
      <c r="U596" s="14"/>
      <c r="V596" s="34"/>
      <c r="W596" s="14"/>
      <c r="X596" s="34"/>
    </row>
    <row r="597" spans="13:24" s="13" customFormat="1" x14ac:dyDescent="0.2">
      <c r="M597" s="14"/>
      <c r="N597" s="14"/>
      <c r="O597" s="14"/>
      <c r="P597" s="14"/>
      <c r="Q597" s="14"/>
      <c r="R597" s="14"/>
      <c r="S597" s="14"/>
      <c r="T597" s="34"/>
      <c r="U597" s="14"/>
      <c r="V597" s="34"/>
      <c r="W597" s="14"/>
      <c r="X597" s="34"/>
    </row>
    <row r="598" spans="13:24" s="13" customFormat="1" x14ac:dyDescent="0.2">
      <c r="M598" s="14"/>
      <c r="N598" s="14"/>
      <c r="O598" s="14"/>
      <c r="P598" s="14"/>
      <c r="Q598" s="14"/>
      <c r="R598" s="14"/>
      <c r="S598" s="14"/>
      <c r="T598" s="34"/>
      <c r="U598" s="14"/>
      <c r="V598" s="34"/>
      <c r="W598" s="14"/>
      <c r="X598" s="34"/>
    </row>
    <row r="599" spans="13:24" s="13" customFormat="1" x14ac:dyDescent="0.2">
      <c r="M599" s="14"/>
      <c r="N599" s="14"/>
      <c r="O599" s="14"/>
      <c r="P599" s="14"/>
      <c r="Q599" s="14"/>
      <c r="R599" s="14"/>
      <c r="S599" s="14"/>
      <c r="T599" s="34"/>
      <c r="U599" s="14"/>
      <c r="V599" s="34"/>
      <c r="W599" s="14"/>
      <c r="X599" s="34"/>
    </row>
    <row r="600" spans="13:24" s="13" customFormat="1" x14ac:dyDescent="0.2">
      <c r="M600" s="14"/>
      <c r="N600" s="14"/>
      <c r="O600" s="14"/>
      <c r="P600" s="14"/>
      <c r="Q600" s="14"/>
      <c r="R600" s="14"/>
      <c r="S600" s="14"/>
      <c r="T600" s="34"/>
      <c r="U600" s="14"/>
      <c r="V600" s="34"/>
      <c r="W600" s="14"/>
      <c r="X600" s="34"/>
    </row>
    <row r="601" spans="13:24" s="13" customFormat="1" x14ac:dyDescent="0.2">
      <c r="M601" s="14"/>
      <c r="N601" s="14"/>
      <c r="O601" s="14"/>
      <c r="P601" s="14"/>
      <c r="Q601" s="14"/>
      <c r="R601" s="14"/>
      <c r="S601" s="14"/>
      <c r="T601" s="34"/>
      <c r="U601" s="14"/>
      <c r="V601" s="34"/>
      <c r="W601" s="14"/>
      <c r="X601" s="34"/>
    </row>
    <row r="602" spans="13:24" s="13" customFormat="1" x14ac:dyDescent="0.2">
      <c r="M602" s="14"/>
      <c r="N602" s="14"/>
      <c r="O602" s="14"/>
      <c r="P602" s="14"/>
      <c r="Q602" s="14"/>
      <c r="R602" s="14"/>
      <c r="S602" s="14"/>
      <c r="T602" s="34"/>
      <c r="U602" s="14"/>
      <c r="V602" s="34"/>
      <c r="W602" s="14"/>
      <c r="X602" s="34"/>
    </row>
    <row r="603" spans="13:24" s="13" customFormat="1" x14ac:dyDescent="0.2">
      <c r="M603" s="14"/>
      <c r="N603" s="14"/>
      <c r="O603" s="14"/>
      <c r="P603" s="14"/>
      <c r="Q603" s="14"/>
      <c r="R603" s="14"/>
      <c r="S603" s="14"/>
      <c r="T603" s="34"/>
      <c r="U603" s="14"/>
      <c r="V603" s="34"/>
      <c r="W603" s="14"/>
      <c r="X603" s="34"/>
    </row>
    <row r="604" spans="13:24" s="13" customFormat="1" x14ac:dyDescent="0.2">
      <c r="M604" s="14"/>
      <c r="N604" s="14"/>
      <c r="O604" s="14"/>
      <c r="P604" s="14"/>
      <c r="Q604" s="14"/>
      <c r="R604" s="14"/>
      <c r="S604" s="14"/>
      <c r="T604" s="34"/>
      <c r="U604" s="14"/>
      <c r="V604" s="34"/>
      <c r="W604" s="14"/>
      <c r="X604" s="34"/>
    </row>
    <row r="605" spans="13:24" s="13" customFormat="1" x14ac:dyDescent="0.2">
      <c r="M605" s="14"/>
      <c r="N605" s="14"/>
      <c r="O605" s="14"/>
      <c r="P605" s="14"/>
      <c r="Q605" s="14"/>
      <c r="R605" s="14"/>
      <c r="S605" s="14"/>
      <c r="T605" s="34"/>
      <c r="U605" s="14"/>
      <c r="V605" s="34"/>
      <c r="W605" s="14"/>
      <c r="X605" s="34"/>
    </row>
    <row r="606" spans="13:24" s="13" customFormat="1" x14ac:dyDescent="0.2">
      <c r="M606" s="14"/>
      <c r="N606" s="14"/>
      <c r="O606" s="14"/>
      <c r="P606" s="14"/>
      <c r="Q606" s="14"/>
      <c r="R606" s="14"/>
      <c r="S606" s="14"/>
      <c r="T606" s="34"/>
      <c r="U606" s="14"/>
      <c r="V606" s="34"/>
      <c r="W606" s="14"/>
      <c r="X606" s="34"/>
    </row>
    <row r="607" spans="13:24" s="13" customFormat="1" x14ac:dyDescent="0.2">
      <c r="M607" s="14"/>
      <c r="N607" s="14"/>
      <c r="O607" s="14"/>
      <c r="P607" s="14"/>
      <c r="Q607" s="14"/>
      <c r="R607" s="14"/>
      <c r="S607" s="14"/>
      <c r="T607" s="34"/>
      <c r="U607" s="14"/>
      <c r="V607" s="34"/>
      <c r="W607" s="14"/>
      <c r="X607" s="34"/>
    </row>
    <row r="608" spans="13:24" s="13" customFormat="1" x14ac:dyDescent="0.2">
      <c r="M608" s="14"/>
      <c r="N608" s="14"/>
      <c r="O608" s="14"/>
      <c r="P608" s="14"/>
      <c r="Q608" s="14"/>
      <c r="R608" s="14"/>
      <c r="S608" s="14"/>
      <c r="T608" s="34"/>
      <c r="U608" s="14"/>
      <c r="V608" s="34"/>
      <c r="W608" s="14"/>
      <c r="X608" s="34"/>
    </row>
    <row r="609" spans="13:24" s="13" customFormat="1" x14ac:dyDescent="0.2">
      <c r="M609" s="14"/>
      <c r="N609" s="14"/>
      <c r="O609" s="14"/>
      <c r="P609" s="14"/>
      <c r="Q609" s="14"/>
      <c r="R609" s="14"/>
      <c r="S609" s="14"/>
      <c r="T609" s="34"/>
      <c r="U609" s="14"/>
      <c r="V609" s="34"/>
      <c r="W609" s="14"/>
      <c r="X609" s="34"/>
    </row>
    <row r="610" spans="13:24" s="13" customFormat="1" x14ac:dyDescent="0.2">
      <c r="M610" s="14"/>
      <c r="N610" s="14"/>
      <c r="O610" s="14"/>
      <c r="P610" s="14"/>
      <c r="Q610" s="14"/>
      <c r="R610" s="14"/>
      <c r="S610" s="14"/>
      <c r="T610" s="34"/>
      <c r="U610" s="14"/>
      <c r="V610" s="34"/>
      <c r="W610" s="14"/>
      <c r="X610" s="34"/>
    </row>
    <row r="611" spans="13:24" s="13" customFormat="1" x14ac:dyDescent="0.2">
      <c r="M611" s="14"/>
      <c r="N611" s="14"/>
      <c r="O611" s="14"/>
      <c r="P611" s="14"/>
      <c r="Q611" s="14"/>
      <c r="R611" s="14"/>
      <c r="S611" s="14"/>
      <c r="T611" s="34"/>
      <c r="U611" s="14"/>
      <c r="V611" s="34"/>
      <c r="W611" s="14"/>
      <c r="X611" s="34"/>
    </row>
    <row r="612" spans="13:24" s="13" customFormat="1" x14ac:dyDescent="0.2">
      <c r="M612" s="14"/>
      <c r="N612" s="14"/>
      <c r="O612" s="14"/>
      <c r="P612" s="14"/>
      <c r="Q612" s="14"/>
      <c r="R612" s="14"/>
      <c r="S612" s="14"/>
      <c r="T612" s="34"/>
      <c r="U612" s="14"/>
      <c r="V612" s="34"/>
      <c r="W612" s="14"/>
      <c r="X612" s="34"/>
    </row>
    <row r="613" spans="13:24" s="13" customFormat="1" x14ac:dyDescent="0.2">
      <c r="M613" s="14"/>
      <c r="N613" s="14"/>
      <c r="O613" s="14"/>
      <c r="P613" s="14"/>
      <c r="Q613" s="14"/>
      <c r="R613" s="14"/>
      <c r="S613" s="14"/>
      <c r="T613" s="34"/>
      <c r="U613" s="14"/>
      <c r="V613" s="34"/>
      <c r="W613" s="14"/>
      <c r="X613" s="34"/>
    </row>
    <row r="614" spans="13:24" s="13" customFormat="1" x14ac:dyDescent="0.2">
      <c r="M614" s="14"/>
      <c r="N614" s="14"/>
      <c r="O614" s="14"/>
      <c r="P614" s="14"/>
      <c r="Q614" s="14"/>
      <c r="R614" s="14"/>
      <c r="S614" s="14"/>
      <c r="T614" s="34"/>
      <c r="U614" s="14"/>
      <c r="V614" s="34"/>
      <c r="W614" s="14"/>
      <c r="X614" s="34"/>
    </row>
    <row r="615" spans="13:24" s="13" customFormat="1" x14ac:dyDescent="0.2">
      <c r="M615" s="14"/>
      <c r="N615" s="14"/>
      <c r="O615" s="14"/>
      <c r="P615" s="14"/>
      <c r="Q615" s="14"/>
      <c r="R615" s="14"/>
      <c r="S615" s="14"/>
      <c r="T615" s="34"/>
      <c r="U615" s="14"/>
      <c r="V615" s="34"/>
      <c r="W615" s="14"/>
      <c r="X615" s="34"/>
    </row>
    <row r="616" spans="13:24" s="13" customFormat="1" x14ac:dyDescent="0.2">
      <c r="M616" s="14"/>
      <c r="N616" s="14"/>
      <c r="O616" s="14"/>
      <c r="P616" s="14"/>
      <c r="Q616" s="14"/>
      <c r="R616" s="14"/>
      <c r="S616" s="14"/>
      <c r="T616" s="34"/>
      <c r="U616" s="14"/>
      <c r="V616" s="34"/>
      <c r="W616" s="14"/>
      <c r="X616" s="34"/>
    </row>
    <row r="617" spans="13:24" s="13" customFormat="1" x14ac:dyDescent="0.2">
      <c r="M617" s="14"/>
      <c r="N617" s="14"/>
      <c r="O617" s="14"/>
      <c r="P617" s="14"/>
      <c r="Q617" s="14"/>
      <c r="R617" s="14"/>
      <c r="S617" s="14"/>
      <c r="T617" s="34"/>
      <c r="U617" s="14"/>
      <c r="V617" s="34"/>
      <c r="W617" s="14"/>
      <c r="X617" s="34"/>
    </row>
    <row r="618" spans="13:24" s="13" customFormat="1" x14ac:dyDescent="0.2">
      <c r="M618" s="14"/>
      <c r="N618" s="14"/>
      <c r="O618" s="14"/>
      <c r="P618" s="14"/>
      <c r="Q618" s="14"/>
      <c r="R618" s="14"/>
      <c r="S618" s="14"/>
      <c r="T618" s="34"/>
      <c r="U618" s="14"/>
      <c r="V618" s="34"/>
      <c r="W618" s="14"/>
      <c r="X618" s="34"/>
    </row>
    <row r="619" spans="13:24" s="13" customFormat="1" x14ac:dyDescent="0.2">
      <c r="M619" s="14"/>
      <c r="N619" s="14"/>
      <c r="O619" s="14"/>
      <c r="P619" s="14"/>
      <c r="Q619" s="14"/>
      <c r="R619" s="14"/>
      <c r="S619" s="14"/>
      <c r="T619" s="34"/>
      <c r="U619" s="14"/>
      <c r="V619" s="34"/>
      <c r="W619" s="14"/>
      <c r="X619" s="34"/>
    </row>
    <row r="620" spans="13:24" s="13" customFormat="1" x14ac:dyDescent="0.2">
      <c r="M620" s="14"/>
      <c r="N620" s="14"/>
      <c r="O620" s="14"/>
      <c r="P620" s="14"/>
      <c r="Q620" s="14"/>
      <c r="R620" s="14"/>
      <c r="S620" s="14"/>
      <c r="T620" s="34"/>
      <c r="U620" s="14"/>
      <c r="V620" s="34"/>
      <c r="W620" s="14"/>
      <c r="X620" s="34"/>
    </row>
    <row r="621" spans="13:24" s="13" customFormat="1" x14ac:dyDescent="0.2">
      <c r="M621" s="14"/>
      <c r="N621" s="14"/>
      <c r="O621" s="14"/>
      <c r="P621" s="14"/>
      <c r="Q621" s="14"/>
      <c r="R621" s="14"/>
      <c r="S621" s="14"/>
      <c r="T621" s="34"/>
      <c r="U621" s="14"/>
      <c r="V621" s="34"/>
      <c r="W621" s="14"/>
      <c r="X621" s="34"/>
    </row>
    <row r="622" spans="13:24" s="13" customFormat="1" x14ac:dyDescent="0.2">
      <c r="M622" s="14"/>
      <c r="N622" s="14"/>
      <c r="O622" s="14"/>
      <c r="P622" s="14"/>
      <c r="Q622" s="14"/>
      <c r="R622" s="14"/>
      <c r="S622" s="14"/>
      <c r="T622" s="34"/>
      <c r="U622" s="14"/>
      <c r="V622" s="34"/>
      <c r="W622" s="14"/>
      <c r="X622" s="34"/>
    </row>
    <row r="623" spans="13:24" s="13" customFormat="1" x14ac:dyDescent="0.2">
      <c r="M623" s="14"/>
      <c r="N623" s="14"/>
      <c r="O623" s="14"/>
      <c r="P623" s="14"/>
      <c r="Q623" s="14"/>
      <c r="R623" s="14"/>
      <c r="S623" s="14"/>
      <c r="T623" s="34"/>
      <c r="U623" s="14"/>
      <c r="V623" s="34"/>
      <c r="W623" s="14"/>
      <c r="X623" s="34"/>
    </row>
    <row r="624" spans="13:24" s="13" customFormat="1" x14ac:dyDescent="0.2">
      <c r="M624" s="14"/>
      <c r="N624" s="14"/>
      <c r="O624" s="14"/>
      <c r="P624" s="14"/>
      <c r="Q624" s="14"/>
      <c r="R624" s="14"/>
      <c r="S624" s="14"/>
      <c r="T624" s="34"/>
      <c r="U624" s="14"/>
      <c r="V624" s="34"/>
      <c r="W624" s="14"/>
      <c r="X624" s="34"/>
    </row>
    <row r="625" spans="13:24" s="13" customFormat="1" x14ac:dyDescent="0.2">
      <c r="M625" s="14"/>
      <c r="N625" s="14"/>
      <c r="O625" s="14"/>
      <c r="P625" s="14"/>
      <c r="Q625" s="14"/>
      <c r="R625" s="14"/>
      <c r="S625" s="14"/>
      <c r="T625" s="34"/>
      <c r="U625" s="14"/>
      <c r="V625" s="34"/>
      <c r="W625" s="14"/>
      <c r="X625" s="34"/>
    </row>
    <row r="626" spans="13:24" s="13" customFormat="1" x14ac:dyDescent="0.2">
      <c r="M626" s="14"/>
      <c r="N626" s="14"/>
      <c r="O626" s="14"/>
      <c r="P626" s="14"/>
      <c r="Q626" s="14"/>
      <c r="R626" s="14"/>
      <c r="S626" s="14"/>
      <c r="T626" s="34"/>
      <c r="U626" s="14"/>
      <c r="V626" s="34"/>
      <c r="W626" s="14"/>
      <c r="X626" s="34"/>
    </row>
    <row r="627" spans="13:24" s="13" customFormat="1" x14ac:dyDescent="0.2">
      <c r="M627" s="14"/>
      <c r="N627" s="14"/>
      <c r="O627" s="14"/>
      <c r="P627" s="14"/>
      <c r="Q627" s="14"/>
      <c r="R627" s="14"/>
      <c r="S627" s="14"/>
      <c r="T627" s="34"/>
      <c r="U627" s="14"/>
      <c r="V627" s="34"/>
      <c r="W627" s="14"/>
      <c r="X627" s="34"/>
    </row>
    <row r="628" spans="13:24" s="13" customFormat="1" x14ac:dyDescent="0.2">
      <c r="M628" s="14"/>
      <c r="N628" s="14"/>
      <c r="O628" s="14"/>
      <c r="P628" s="14"/>
      <c r="Q628" s="14"/>
      <c r="R628" s="14"/>
      <c r="S628" s="14"/>
      <c r="T628" s="34"/>
      <c r="U628" s="14"/>
      <c r="V628" s="34"/>
      <c r="W628" s="14"/>
      <c r="X628" s="34"/>
    </row>
    <row r="629" spans="13:24" s="13" customFormat="1" x14ac:dyDescent="0.2">
      <c r="M629" s="14"/>
      <c r="N629" s="14"/>
      <c r="O629" s="14"/>
      <c r="P629" s="14"/>
      <c r="Q629" s="14"/>
      <c r="R629" s="14"/>
      <c r="S629" s="14"/>
      <c r="T629" s="34"/>
      <c r="U629" s="14"/>
      <c r="V629" s="34"/>
      <c r="W629" s="14"/>
      <c r="X629" s="34"/>
    </row>
    <row r="630" spans="13:24" s="13" customFormat="1" x14ac:dyDescent="0.2">
      <c r="M630" s="14"/>
      <c r="N630" s="14"/>
      <c r="O630" s="14"/>
      <c r="P630" s="14"/>
      <c r="Q630" s="14"/>
      <c r="R630" s="14"/>
      <c r="S630" s="14"/>
      <c r="T630" s="34"/>
      <c r="U630" s="14"/>
      <c r="V630" s="34"/>
      <c r="W630" s="14"/>
      <c r="X630" s="34"/>
    </row>
    <row r="631" spans="13:24" s="13" customFormat="1" x14ac:dyDescent="0.2">
      <c r="M631" s="14"/>
      <c r="N631" s="14"/>
      <c r="O631" s="14"/>
      <c r="P631" s="14"/>
      <c r="Q631" s="14"/>
      <c r="R631" s="14"/>
      <c r="S631" s="14"/>
      <c r="T631" s="34"/>
      <c r="U631" s="14"/>
      <c r="V631" s="34"/>
      <c r="W631" s="14"/>
      <c r="X631" s="34"/>
    </row>
    <row r="632" spans="13:24" s="13" customFormat="1" x14ac:dyDescent="0.2">
      <c r="M632" s="14"/>
      <c r="N632" s="14"/>
      <c r="O632" s="14"/>
      <c r="P632" s="14"/>
      <c r="Q632" s="14"/>
      <c r="R632" s="14"/>
      <c r="S632" s="14"/>
      <c r="T632" s="34"/>
      <c r="U632" s="14"/>
      <c r="V632" s="34"/>
      <c r="W632" s="14"/>
      <c r="X632" s="34"/>
    </row>
    <row r="633" spans="13:24" s="13" customFormat="1" x14ac:dyDescent="0.2">
      <c r="M633" s="14"/>
      <c r="N633" s="14"/>
      <c r="O633" s="14"/>
      <c r="P633" s="14"/>
      <c r="Q633" s="14"/>
      <c r="R633" s="14"/>
      <c r="S633" s="14"/>
      <c r="T633" s="34"/>
      <c r="U633" s="14"/>
      <c r="V633" s="34"/>
      <c r="W633" s="14"/>
      <c r="X633" s="34"/>
    </row>
    <row r="634" spans="13:24" s="13" customFormat="1" x14ac:dyDescent="0.2">
      <c r="M634" s="14"/>
      <c r="N634" s="14"/>
      <c r="O634" s="14"/>
      <c r="P634" s="14"/>
      <c r="Q634" s="14"/>
      <c r="R634" s="14"/>
      <c r="S634" s="14"/>
      <c r="T634" s="34"/>
      <c r="U634" s="14"/>
      <c r="V634" s="34"/>
      <c r="W634" s="14"/>
      <c r="X634" s="34"/>
    </row>
    <row r="635" spans="13:24" s="13" customFormat="1" x14ac:dyDescent="0.2">
      <c r="M635" s="14"/>
      <c r="N635" s="14"/>
      <c r="O635" s="14"/>
      <c r="P635" s="14"/>
      <c r="Q635" s="14"/>
      <c r="R635" s="14"/>
      <c r="S635" s="14"/>
      <c r="T635" s="34"/>
      <c r="U635" s="14"/>
      <c r="V635" s="34"/>
      <c r="W635" s="14"/>
      <c r="X635" s="34"/>
    </row>
    <row r="636" spans="13:24" s="13" customFormat="1" x14ac:dyDescent="0.2">
      <c r="M636" s="14"/>
      <c r="N636" s="14"/>
      <c r="O636" s="14"/>
      <c r="P636" s="14"/>
      <c r="Q636" s="14"/>
      <c r="R636" s="14"/>
      <c r="S636" s="14"/>
      <c r="T636" s="34"/>
      <c r="U636" s="14"/>
      <c r="V636" s="34"/>
      <c r="W636" s="14"/>
      <c r="X636" s="34"/>
    </row>
    <row r="637" spans="13:24" s="13" customFormat="1" x14ac:dyDescent="0.2">
      <c r="M637" s="14"/>
      <c r="N637" s="14"/>
      <c r="O637" s="14"/>
      <c r="P637" s="14"/>
      <c r="Q637" s="14"/>
      <c r="R637" s="14"/>
      <c r="S637" s="14"/>
      <c r="T637" s="34"/>
      <c r="U637" s="14"/>
      <c r="V637" s="34"/>
      <c r="W637" s="14"/>
      <c r="X637" s="34"/>
    </row>
    <row r="638" spans="13:24" s="13" customFormat="1" x14ac:dyDescent="0.2">
      <c r="M638" s="14"/>
      <c r="N638" s="14"/>
      <c r="O638" s="14"/>
      <c r="P638" s="14"/>
      <c r="Q638" s="14"/>
      <c r="R638" s="14"/>
      <c r="S638" s="14"/>
      <c r="T638" s="34"/>
      <c r="U638" s="14"/>
      <c r="V638" s="34"/>
      <c r="W638" s="14"/>
      <c r="X638" s="34"/>
    </row>
    <row r="639" spans="13:24" s="13" customFormat="1" x14ac:dyDescent="0.2">
      <c r="M639" s="14"/>
      <c r="N639" s="14"/>
      <c r="O639" s="14"/>
      <c r="P639" s="14"/>
      <c r="Q639" s="14"/>
      <c r="R639" s="14"/>
      <c r="S639" s="14"/>
      <c r="T639" s="34"/>
      <c r="U639" s="14"/>
      <c r="V639" s="34"/>
      <c r="W639" s="14"/>
      <c r="X639" s="34"/>
    </row>
    <row r="640" spans="13:24" s="13" customFormat="1" x14ac:dyDescent="0.2">
      <c r="M640" s="14"/>
      <c r="N640" s="14"/>
      <c r="O640" s="14"/>
      <c r="P640" s="14"/>
      <c r="Q640" s="14"/>
      <c r="R640" s="14"/>
      <c r="S640" s="14"/>
      <c r="T640" s="34"/>
      <c r="U640" s="14"/>
      <c r="V640" s="34"/>
      <c r="W640" s="14"/>
      <c r="X640" s="34"/>
    </row>
    <row r="641" spans="13:24" s="13" customFormat="1" x14ac:dyDescent="0.2">
      <c r="M641" s="14"/>
      <c r="N641" s="14"/>
      <c r="O641" s="14"/>
      <c r="P641" s="14"/>
      <c r="Q641" s="14"/>
      <c r="R641" s="14"/>
      <c r="S641" s="14"/>
      <c r="T641" s="34"/>
      <c r="U641" s="14"/>
      <c r="V641" s="34"/>
      <c r="W641" s="14"/>
      <c r="X641" s="34"/>
    </row>
    <row r="642" spans="13:24" s="13" customFormat="1" x14ac:dyDescent="0.2">
      <c r="M642" s="14"/>
      <c r="N642" s="14"/>
      <c r="O642" s="14"/>
      <c r="P642" s="14"/>
      <c r="Q642" s="14"/>
      <c r="R642" s="14"/>
      <c r="S642" s="14"/>
      <c r="T642" s="34"/>
      <c r="U642" s="14"/>
      <c r="V642" s="34"/>
      <c r="W642" s="14"/>
      <c r="X642" s="34"/>
    </row>
    <row r="643" spans="13:24" s="13" customFormat="1" x14ac:dyDescent="0.2">
      <c r="M643" s="14"/>
      <c r="N643" s="14"/>
      <c r="O643" s="14"/>
      <c r="P643" s="14"/>
      <c r="Q643" s="14"/>
      <c r="R643" s="14"/>
      <c r="S643" s="14"/>
      <c r="T643" s="34"/>
      <c r="U643" s="14"/>
      <c r="V643" s="34"/>
      <c r="W643" s="14"/>
      <c r="X643" s="34"/>
    </row>
    <row r="644" spans="13:24" s="13" customFormat="1" x14ac:dyDescent="0.2">
      <c r="M644" s="14"/>
      <c r="N644" s="14"/>
      <c r="O644" s="14"/>
      <c r="P644" s="14"/>
      <c r="Q644" s="14"/>
      <c r="R644" s="14"/>
      <c r="S644" s="14"/>
      <c r="T644" s="34"/>
      <c r="U644" s="14"/>
      <c r="V644" s="34"/>
      <c r="W644" s="14"/>
      <c r="X644" s="34"/>
    </row>
    <row r="645" spans="13:24" s="13" customFormat="1" x14ac:dyDescent="0.2">
      <c r="M645" s="14"/>
      <c r="N645" s="14"/>
      <c r="O645" s="14"/>
      <c r="P645" s="14"/>
      <c r="Q645" s="14"/>
      <c r="R645" s="14"/>
      <c r="S645" s="14"/>
      <c r="T645" s="34"/>
      <c r="U645" s="14"/>
      <c r="V645" s="34"/>
      <c r="W645" s="14"/>
      <c r="X645" s="34"/>
    </row>
    <row r="646" spans="13:24" s="13" customFormat="1" x14ac:dyDescent="0.2">
      <c r="M646" s="14"/>
      <c r="N646" s="14"/>
      <c r="O646" s="14"/>
      <c r="P646" s="14"/>
      <c r="Q646" s="14"/>
      <c r="R646" s="14"/>
      <c r="S646" s="14"/>
      <c r="T646" s="34"/>
      <c r="U646" s="14"/>
      <c r="V646" s="34"/>
      <c r="W646" s="14"/>
      <c r="X646" s="34"/>
    </row>
    <row r="647" spans="13:24" s="13" customFormat="1" x14ac:dyDescent="0.2">
      <c r="M647" s="14"/>
      <c r="N647" s="14"/>
      <c r="O647" s="14"/>
      <c r="P647" s="14"/>
      <c r="Q647" s="14"/>
      <c r="R647" s="14"/>
      <c r="S647" s="14"/>
      <c r="T647" s="34"/>
      <c r="U647" s="14"/>
      <c r="V647" s="34"/>
      <c r="W647" s="14"/>
      <c r="X647" s="34"/>
    </row>
    <row r="648" spans="13:24" s="13" customFormat="1" x14ac:dyDescent="0.2">
      <c r="M648" s="14"/>
      <c r="N648" s="14"/>
      <c r="O648" s="14"/>
      <c r="P648" s="14"/>
      <c r="Q648" s="14"/>
      <c r="R648" s="14"/>
      <c r="S648" s="14"/>
      <c r="T648" s="34"/>
      <c r="U648" s="14"/>
      <c r="V648" s="34"/>
      <c r="W648" s="14"/>
      <c r="X648" s="34"/>
    </row>
    <row r="649" spans="13:24" s="13" customFormat="1" x14ac:dyDescent="0.2">
      <c r="M649" s="14"/>
      <c r="N649" s="14"/>
      <c r="O649" s="14"/>
      <c r="P649" s="14"/>
      <c r="Q649" s="14"/>
      <c r="R649" s="14"/>
      <c r="S649" s="14"/>
      <c r="T649" s="34"/>
      <c r="U649" s="14"/>
      <c r="V649" s="34"/>
      <c r="W649" s="14"/>
      <c r="X649" s="34"/>
    </row>
    <row r="650" spans="13:24" s="13" customFormat="1" x14ac:dyDescent="0.2">
      <c r="M650" s="14"/>
      <c r="N650" s="14"/>
      <c r="O650" s="14"/>
      <c r="P650" s="14"/>
      <c r="Q650" s="14"/>
      <c r="R650" s="14"/>
      <c r="S650" s="14"/>
      <c r="T650" s="34"/>
      <c r="U650" s="14"/>
      <c r="V650" s="34"/>
      <c r="W650" s="14"/>
      <c r="X650" s="34"/>
    </row>
    <row r="651" spans="13:24" s="13" customFormat="1" x14ac:dyDescent="0.2">
      <c r="M651" s="14"/>
      <c r="N651" s="14"/>
      <c r="O651" s="14"/>
      <c r="P651" s="14"/>
      <c r="Q651" s="14"/>
      <c r="R651" s="14"/>
      <c r="S651" s="14"/>
      <c r="T651" s="34"/>
      <c r="U651" s="14"/>
      <c r="V651" s="34"/>
      <c r="W651" s="14"/>
      <c r="X651" s="34"/>
    </row>
    <row r="652" spans="13:24" s="13" customFormat="1" x14ac:dyDescent="0.2">
      <c r="M652" s="14"/>
      <c r="N652" s="14"/>
      <c r="O652" s="14"/>
      <c r="P652" s="14"/>
      <c r="Q652" s="14"/>
      <c r="R652" s="14"/>
      <c r="S652" s="14"/>
      <c r="T652" s="34"/>
      <c r="U652" s="14"/>
      <c r="V652" s="34"/>
      <c r="W652" s="14"/>
      <c r="X652" s="34"/>
    </row>
    <row r="653" spans="13:24" s="13" customFormat="1" x14ac:dyDescent="0.2">
      <c r="M653" s="14"/>
      <c r="N653" s="14"/>
      <c r="O653" s="14"/>
      <c r="P653" s="14"/>
      <c r="Q653" s="14"/>
      <c r="R653" s="14"/>
      <c r="S653" s="14"/>
      <c r="T653" s="34"/>
      <c r="U653" s="14"/>
      <c r="V653" s="34"/>
      <c r="W653" s="14"/>
      <c r="X653" s="34"/>
    </row>
    <row r="654" spans="13:24" s="13" customFormat="1" x14ac:dyDescent="0.2">
      <c r="M654" s="14"/>
      <c r="N654" s="14"/>
      <c r="O654" s="14"/>
      <c r="P654" s="14"/>
      <c r="Q654" s="14"/>
      <c r="R654" s="14"/>
      <c r="S654" s="14"/>
      <c r="T654" s="34"/>
      <c r="U654" s="14"/>
      <c r="V654" s="34"/>
      <c r="W654" s="14"/>
      <c r="X654" s="34"/>
    </row>
    <row r="655" spans="13:24" s="13" customFormat="1" x14ac:dyDescent="0.2">
      <c r="M655" s="14"/>
      <c r="N655" s="14"/>
      <c r="O655" s="14"/>
      <c r="P655" s="14"/>
      <c r="Q655" s="14"/>
      <c r="R655" s="14"/>
      <c r="S655" s="14"/>
      <c r="T655" s="34"/>
      <c r="U655" s="14"/>
      <c r="V655" s="34"/>
      <c r="W655" s="14"/>
      <c r="X655" s="34"/>
    </row>
    <row r="656" spans="13:24" s="13" customFormat="1" x14ac:dyDescent="0.2">
      <c r="M656" s="14"/>
      <c r="N656" s="14"/>
      <c r="O656" s="14"/>
      <c r="P656" s="14"/>
      <c r="Q656" s="14"/>
      <c r="R656" s="14"/>
      <c r="S656" s="14"/>
      <c r="T656" s="34"/>
      <c r="U656" s="14"/>
      <c r="V656" s="34"/>
      <c r="W656" s="14"/>
      <c r="X656" s="34"/>
    </row>
    <row r="657" spans="13:24" s="13" customFormat="1" x14ac:dyDescent="0.2">
      <c r="M657" s="14"/>
      <c r="N657" s="14"/>
      <c r="O657" s="14"/>
      <c r="P657" s="14"/>
      <c r="Q657" s="14"/>
      <c r="R657" s="14"/>
      <c r="S657" s="14"/>
      <c r="T657" s="34"/>
      <c r="U657" s="14"/>
      <c r="V657" s="34"/>
      <c r="W657" s="14"/>
      <c r="X657" s="34"/>
    </row>
    <row r="658" spans="13:24" s="13" customFormat="1" x14ac:dyDescent="0.2">
      <c r="M658" s="14"/>
      <c r="N658" s="14"/>
      <c r="O658" s="14"/>
      <c r="P658" s="14"/>
      <c r="Q658" s="14"/>
      <c r="R658" s="14"/>
      <c r="S658" s="14"/>
      <c r="T658" s="34"/>
      <c r="U658" s="14"/>
      <c r="V658" s="34"/>
      <c r="W658" s="14"/>
      <c r="X658" s="34"/>
    </row>
    <row r="659" spans="13:24" s="13" customFormat="1" x14ac:dyDescent="0.2">
      <c r="M659" s="14"/>
      <c r="N659" s="14"/>
      <c r="O659" s="14"/>
      <c r="P659" s="14"/>
      <c r="Q659" s="14"/>
      <c r="R659" s="14"/>
      <c r="S659" s="14"/>
      <c r="T659" s="34"/>
      <c r="U659" s="14"/>
      <c r="V659" s="34"/>
      <c r="W659" s="14"/>
      <c r="X659" s="34"/>
    </row>
    <row r="660" spans="13:24" s="13" customFormat="1" x14ac:dyDescent="0.2">
      <c r="M660" s="14"/>
      <c r="N660" s="14"/>
      <c r="O660" s="14"/>
      <c r="P660" s="14"/>
      <c r="Q660" s="14"/>
      <c r="R660" s="14"/>
      <c r="S660" s="14"/>
      <c r="T660" s="34"/>
      <c r="U660" s="14"/>
      <c r="V660" s="34"/>
      <c r="W660" s="14"/>
      <c r="X660" s="34"/>
    </row>
    <row r="661" spans="13:24" s="13" customFormat="1" x14ac:dyDescent="0.2">
      <c r="M661" s="14"/>
      <c r="N661" s="14"/>
      <c r="O661" s="14"/>
      <c r="P661" s="14"/>
      <c r="Q661" s="14"/>
      <c r="R661" s="14"/>
      <c r="S661" s="14"/>
      <c r="T661" s="34"/>
      <c r="U661" s="14"/>
      <c r="V661" s="34"/>
      <c r="W661" s="14"/>
      <c r="X661" s="34"/>
    </row>
    <row r="662" spans="13:24" s="13" customFormat="1" x14ac:dyDescent="0.2">
      <c r="M662" s="14"/>
      <c r="N662" s="14"/>
      <c r="O662" s="14"/>
      <c r="P662" s="14"/>
      <c r="Q662" s="14"/>
      <c r="R662" s="14"/>
      <c r="S662" s="14"/>
      <c r="T662" s="34"/>
      <c r="U662" s="14"/>
      <c r="V662" s="34"/>
      <c r="W662" s="14"/>
      <c r="X662" s="34"/>
    </row>
    <row r="663" spans="13:24" s="13" customFormat="1" x14ac:dyDescent="0.2">
      <c r="M663" s="14"/>
      <c r="N663" s="14"/>
      <c r="O663" s="14"/>
      <c r="P663" s="14"/>
      <c r="Q663" s="14"/>
      <c r="R663" s="14"/>
      <c r="S663" s="14"/>
      <c r="T663" s="34"/>
      <c r="U663" s="14"/>
      <c r="V663" s="34"/>
      <c r="W663" s="14"/>
      <c r="X663" s="34"/>
    </row>
    <row r="664" spans="13:24" s="13" customFormat="1" x14ac:dyDescent="0.2">
      <c r="M664" s="14"/>
      <c r="N664" s="14"/>
      <c r="O664" s="14"/>
      <c r="P664" s="14"/>
      <c r="Q664" s="14"/>
      <c r="R664" s="14"/>
      <c r="S664" s="14"/>
      <c r="T664" s="34"/>
      <c r="U664" s="14"/>
      <c r="V664" s="34"/>
      <c r="W664" s="14"/>
      <c r="X664" s="34"/>
    </row>
    <row r="665" spans="13:24" s="13" customFormat="1" x14ac:dyDescent="0.2">
      <c r="M665" s="14"/>
      <c r="N665" s="14"/>
      <c r="O665" s="14"/>
      <c r="P665" s="14"/>
      <c r="Q665" s="14"/>
      <c r="R665" s="14"/>
      <c r="S665" s="14"/>
      <c r="T665" s="34"/>
      <c r="U665" s="14"/>
      <c r="V665" s="34"/>
      <c r="W665" s="14"/>
      <c r="X665" s="34"/>
    </row>
    <row r="666" spans="13:24" s="13" customFormat="1" x14ac:dyDescent="0.2">
      <c r="M666" s="14"/>
      <c r="N666" s="14"/>
      <c r="O666" s="14"/>
      <c r="P666" s="14"/>
      <c r="Q666" s="14"/>
      <c r="R666" s="14"/>
      <c r="S666" s="14"/>
      <c r="T666" s="34"/>
      <c r="U666" s="14"/>
      <c r="V666" s="34"/>
      <c r="W666" s="14"/>
      <c r="X666" s="34"/>
    </row>
    <row r="667" spans="13:24" s="13" customFormat="1" x14ac:dyDescent="0.2">
      <c r="M667" s="14"/>
      <c r="N667" s="14"/>
      <c r="O667" s="14"/>
      <c r="P667" s="14"/>
      <c r="Q667" s="14"/>
      <c r="R667" s="14"/>
      <c r="S667" s="14"/>
      <c r="T667" s="34"/>
      <c r="U667" s="14"/>
      <c r="V667" s="34"/>
      <c r="W667" s="14"/>
      <c r="X667" s="34"/>
    </row>
    <row r="668" spans="13:24" s="13" customFormat="1" x14ac:dyDescent="0.2">
      <c r="M668" s="14"/>
      <c r="N668" s="14"/>
      <c r="O668" s="14"/>
      <c r="P668" s="14"/>
      <c r="Q668" s="14"/>
      <c r="R668" s="14"/>
      <c r="S668" s="14"/>
      <c r="T668" s="34"/>
      <c r="U668" s="14"/>
      <c r="V668" s="34"/>
      <c r="W668" s="14"/>
      <c r="X668" s="34"/>
    </row>
    <row r="669" spans="13:24" s="13" customFormat="1" x14ac:dyDescent="0.2">
      <c r="M669" s="14"/>
      <c r="N669" s="14"/>
      <c r="O669" s="14"/>
      <c r="P669" s="14"/>
      <c r="Q669" s="14"/>
      <c r="R669" s="14"/>
      <c r="S669" s="14"/>
      <c r="T669" s="34"/>
      <c r="U669" s="14"/>
      <c r="V669" s="34"/>
      <c r="W669" s="14"/>
      <c r="X669" s="34"/>
    </row>
    <row r="670" spans="13:24" s="13" customFormat="1" x14ac:dyDescent="0.2">
      <c r="M670" s="14"/>
      <c r="N670" s="14"/>
      <c r="O670" s="14"/>
      <c r="P670" s="14"/>
      <c r="Q670" s="14"/>
      <c r="R670" s="14"/>
      <c r="S670" s="14"/>
      <c r="T670" s="34"/>
      <c r="U670" s="14"/>
      <c r="V670" s="34"/>
      <c r="W670" s="14"/>
      <c r="X670" s="34"/>
    </row>
    <row r="671" spans="13:24" s="13" customFormat="1" x14ac:dyDescent="0.2">
      <c r="M671" s="14"/>
      <c r="N671" s="14"/>
      <c r="O671" s="14"/>
      <c r="P671" s="14"/>
      <c r="Q671" s="14"/>
      <c r="R671" s="14"/>
      <c r="S671" s="14"/>
      <c r="T671" s="34"/>
      <c r="U671" s="14"/>
      <c r="V671" s="34"/>
      <c r="W671" s="14"/>
      <c r="X671" s="34"/>
    </row>
    <row r="672" spans="13:24" s="13" customFormat="1" x14ac:dyDescent="0.2">
      <c r="M672" s="14"/>
      <c r="N672" s="14"/>
      <c r="O672" s="14"/>
      <c r="P672" s="14"/>
      <c r="Q672" s="14"/>
      <c r="R672" s="14"/>
      <c r="S672" s="14"/>
      <c r="T672" s="34"/>
      <c r="U672" s="14"/>
      <c r="V672" s="34"/>
      <c r="W672" s="14"/>
      <c r="X672" s="34"/>
    </row>
    <row r="673" spans="13:24" s="13" customFormat="1" x14ac:dyDescent="0.2">
      <c r="M673" s="14"/>
      <c r="N673" s="14"/>
      <c r="O673" s="14"/>
      <c r="P673" s="14"/>
      <c r="Q673" s="14"/>
      <c r="R673" s="14"/>
      <c r="S673" s="14"/>
      <c r="T673" s="34"/>
      <c r="U673" s="14"/>
      <c r="V673" s="34"/>
      <c r="W673" s="14"/>
      <c r="X673" s="34"/>
    </row>
    <row r="674" spans="13:24" s="13" customFormat="1" x14ac:dyDescent="0.2">
      <c r="M674" s="14"/>
      <c r="N674" s="14"/>
      <c r="O674" s="14"/>
      <c r="P674" s="14"/>
      <c r="Q674" s="14"/>
      <c r="R674" s="14"/>
      <c r="S674" s="14"/>
      <c r="T674" s="34"/>
      <c r="U674" s="14"/>
      <c r="V674" s="34"/>
      <c r="W674" s="14"/>
      <c r="X674" s="34"/>
    </row>
    <row r="675" spans="13:24" s="13" customFormat="1" x14ac:dyDescent="0.2">
      <c r="M675" s="14"/>
      <c r="N675" s="14"/>
      <c r="O675" s="14"/>
      <c r="P675" s="14"/>
      <c r="Q675" s="14"/>
      <c r="R675" s="14"/>
      <c r="S675" s="14"/>
      <c r="T675" s="34"/>
      <c r="U675" s="14"/>
      <c r="V675" s="34"/>
      <c r="W675" s="14"/>
      <c r="X675" s="34"/>
    </row>
    <row r="676" spans="13:24" s="13" customFormat="1" x14ac:dyDescent="0.2">
      <c r="M676" s="14"/>
      <c r="N676" s="14"/>
      <c r="O676" s="14"/>
      <c r="P676" s="14"/>
      <c r="Q676" s="14"/>
      <c r="R676" s="14"/>
      <c r="S676" s="14"/>
      <c r="T676" s="34"/>
      <c r="U676" s="14"/>
      <c r="V676" s="34"/>
      <c r="W676" s="14"/>
      <c r="X676" s="34"/>
    </row>
    <row r="677" spans="13:24" s="13" customFormat="1" x14ac:dyDescent="0.2">
      <c r="M677" s="14"/>
      <c r="N677" s="14"/>
      <c r="O677" s="14"/>
      <c r="P677" s="14"/>
      <c r="Q677" s="14"/>
      <c r="R677" s="14"/>
      <c r="S677" s="14"/>
      <c r="T677" s="34"/>
      <c r="U677" s="14"/>
      <c r="V677" s="34"/>
      <c r="W677" s="14"/>
      <c r="X677" s="34"/>
    </row>
    <row r="678" spans="13:24" s="13" customFormat="1" x14ac:dyDescent="0.2">
      <c r="M678" s="14"/>
      <c r="N678" s="14"/>
      <c r="O678" s="14"/>
      <c r="P678" s="14"/>
      <c r="Q678" s="14"/>
      <c r="R678" s="14"/>
      <c r="S678" s="14"/>
      <c r="T678" s="34"/>
      <c r="U678" s="14"/>
      <c r="V678" s="34"/>
      <c r="W678" s="14"/>
      <c r="X678" s="34"/>
    </row>
    <row r="679" spans="13:24" s="13" customFormat="1" x14ac:dyDescent="0.2">
      <c r="M679" s="14"/>
      <c r="N679" s="14"/>
      <c r="O679" s="14"/>
      <c r="P679" s="14"/>
      <c r="Q679" s="14"/>
      <c r="R679" s="14"/>
      <c r="S679" s="14"/>
      <c r="T679" s="34"/>
      <c r="U679" s="14"/>
      <c r="V679" s="34"/>
      <c r="W679" s="14"/>
      <c r="X679" s="34"/>
    </row>
    <row r="680" spans="13:24" s="13" customFormat="1" x14ac:dyDescent="0.2">
      <c r="M680" s="14"/>
      <c r="N680" s="14"/>
      <c r="O680" s="14"/>
      <c r="P680" s="14"/>
      <c r="Q680" s="14"/>
      <c r="R680" s="14"/>
      <c r="S680" s="14"/>
      <c r="T680" s="34"/>
      <c r="U680" s="14"/>
      <c r="V680" s="34"/>
      <c r="W680" s="14"/>
      <c r="X680" s="34"/>
    </row>
    <row r="681" spans="13:24" s="13" customFormat="1" x14ac:dyDescent="0.2">
      <c r="M681" s="14"/>
      <c r="N681" s="14"/>
      <c r="O681" s="14"/>
      <c r="P681" s="14"/>
      <c r="Q681" s="14"/>
      <c r="R681" s="14"/>
      <c r="S681" s="14"/>
      <c r="T681" s="34"/>
      <c r="U681" s="14"/>
      <c r="V681" s="34"/>
      <c r="W681" s="14"/>
      <c r="X681" s="34"/>
    </row>
    <row r="682" spans="13:24" s="13" customFormat="1" x14ac:dyDescent="0.2">
      <c r="M682" s="14"/>
      <c r="N682" s="14"/>
      <c r="O682" s="14"/>
      <c r="P682" s="14"/>
      <c r="Q682" s="14"/>
      <c r="R682" s="14"/>
      <c r="S682" s="14"/>
      <c r="T682" s="34"/>
      <c r="U682" s="14"/>
      <c r="V682" s="34"/>
      <c r="W682" s="14"/>
      <c r="X682" s="34"/>
    </row>
    <row r="683" spans="13:24" s="13" customFormat="1" x14ac:dyDescent="0.2">
      <c r="M683" s="14"/>
      <c r="N683" s="14"/>
      <c r="O683" s="14"/>
      <c r="P683" s="14"/>
      <c r="Q683" s="14"/>
      <c r="R683" s="14"/>
      <c r="S683" s="14"/>
      <c r="T683" s="34"/>
      <c r="U683" s="14"/>
      <c r="V683" s="34"/>
      <c r="W683" s="14"/>
      <c r="X683" s="34"/>
    </row>
    <row r="684" spans="13:24" s="13" customFormat="1" x14ac:dyDescent="0.2">
      <c r="M684" s="14"/>
      <c r="N684" s="14"/>
      <c r="O684" s="14"/>
      <c r="P684" s="14"/>
      <c r="Q684" s="14"/>
      <c r="R684" s="14"/>
      <c r="S684" s="14"/>
      <c r="T684" s="34"/>
      <c r="U684" s="14"/>
      <c r="V684" s="34"/>
      <c r="W684" s="14"/>
      <c r="X684" s="34"/>
    </row>
    <row r="685" spans="13:24" s="13" customFormat="1" x14ac:dyDescent="0.2">
      <c r="M685" s="14"/>
      <c r="N685" s="14"/>
      <c r="O685" s="14"/>
      <c r="P685" s="14"/>
      <c r="Q685" s="14"/>
      <c r="R685" s="14"/>
      <c r="S685" s="14"/>
      <c r="T685" s="34"/>
      <c r="U685" s="14"/>
      <c r="V685" s="34"/>
      <c r="W685" s="14"/>
      <c r="X685" s="34"/>
    </row>
    <row r="686" spans="13:24" s="13" customFormat="1" x14ac:dyDescent="0.2">
      <c r="M686" s="14"/>
      <c r="N686" s="14"/>
      <c r="O686" s="14"/>
      <c r="P686" s="14"/>
      <c r="Q686" s="14"/>
      <c r="R686" s="14"/>
      <c r="S686" s="14"/>
      <c r="T686" s="34"/>
      <c r="U686" s="14"/>
      <c r="V686" s="34"/>
      <c r="W686" s="14"/>
      <c r="X686" s="34"/>
    </row>
    <row r="687" spans="13:24" s="13" customFormat="1" x14ac:dyDescent="0.2">
      <c r="M687" s="14"/>
      <c r="N687" s="14"/>
      <c r="O687" s="14"/>
      <c r="P687" s="14"/>
      <c r="Q687" s="14"/>
      <c r="R687" s="14"/>
      <c r="S687" s="14"/>
      <c r="T687" s="34"/>
      <c r="U687" s="14"/>
      <c r="V687" s="34"/>
      <c r="W687" s="14"/>
      <c r="X687" s="34"/>
    </row>
    <row r="688" spans="13:24" s="13" customFormat="1" x14ac:dyDescent="0.2">
      <c r="M688" s="14"/>
      <c r="N688" s="14"/>
      <c r="O688" s="14"/>
      <c r="P688" s="14"/>
      <c r="Q688" s="14"/>
      <c r="R688" s="14"/>
      <c r="S688" s="14"/>
      <c r="T688" s="34"/>
      <c r="U688" s="14"/>
      <c r="V688" s="34"/>
      <c r="W688" s="14"/>
      <c r="X688" s="34"/>
    </row>
    <row r="689" spans="13:24" s="13" customFormat="1" x14ac:dyDescent="0.2">
      <c r="M689" s="14"/>
      <c r="N689" s="14"/>
      <c r="O689" s="14"/>
      <c r="P689" s="14"/>
      <c r="Q689" s="14"/>
      <c r="R689" s="14"/>
      <c r="S689" s="14"/>
      <c r="T689" s="34"/>
      <c r="U689" s="14"/>
      <c r="V689" s="34"/>
      <c r="W689" s="14"/>
      <c r="X689" s="34"/>
    </row>
    <row r="690" spans="13:24" s="13" customFormat="1" x14ac:dyDescent="0.2">
      <c r="M690" s="14"/>
      <c r="N690" s="14"/>
      <c r="O690" s="14"/>
      <c r="P690" s="14"/>
      <c r="Q690" s="14"/>
      <c r="R690" s="14"/>
      <c r="S690" s="14"/>
      <c r="T690" s="34"/>
      <c r="U690" s="14"/>
      <c r="V690" s="34"/>
      <c r="W690" s="14"/>
      <c r="X690" s="34"/>
    </row>
    <row r="691" spans="13:24" s="13" customFormat="1" x14ac:dyDescent="0.2">
      <c r="M691" s="14"/>
      <c r="N691" s="14"/>
      <c r="O691" s="14"/>
      <c r="P691" s="14"/>
      <c r="Q691" s="14"/>
      <c r="R691" s="14"/>
      <c r="S691" s="14"/>
      <c r="T691" s="34"/>
      <c r="U691" s="14"/>
      <c r="V691" s="34"/>
      <c r="W691" s="14"/>
      <c r="X691" s="34"/>
    </row>
    <row r="692" spans="13:24" s="13" customFormat="1" x14ac:dyDescent="0.2">
      <c r="M692" s="14"/>
      <c r="N692" s="14"/>
      <c r="O692" s="14"/>
      <c r="P692" s="14"/>
      <c r="Q692" s="14"/>
      <c r="R692" s="14"/>
      <c r="S692" s="14"/>
      <c r="T692" s="34"/>
      <c r="U692" s="14"/>
      <c r="V692" s="34"/>
      <c r="W692" s="14"/>
      <c r="X692" s="34"/>
    </row>
    <row r="693" spans="13:24" s="13" customFormat="1" x14ac:dyDescent="0.2">
      <c r="M693" s="14"/>
      <c r="N693" s="14"/>
      <c r="O693" s="14"/>
      <c r="P693" s="14"/>
      <c r="Q693" s="14"/>
      <c r="R693" s="14"/>
      <c r="S693" s="14"/>
      <c r="T693" s="34"/>
      <c r="U693" s="14"/>
      <c r="V693" s="34"/>
      <c r="W693" s="14"/>
      <c r="X693" s="34"/>
    </row>
    <row r="694" spans="13:24" s="13" customFormat="1" x14ac:dyDescent="0.2">
      <c r="M694" s="14"/>
      <c r="N694" s="14"/>
      <c r="O694" s="14"/>
      <c r="P694" s="14"/>
      <c r="Q694" s="14"/>
      <c r="R694" s="14"/>
      <c r="S694" s="14"/>
      <c r="T694" s="34"/>
      <c r="U694" s="14"/>
      <c r="V694" s="34"/>
      <c r="W694" s="14"/>
      <c r="X694" s="34"/>
    </row>
    <row r="695" spans="13:24" s="13" customFormat="1" x14ac:dyDescent="0.2">
      <c r="M695" s="14"/>
      <c r="N695" s="14"/>
      <c r="O695" s="14"/>
      <c r="P695" s="14"/>
      <c r="Q695" s="14"/>
      <c r="R695" s="14"/>
      <c r="S695" s="14"/>
      <c r="T695" s="34"/>
      <c r="U695" s="14"/>
      <c r="V695" s="34"/>
      <c r="W695" s="14"/>
      <c r="X695" s="34"/>
    </row>
    <row r="696" spans="13:24" s="13" customFormat="1" x14ac:dyDescent="0.2">
      <c r="M696" s="14"/>
      <c r="N696" s="14"/>
      <c r="O696" s="14"/>
      <c r="P696" s="14"/>
      <c r="Q696" s="14"/>
      <c r="R696" s="14"/>
      <c r="S696" s="14"/>
      <c r="T696" s="34"/>
      <c r="U696" s="14"/>
      <c r="V696" s="34"/>
      <c r="W696" s="14"/>
      <c r="X696" s="34"/>
    </row>
    <row r="697" spans="13:24" s="13" customFormat="1" x14ac:dyDescent="0.2">
      <c r="M697" s="14"/>
      <c r="N697" s="14"/>
      <c r="O697" s="14"/>
      <c r="P697" s="14"/>
      <c r="Q697" s="14"/>
      <c r="R697" s="14"/>
      <c r="S697" s="14"/>
      <c r="T697" s="34"/>
      <c r="U697" s="14"/>
      <c r="V697" s="34"/>
      <c r="W697" s="14"/>
      <c r="X697" s="34"/>
    </row>
    <row r="698" spans="13:24" s="13" customFormat="1" x14ac:dyDescent="0.2">
      <c r="M698" s="14"/>
      <c r="N698" s="14"/>
      <c r="O698" s="14"/>
      <c r="P698" s="14"/>
      <c r="Q698" s="14"/>
      <c r="R698" s="14"/>
      <c r="S698" s="14"/>
      <c r="T698" s="34"/>
      <c r="U698" s="14"/>
      <c r="V698" s="34"/>
      <c r="W698" s="14"/>
      <c r="X698" s="34"/>
    </row>
    <row r="699" spans="13:24" s="13" customFormat="1" x14ac:dyDescent="0.2">
      <c r="M699" s="14"/>
      <c r="N699" s="14"/>
      <c r="O699" s="14"/>
      <c r="P699" s="14"/>
      <c r="Q699" s="14"/>
      <c r="R699" s="14"/>
      <c r="S699" s="14"/>
      <c r="T699" s="34"/>
      <c r="U699" s="14"/>
      <c r="V699" s="34"/>
      <c r="W699" s="14"/>
      <c r="X699" s="34"/>
    </row>
    <row r="700" spans="13:24" s="13" customFormat="1" x14ac:dyDescent="0.2">
      <c r="M700" s="14"/>
      <c r="N700" s="14"/>
      <c r="O700" s="14"/>
      <c r="P700" s="14"/>
      <c r="Q700" s="14"/>
      <c r="R700" s="14"/>
      <c r="S700" s="14"/>
      <c r="T700" s="34"/>
      <c r="U700" s="14"/>
      <c r="V700" s="34"/>
      <c r="W700" s="14"/>
      <c r="X700" s="34"/>
    </row>
    <row r="701" spans="13:24" s="13" customFormat="1" x14ac:dyDescent="0.2">
      <c r="M701" s="14"/>
      <c r="N701" s="14"/>
      <c r="O701" s="14"/>
      <c r="P701" s="14"/>
      <c r="Q701" s="14"/>
      <c r="R701" s="14"/>
      <c r="S701" s="14"/>
      <c r="T701" s="34"/>
      <c r="U701" s="14"/>
      <c r="V701" s="34"/>
      <c r="W701" s="14"/>
      <c r="X701" s="34"/>
    </row>
    <row r="702" spans="13:24" s="13" customFormat="1" x14ac:dyDescent="0.2">
      <c r="M702" s="14"/>
      <c r="N702" s="14"/>
      <c r="O702" s="14"/>
      <c r="P702" s="14"/>
      <c r="Q702" s="14"/>
      <c r="R702" s="14"/>
      <c r="S702" s="14"/>
      <c r="T702" s="34"/>
      <c r="U702" s="14"/>
      <c r="V702" s="34"/>
      <c r="W702" s="14"/>
      <c r="X702" s="34"/>
    </row>
    <row r="703" spans="13:24" s="13" customFormat="1" x14ac:dyDescent="0.2">
      <c r="M703" s="14"/>
      <c r="N703" s="14"/>
      <c r="O703" s="14"/>
      <c r="P703" s="14"/>
      <c r="Q703" s="14"/>
      <c r="R703" s="14"/>
      <c r="S703" s="14"/>
      <c r="T703" s="34"/>
      <c r="U703" s="14"/>
      <c r="V703" s="34"/>
      <c r="W703" s="14"/>
      <c r="X703" s="34"/>
    </row>
    <row r="704" spans="13:24" s="13" customFormat="1" x14ac:dyDescent="0.2">
      <c r="M704" s="14"/>
      <c r="N704" s="14"/>
      <c r="O704" s="14"/>
      <c r="P704" s="14"/>
      <c r="Q704" s="14"/>
      <c r="R704" s="14"/>
      <c r="S704" s="14"/>
      <c r="T704" s="34"/>
      <c r="U704" s="14"/>
      <c r="V704" s="34"/>
      <c r="W704" s="14"/>
      <c r="X704" s="34"/>
    </row>
    <row r="705" spans="13:24" s="13" customFormat="1" x14ac:dyDescent="0.2">
      <c r="M705" s="14"/>
      <c r="N705" s="14"/>
      <c r="O705" s="14"/>
      <c r="P705" s="14"/>
      <c r="Q705" s="14"/>
      <c r="R705" s="14"/>
      <c r="S705" s="14"/>
      <c r="T705" s="34"/>
      <c r="U705" s="14"/>
      <c r="V705" s="34"/>
      <c r="W705" s="14"/>
      <c r="X705" s="34"/>
    </row>
    <row r="706" spans="13:24" s="13" customFormat="1" x14ac:dyDescent="0.2">
      <c r="M706" s="14"/>
      <c r="N706" s="14"/>
      <c r="O706" s="14"/>
      <c r="P706" s="14"/>
      <c r="Q706" s="14"/>
      <c r="R706" s="14"/>
      <c r="S706" s="14"/>
      <c r="T706" s="34"/>
      <c r="U706" s="14"/>
      <c r="V706" s="34"/>
      <c r="W706" s="14"/>
      <c r="X706" s="34"/>
    </row>
    <row r="707" spans="13:24" s="13" customFormat="1" x14ac:dyDescent="0.2">
      <c r="M707" s="14"/>
      <c r="N707" s="14"/>
      <c r="O707" s="14"/>
      <c r="P707" s="14"/>
      <c r="Q707" s="14"/>
      <c r="R707" s="14"/>
      <c r="S707" s="14"/>
      <c r="T707" s="34"/>
      <c r="U707" s="14"/>
      <c r="V707" s="34"/>
      <c r="W707" s="14"/>
      <c r="X707" s="34"/>
    </row>
    <row r="708" spans="13:24" s="13" customFormat="1" x14ac:dyDescent="0.2">
      <c r="M708" s="14"/>
      <c r="N708" s="14"/>
      <c r="O708" s="14"/>
      <c r="P708" s="14"/>
      <c r="Q708" s="14"/>
      <c r="R708" s="14"/>
      <c r="S708" s="14"/>
      <c r="T708" s="34"/>
      <c r="U708" s="14"/>
      <c r="V708" s="34"/>
      <c r="W708" s="14"/>
      <c r="X708" s="34"/>
    </row>
    <row r="709" spans="13:24" s="13" customFormat="1" x14ac:dyDescent="0.2">
      <c r="M709" s="14"/>
      <c r="N709" s="14"/>
      <c r="O709" s="14"/>
      <c r="P709" s="14"/>
      <c r="Q709" s="14"/>
      <c r="R709" s="14"/>
      <c r="S709" s="14"/>
      <c r="T709" s="34"/>
      <c r="U709" s="14"/>
      <c r="V709" s="34"/>
      <c r="W709" s="14"/>
      <c r="X709" s="34"/>
    </row>
    <row r="710" spans="13:24" s="13" customFormat="1" x14ac:dyDescent="0.2">
      <c r="M710" s="14"/>
      <c r="N710" s="14"/>
      <c r="O710" s="14"/>
      <c r="P710" s="14"/>
      <c r="Q710" s="14"/>
      <c r="R710" s="14"/>
      <c r="S710" s="14"/>
      <c r="T710" s="34"/>
      <c r="U710" s="14"/>
      <c r="V710" s="34"/>
      <c r="W710" s="14"/>
      <c r="X710" s="34"/>
    </row>
    <row r="711" spans="13:24" s="13" customFormat="1" x14ac:dyDescent="0.2">
      <c r="M711" s="14"/>
      <c r="N711" s="14"/>
      <c r="O711" s="14"/>
      <c r="P711" s="14"/>
      <c r="Q711" s="14"/>
      <c r="R711" s="14"/>
      <c r="S711" s="14"/>
      <c r="T711" s="34"/>
      <c r="U711" s="14"/>
      <c r="V711" s="34"/>
      <c r="W711" s="14"/>
      <c r="X711" s="34"/>
    </row>
    <row r="712" spans="13:24" s="13" customFormat="1" x14ac:dyDescent="0.2">
      <c r="M712" s="14"/>
      <c r="N712" s="14"/>
      <c r="O712" s="14"/>
      <c r="P712" s="14"/>
      <c r="Q712" s="14"/>
      <c r="R712" s="14"/>
      <c r="S712" s="14"/>
      <c r="T712" s="34"/>
      <c r="U712" s="14"/>
      <c r="V712" s="34"/>
      <c r="W712" s="14"/>
      <c r="X712" s="34"/>
    </row>
    <row r="713" spans="13:24" s="13" customFormat="1" x14ac:dyDescent="0.2">
      <c r="M713" s="14"/>
      <c r="N713" s="14"/>
      <c r="O713" s="14"/>
      <c r="P713" s="14"/>
      <c r="Q713" s="14"/>
      <c r="R713" s="14"/>
      <c r="S713" s="14"/>
      <c r="T713" s="34"/>
      <c r="U713" s="14"/>
      <c r="V713" s="34"/>
      <c r="W713" s="14"/>
      <c r="X713" s="34"/>
    </row>
    <row r="714" spans="13:24" s="13" customFormat="1" x14ac:dyDescent="0.2">
      <c r="M714" s="14"/>
      <c r="N714" s="14"/>
      <c r="O714" s="14"/>
      <c r="P714" s="14"/>
      <c r="Q714" s="14"/>
      <c r="R714" s="14"/>
      <c r="S714" s="14"/>
      <c r="T714" s="34"/>
      <c r="U714" s="14"/>
      <c r="V714" s="34"/>
      <c r="W714" s="14"/>
      <c r="X714" s="34"/>
    </row>
    <row r="715" spans="13:24" s="13" customFormat="1" x14ac:dyDescent="0.2">
      <c r="M715" s="14"/>
      <c r="N715" s="14"/>
      <c r="O715" s="14"/>
      <c r="P715" s="14"/>
      <c r="Q715" s="14"/>
      <c r="R715" s="14"/>
      <c r="S715" s="14"/>
      <c r="T715" s="34"/>
      <c r="U715" s="14"/>
      <c r="V715" s="34"/>
      <c r="W715" s="14"/>
      <c r="X715" s="34"/>
    </row>
    <row r="716" spans="13:24" s="13" customFormat="1" x14ac:dyDescent="0.2">
      <c r="M716" s="14"/>
      <c r="N716" s="14"/>
      <c r="O716" s="14"/>
      <c r="P716" s="14"/>
      <c r="Q716" s="14"/>
      <c r="R716" s="14"/>
      <c r="S716" s="14"/>
      <c r="T716" s="34"/>
      <c r="U716" s="14"/>
      <c r="V716" s="34"/>
      <c r="W716" s="14"/>
      <c r="X716" s="34"/>
    </row>
    <row r="717" spans="13:24" s="13" customFormat="1" x14ac:dyDescent="0.2">
      <c r="M717" s="14"/>
      <c r="N717" s="14"/>
      <c r="O717" s="14"/>
      <c r="P717" s="14"/>
      <c r="Q717" s="14"/>
      <c r="R717" s="14"/>
      <c r="S717" s="14"/>
      <c r="T717" s="34"/>
      <c r="U717" s="14"/>
      <c r="V717" s="34"/>
      <c r="W717" s="14"/>
      <c r="X717" s="34"/>
    </row>
    <row r="718" spans="13:24" s="13" customFormat="1" x14ac:dyDescent="0.2">
      <c r="M718" s="14"/>
      <c r="N718" s="14"/>
      <c r="O718" s="14"/>
      <c r="P718" s="14"/>
      <c r="Q718" s="14"/>
      <c r="R718" s="14"/>
      <c r="S718" s="14"/>
      <c r="T718" s="34"/>
      <c r="U718" s="14"/>
      <c r="V718" s="34"/>
      <c r="W718" s="14"/>
      <c r="X718" s="34"/>
    </row>
    <row r="719" spans="13:24" s="13" customFormat="1" x14ac:dyDescent="0.2">
      <c r="M719" s="14"/>
      <c r="N719" s="14"/>
      <c r="O719" s="14"/>
      <c r="P719" s="14"/>
      <c r="Q719" s="14"/>
      <c r="R719" s="14"/>
      <c r="S719" s="14"/>
      <c r="T719" s="34"/>
      <c r="U719" s="14"/>
      <c r="V719" s="34"/>
      <c r="W719" s="14"/>
      <c r="X719" s="34"/>
    </row>
    <row r="720" spans="13:24" s="13" customFormat="1" x14ac:dyDescent="0.2">
      <c r="M720" s="14"/>
      <c r="N720" s="14"/>
      <c r="O720" s="14"/>
      <c r="P720" s="14"/>
      <c r="Q720" s="14"/>
      <c r="R720" s="14"/>
      <c r="S720" s="14"/>
      <c r="T720" s="34"/>
      <c r="U720" s="14"/>
      <c r="V720" s="34"/>
      <c r="W720" s="14"/>
      <c r="X720" s="34"/>
    </row>
    <row r="721" spans="13:24" s="13" customFormat="1" x14ac:dyDescent="0.2">
      <c r="M721" s="14"/>
      <c r="N721" s="14"/>
      <c r="O721" s="14"/>
      <c r="P721" s="14"/>
      <c r="Q721" s="14"/>
      <c r="R721" s="14"/>
      <c r="S721" s="14"/>
      <c r="T721" s="34"/>
      <c r="U721" s="14"/>
      <c r="V721" s="34"/>
      <c r="W721" s="14"/>
      <c r="X721" s="34"/>
    </row>
    <row r="722" spans="13:24" s="13" customFormat="1" x14ac:dyDescent="0.2">
      <c r="M722" s="14"/>
      <c r="N722" s="14"/>
      <c r="O722" s="14"/>
      <c r="P722" s="14"/>
      <c r="Q722" s="14"/>
      <c r="R722" s="14"/>
      <c r="S722" s="14"/>
      <c r="T722" s="34"/>
      <c r="U722" s="14"/>
      <c r="V722" s="34"/>
      <c r="W722" s="14"/>
      <c r="X722" s="34"/>
    </row>
    <row r="723" spans="13:24" s="13" customFormat="1" x14ac:dyDescent="0.2">
      <c r="M723" s="14"/>
      <c r="N723" s="14"/>
      <c r="O723" s="14"/>
      <c r="P723" s="14"/>
      <c r="Q723" s="14"/>
      <c r="R723" s="14"/>
      <c r="S723" s="14"/>
      <c r="T723" s="34"/>
      <c r="U723" s="14"/>
      <c r="V723" s="34"/>
      <c r="W723" s="14"/>
      <c r="X723" s="34"/>
    </row>
    <row r="724" spans="13:24" s="13" customFormat="1" x14ac:dyDescent="0.2">
      <c r="M724" s="14"/>
      <c r="N724" s="14"/>
      <c r="O724" s="14"/>
      <c r="P724" s="14"/>
      <c r="Q724" s="14"/>
      <c r="R724" s="14"/>
      <c r="S724" s="14"/>
      <c r="T724" s="34"/>
      <c r="U724" s="14"/>
      <c r="V724" s="34"/>
      <c r="W724" s="14"/>
      <c r="X724" s="34"/>
    </row>
    <row r="725" spans="13:24" s="13" customFormat="1" x14ac:dyDescent="0.2">
      <c r="M725" s="14"/>
      <c r="N725" s="14"/>
      <c r="O725" s="14"/>
      <c r="P725" s="14"/>
      <c r="Q725" s="14"/>
      <c r="R725" s="14"/>
      <c r="S725" s="14"/>
      <c r="T725" s="34"/>
      <c r="U725" s="14"/>
      <c r="V725" s="34"/>
      <c r="W725" s="14"/>
      <c r="X725" s="34"/>
    </row>
    <row r="726" spans="13:24" s="13" customFormat="1" x14ac:dyDescent="0.2">
      <c r="M726" s="14"/>
      <c r="N726" s="14"/>
      <c r="O726" s="14"/>
      <c r="P726" s="14"/>
      <c r="Q726" s="14"/>
      <c r="R726" s="14"/>
      <c r="S726" s="14"/>
      <c r="T726" s="34"/>
      <c r="U726" s="14"/>
      <c r="V726" s="34"/>
      <c r="W726" s="14"/>
      <c r="X726" s="34"/>
    </row>
    <row r="727" spans="13:24" s="13" customFormat="1" x14ac:dyDescent="0.2">
      <c r="M727" s="14"/>
      <c r="N727" s="14"/>
      <c r="O727" s="14"/>
      <c r="P727" s="14"/>
      <c r="Q727" s="14"/>
      <c r="R727" s="14"/>
      <c r="S727" s="14"/>
      <c r="T727" s="34"/>
      <c r="U727" s="14"/>
      <c r="V727" s="34"/>
      <c r="W727" s="14"/>
      <c r="X727" s="34"/>
    </row>
    <row r="728" spans="13:24" s="13" customFormat="1" x14ac:dyDescent="0.2">
      <c r="M728" s="14"/>
      <c r="N728" s="14"/>
      <c r="O728" s="14"/>
      <c r="P728" s="14"/>
      <c r="Q728" s="14"/>
      <c r="R728" s="14"/>
      <c r="S728" s="14"/>
      <c r="T728" s="34"/>
      <c r="U728" s="14"/>
      <c r="V728" s="34"/>
      <c r="W728" s="14"/>
      <c r="X728" s="34"/>
    </row>
    <row r="729" spans="13:24" s="13" customFormat="1" x14ac:dyDescent="0.2">
      <c r="M729" s="14"/>
      <c r="N729" s="14"/>
      <c r="O729" s="14"/>
      <c r="P729" s="14"/>
      <c r="Q729" s="14"/>
      <c r="R729" s="14"/>
      <c r="S729" s="14"/>
      <c r="T729" s="34"/>
      <c r="U729" s="14"/>
      <c r="V729" s="34"/>
      <c r="W729" s="14"/>
      <c r="X729" s="34"/>
    </row>
    <row r="730" spans="13:24" s="13" customFormat="1" x14ac:dyDescent="0.2">
      <c r="M730" s="14"/>
      <c r="N730" s="14"/>
      <c r="O730" s="14"/>
      <c r="P730" s="14"/>
      <c r="Q730" s="14"/>
      <c r="R730" s="14"/>
      <c r="S730" s="14"/>
      <c r="T730" s="34"/>
      <c r="U730" s="14"/>
      <c r="V730" s="34"/>
      <c r="W730" s="14"/>
      <c r="X730" s="34"/>
    </row>
    <row r="731" spans="13:24" s="13" customFormat="1" x14ac:dyDescent="0.2">
      <c r="M731" s="14"/>
      <c r="N731" s="14"/>
      <c r="O731" s="14"/>
      <c r="P731" s="14"/>
      <c r="Q731" s="14"/>
      <c r="R731" s="14"/>
      <c r="S731" s="14"/>
      <c r="T731" s="34"/>
      <c r="U731" s="14"/>
      <c r="V731" s="34"/>
      <c r="W731" s="14"/>
      <c r="X731" s="34"/>
    </row>
    <row r="732" spans="13:24" s="13" customFormat="1" x14ac:dyDescent="0.2">
      <c r="M732" s="14"/>
      <c r="N732" s="14"/>
      <c r="O732" s="14"/>
      <c r="P732" s="14"/>
      <c r="Q732" s="14"/>
      <c r="R732" s="14"/>
      <c r="S732" s="14"/>
      <c r="T732" s="34"/>
      <c r="U732" s="14"/>
      <c r="V732" s="34"/>
      <c r="W732" s="14"/>
      <c r="X732" s="34"/>
    </row>
    <row r="733" spans="13:24" s="13" customFormat="1" x14ac:dyDescent="0.2">
      <c r="M733" s="14"/>
      <c r="N733" s="14"/>
      <c r="O733" s="14"/>
      <c r="P733" s="14"/>
      <c r="Q733" s="14"/>
      <c r="R733" s="14"/>
      <c r="S733" s="14"/>
      <c r="T733" s="34"/>
      <c r="U733" s="14"/>
      <c r="V733" s="34"/>
      <c r="W733" s="14"/>
      <c r="X733" s="34"/>
    </row>
    <row r="734" spans="13:24" s="13" customFormat="1" x14ac:dyDescent="0.2">
      <c r="M734" s="14"/>
      <c r="N734" s="14"/>
      <c r="O734" s="14"/>
      <c r="P734" s="14"/>
      <c r="Q734" s="14"/>
      <c r="R734" s="14"/>
      <c r="S734" s="14"/>
      <c r="T734" s="34"/>
      <c r="U734" s="14"/>
      <c r="V734" s="34"/>
      <c r="W734" s="14"/>
      <c r="X734" s="34"/>
    </row>
    <row r="735" spans="13:24" s="13" customFormat="1" x14ac:dyDescent="0.2">
      <c r="M735" s="14"/>
      <c r="N735" s="14"/>
      <c r="O735" s="14"/>
      <c r="P735" s="14"/>
      <c r="Q735" s="14"/>
      <c r="R735" s="14"/>
      <c r="S735" s="14"/>
      <c r="T735" s="34"/>
      <c r="U735" s="14"/>
      <c r="V735" s="34"/>
      <c r="W735" s="14"/>
      <c r="X735" s="34"/>
    </row>
    <row r="736" spans="13:24" s="13" customFormat="1" x14ac:dyDescent="0.2">
      <c r="M736" s="14"/>
      <c r="N736" s="14"/>
      <c r="O736" s="14"/>
      <c r="P736" s="14"/>
      <c r="Q736" s="14"/>
      <c r="R736" s="14"/>
      <c r="S736" s="14"/>
      <c r="T736" s="34"/>
      <c r="U736" s="14"/>
      <c r="V736" s="34"/>
      <c r="W736" s="14"/>
      <c r="X736" s="34"/>
    </row>
    <row r="737" spans="13:24" s="13" customFormat="1" x14ac:dyDescent="0.2">
      <c r="M737" s="14"/>
      <c r="N737" s="14"/>
      <c r="O737" s="14"/>
      <c r="P737" s="14"/>
      <c r="Q737" s="14"/>
      <c r="R737" s="14"/>
      <c r="S737" s="14"/>
      <c r="T737" s="34"/>
      <c r="U737" s="14"/>
      <c r="V737" s="34"/>
      <c r="W737" s="14"/>
      <c r="X737" s="34"/>
    </row>
    <row r="738" spans="13:24" s="13" customFormat="1" x14ac:dyDescent="0.2">
      <c r="M738" s="14"/>
      <c r="N738" s="14"/>
      <c r="O738" s="14"/>
      <c r="P738" s="14"/>
      <c r="Q738" s="14"/>
      <c r="R738" s="14"/>
      <c r="S738" s="14"/>
      <c r="T738" s="34"/>
      <c r="U738" s="14"/>
      <c r="V738" s="34"/>
      <c r="W738" s="14"/>
      <c r="X738" s="34"/>
    </row>
    <row r="739" spans="13:24" s="13" customFormat="1" x14ac:dyDescent="0.2">
      <c r="M739" s="14"/>
      <c r="N739" s="14"/>
      <c r="O739" s="14"/>
      <c r="P739" s="14"/>
      <c r="Q739" s="14"/>
      <c r="R739" s="14"/>
      <c r="S739" s="14"/>
      <c r="T739" s="34"/>
      <c r="U739" s="14"/>
      <c r="V739" s="34"/>
      <c r="W739" s="14"/>
      <c r="X739" s="34"/>
    </row>
    <row r="740" spans="13:24" s="13" customFormat="1" x14ac:dyDescent="0.2">
      <c r="M740" s="14"/>
      <c r="N740" s="14"/>
      <c r="O740" s="14"/>
      <c r="P740" s="14"/>
      <c r="Q740" s="14"/>
      <c r="R740" s="14"/>
      <c r="S740" s="14"/>
      <c r="T740" s="34"/>
      <c r="U740" s="14"/>
      <c r="V740" s="34"/>
      <c r="W740" s="14"/>
      <c r="X740" s="34"/>
    </row>
    <row r="741" spans="13:24" s="13" customFormat="1" x14ac:dyDescent="0.2">
      <c r="M741" s="14"/>
      <c r="N741" s="14"/>
      <c r="O741" s="14"/>
      <c r="P741" s="14"/>
      <c r="Q741" s="14"/>
      <c r="R741" s="14"/>
      <c r="S741" s="14"/>
      <c r="T741" s="34"/>
      <c r="U741" s="14"/>
      <c r="V741" s="34"/>
      <c r="W741" s="14"/>
      <c r="X741" s="34"/>
    </row>
    <row r="742" spans="13:24" s="13" customFormat="1" x14ac:dyDescent="0.2">
      <c r="M742" s="14"/>
      <c r="N742" s="14"/>
      <c r="O742" s="14"/>
      <c r="P742" s="14"/>
      <c r="Q742" s="14"/>
      <c r="R742" s="14"/>
      <c r="S742" s="14"/>
      <c r="T742" s="34"/>
      <c r="U742" s="14"/>
      <c r="V742" s="34"/>
      <c r="W742" s="14"/>
      <c r="X742" s="34"/>
    </row>
    <row r="743" spans="13:24" s="13" customFormat="1" x14ac:dyDescent="0.2">
      <c r="M743" s="14"/>
      <c r="N743" s="14"/>
      <c r="O743" s="14"/>
      <c r="P743" s="14"/>
      <c r="Q743" s="14"/>
      <c r="R743" s="14"/>
      <c r="S743" s="14"/>
      <c r="T743" s="34"/>
      <c r="U743" s="14"/>
      <c r="V743" s="34"/>
      <c r="W743" s="14"/>
      <c r="X743" s="34"/>
    </row>
    <row r="744" spans="13:24" s="13" customFormat="1" x14ac:dyDescent="0.2">
      <c r="M744" s="14"/>
      <c r="N744" s="14"/>
      <c r="O744" s="14"/>
      <c r="P744" s="14"/>
      <c r="Q744" s="14"/>
      <c r="R744" s="14"/>
      <c r="S744" s="14"/>
      <c r="T744" s="34"/>
      <c r="U744" s="14"/>
      <c r="V744" s="34"/>
      <c r="W744" s="14"/>
      <c r="X744" s="34"/>
    </row>
    <row r="745" spans="13:24" s="13" customFormat="1" x14ac:dyDescent="0.2">
      <c r="M745" s="14"/>
      <c r="N745" s="14"/>
      <c r="O745" s="14"/>
      <c r="P745" s="14"/>
      <c r="Q745" s="14"/>
      <c r="R745" s="14"/>
      <c r="S745" s="14"/>
      <c r="T745" s="34"/>
      <c r="U745" s="14"/>
      <c r="V745" s="34"/>
      <c r="W745" s="14"/>
      <c r="X745" s="34"/>
    </row>
    <row r="746" spans="13:24" s="13" customFormat="1" x14ac:dyDescent="0.2">
      <c r="M746" s="14"/>
      <c r="N746" s="14"/>
      <c r="O746" s="14"/>
      <c r="P746" s="14"/>
      <c r="Q746" s="14"/>
      <c r="R746" s="14"/>
      <c r="S746" s="14"/>
      <c r="T746" s="34"/>
      <c r="U746" s="14"/>
      <c r="V746" s="34"/>
      <c r="W746" s="14"/>
      <c r="X746" s="34"/>
    </row>
    <row r="747" spans="13:24" s="13" customFormat="1" x14ac:dyDescent="0.2">
      <c r="M747" s="14"/>
      <c r="N747" s="14"/>
      <c r="O747" s="14"/>
      <c r="P747" s="14"/>
      <c r="Q747" s="14"/>
      <c r="R747" s="14"/>
      <c r="S747" s="14"/>
      <c r="T747" s="34"/>
      <c r="U747" s="14"/>
      <c r="V747" s="34"/>
      <c r="W747" s="14"/>
      <c r="X747" s="34"/>
    </row>
    <row r="748" spans="13:24" s="13" customFormat="1" x14ac:dyDescent="0.2">
      <c r="M748" s="14"/>
      <c r="N748" s="14"/>
      <c r="O748" s="14"/>
      <c r="P748" s="14"/>
      <c r="Q748" s="14"/>
      <c r="R748" s="14"/>
      <c r="S748" s="14"/>
      <c r="T748" s="34"/>
      <c r="U748" s="14"/>
      <c r="V748" s="34"/>
      <c r="W748" s="14"/>
      <c r="X748" s="34"/>
    </row>
    <row r="749" spans="13:24" s="13" customFormat="1" x14ac:dyDescent="0.2">
      <c r="M749" s="14"/>
      <c r="N749" s="14"/>
      <c r="O749" s="14"/>
      <c r="P749" s="14"/>
      <c r="Q749" s="14"/>
      <c r="R749" s="14"/>
      <c r="S749" s="14"/>
      <c r="T749" s="34"/>
      <c r="U749" s="14"/>
      <c r="V749" s="34"/>
      <c r="W749" s="14"/>
      <c r="X749" s="34"/>
    </row>
    <row r="750" spans="13:24" s="13" customFormat="1" x14ac:dyDescent="0.2">
      <c r="M750" s="14"/>
      <c r="N750" s="14"/>
      <c r="O750" s="14"/>
      <c r="P750" s="14"/>
      <c r="Q750" s="14"/>
      <c r="R750" s="14"/>
      <c r="S750" s="14"/>
      <c r="T750" s="34"/>
      <c r="U750" s="14"/>
      <c r="V750" s="34"/>
      <c r="W750" s="14"/>
      <c r="X750" s="34"/>
    </row>
    <row r="751" spans="13:24" s="13" customFormat="1" x14ac:dyDescent="0.2">
      <c r="M751" s="14"/>
      <c r="N751" s="14"/>
      <c r="O751" s="14"/>
      <c r="P751" s="14"/>
      <c r="Q751" s="14"/>
      <c r="R751" s="14"/>
      <c r="S751" s="14"/>
      <c r="T751" s="34"/>
      <c r="U751" s="14"/>
      <c r="V751" s="34"/>
      <c r="W751" s="14"/>
      <c r="X751" s="34"/>
    </row>
    <row r="752" spans="13:24" s="13" customFormat="1" x14ac:dyDescent="0.2">
      <c r="M752" s="14"/>
      <c r="N752" s="14"/>
      <c r="O752" s="14"/>
      <c r="P752" s="14"/>
      <c r="Q752" s="14"/>
      <c r="R752" s="14"/>
      <c r="S752" s="14"/>
      <c r="T752" s="34"/>
      <c r="U752" s="14"/>
      <c r="V752" s="34"/>
      <c r="W752" s="14"/>
      <c r="X752" s="34"/>
    </row>
    <row r="753" spans="13:24" s="13" customFormat="1" x14ac:dyDescent="0.2">
      <c r="M753" s="14"/>
      <c r="N753" s="14"/>
      <c r="O753" s="14"/>
      <c r="P753" s="14"/>
      <c r="Q753" s="14"/>
      <c r="R753" s="14"/>
      <c r="S753" s="14"/>
      <c r="T753" s="34"/>
      <c r="U753" s="14"/>
      <c r="V753" s="34"/>
      <c r="W753" s="14"/>
      <c r="X753" s="34"/>
    </row>
    <row r="754" spans="13:24" s="13" customFormat="1" x14ac:dyDescent="0.2">
      <c r="M754" s="14"/>
      <c r="N754" s="14"/>
      <c r="O754" s="14"/>
      <c r="P754" s="14"/>
      <c r="Q754" s="14"/>
      <c r="R754" s="14"/>
      <c r="S754" s="14"/>
      <c r="T754" s="34"/>
      <c r="U754" s="14"/>
      <c r="V754" s="34"/>
      <c r="W754" s="14"/>
      <c r="X754" s="34"/>
    </row>
    <row r="755" spans="13:24" s="13" customFormat="1" x14ac:dyDescent="0.2">
      <c r="M755" s="14"/>
      <c r="N755" s="14"/>
      <c r="O755" s="14"/>
      <c r="P755" s="14"/>
      <c r="Q755" s="14"/>
      <c r="R755" s="14"/>
      <c r="S755" s="14"/>
      <c r="T755" s="34"/>
      <c r="U755" s="14"/>
      <c r="V755" s="34"/>
      <c r="W755" s="14"/>
      <c r="X755" s="34"/>
    </row>
    <row r="756" spans="13:24" s="13" customFormat="1" x14ac:dyDescent="0.2">
      <c r="M756" s="14"/>
      <c r="N756" s="14"/>
      <c r="O756" s="14"/>
      <c r="P756" s="14"/>
      <c r="Q756" s="14"/>
      <c r="R756" s="14"/>
      <c r="S756" s="14"/>
      <c r="T756" s="34"/>
      <c r="U756" s="14"/>
      <c r="V756" s="34"/>
      <c r="W756" s="14"/>
      <c r="X756" s="34"/>
    </row>
    <row r="757" spans="13:24" s="13" customFormat="1" x14ac:dyDescent="0.2">
      <c r="M757" s="14"/>
      <c r="N757" s="14"/>
      <c r="O757" s="14"/>
      <c r="P757" s="14"/>
      <c r="Q757" s="14"/>
      <c r="R757" s="14"/>
      <c r="S757" s="14"/>
      <c r="T757" s="34"/>
      <c r="U757" s="14"/>
      <c r="V757" s="34"/>
      <c r="W757" s="14"/>
      <c r="X757" s="34"/>
    </row>
    <row r="758" spans="13:24" s="13" customFormat="1" x14ac:dyDescent="0.2">
      <c r="M758" s="14"/>
      <c r="N758" s="14"/>
      <c r="O758" s="14"/>
      <c r="P758" s="14"/>
      <c r="Q758" s="14"/>
      <c r="R758" s="14"/>
      <c r="S758" s="14"/>
      <c r="T758" s="34"/>
      <c r="U758" s="14"/>
      <c r="V758" s="34"/>
      <c r="W758" s="14"/>
      <c r="X758" s="34"/>
    </row>
    <row r="759" spans="13:24" s="13" customFormat="1" x14ac:dyDescent="0.2">
      <c r="M759" s="14"/>
      <c r="N759" s="14"/>
      <c r="O759" s="14"/>
      <c r="P759" s="14"/>
      <c r="Q759" s="14"/>
      <c r="R759" s="14"/>
      <c r="S759" s="14"/>
      <c r="T759" s="34"/>
      <c r="U759" s="14"/>
      <c r="V759" s="34"/>
      <c r="W759" s="14"/>
      <c r="X759" s="34"/>
    </row>
    <row r="760" spans="13:24" s="13" customFormat="1" x14ac:dyDescent="0.2">
      <c r="M760" s="14"/>
      <c r="N760" s="14"/>
      <c r="O760" s="14"/>
      <c r="P760" s="14"/>
      <c r="Q760" s="14"/>
      <c r="R760" s="14"/>
      <c r="S760" s="14"/>
      <c r="T760" s="34"/>
      <c r="U760" s="14"/>
      <c r="V760" s="34"/>
      <c r="W760" s="14"/>
      <c r="X760" s="34"/>
    </row>
    <row r="761" spans="13:24" s="13" customFormat="1" x14ac:dyDescent="0.2">
      <c r="M761" s="14"/>
      <c r="N761" s="14"/>
      <c r="O761" s="14"/>
      <c r="P761" s="14"/>
      <c r="Q761" s="14"/>
      <c r="R761" s="14"/>
      <c r="S761" s="14"/>
      <c r="T761" s="34"/>
      <c r="U761" s="14"/>
      <c r="V761" s="34"/>
      <c r="W761" s="14"/>
      <c r="X761" s="34"/>
    </row>
    <row r="762" spans="13:24" s="13" customFormat="1" x14ac:dyDescent="0.2">
      <c r="M762" s="14"/>
      <c r="N762" s="14"/>
      <c r="O762" s="14"/>
      <c r="P762" s="14"/>
      <c r="Q762" s="14"/>
      <c r="R762" s="14"/>
      <c r="S762" s="14"/>
      <c r="T762" s="34"/>
      <c r="U762" s="14"/>
      <c r="V762" s="34"/>
      <c r="W762" s="14"/>
      <c r="X762" s="34"/>
    </row>
    <row r="763" spans="13:24" s="13" customFormat="1" x14ac:dyDescent="0.2">
      <c r="M763" s="14"/>
      <c r="N763" s="14"/>
      <c r="O763" s="14"/>
      <c r="P763" s="14"/>
      <c r="Q763" s="14"/>
      <c r="R763" s="14"/>
      <c r="S763" s="14"/>
      <c r="T763" s="34"/>
      <c r="U763" s="14"/>
      <c r="V763" s="34"/>
      <c r="W763" s="14"/>
      <c r="X763" s="34"/>
    </row>
    <row r="764" spans="13:24" s="13" customFormat="1" x14ac:dyDescent="0.2">
      <c r="M764" s="14"/>
      <c r="N764" s="14"/>
      <c r="O764" s="14"/>
      <c r="P764" s="14"/>
      <c r="Q764" s="14"/>
      <c r="R764" s="14"/>
      <c r="S764" s="14"/>
      <c r="T764" s="34"/>
      <c r="U764" s="14"/>
      <c r="V764" s="34"/>
      <c r="W764" s="14"/>
      <c r="X764" s="34"/>
    </row>
    <row r="765" spans="13:24" s="13" customFormat="1" x14ac:dyDescent="0.2">
      <c r="M765" s="14"/>
      <c r="N765" s="14"/>
      <c r="O765" s="14"/>
      <c r="P765" s="14"/>
      <c r="Q765" s="14"/>
      <c r="R765" s="14"/>
      <c r="S765" s="14"/>
      <c r="T765" s="34"/>
      <c r="U765" s="14"/>
      <c r="V765" s="34"/>
      <c r="W765" s="14"/>
      <c r="X765" s="34"/>
    </row>
    <row r="766" spans="13:24" s="13" customFormat="1" x14ac:dyDescent="0.2">
      <c r="M766" s="14"/>
      <c r="N766" s="14"/>
      <c r="O766" s="14"/>
      <c r="P766" s="14"/>
      <c r="Q766" s="14"/>
      <c r="R766" s="14"/>
      <c r="S766" s="14"/>
      <c r="T766" s="34"/>
      <c r="U766" s="14"/>
      <c r="V766" s="34"/>
      <c r="W766" s="14"/>
      <c r="X766" s="34"/>
    </row>
    <row r="767" spans="13:24" s="13" customFormat="1" x14ac:dyDescent="0.2">
      <c r="M767" s="14"/>
      <c r="N767" s="14"/>
      <c r="O767" s="14"/>
      <c r="P767" s="14"/>
      <c r="Q767" s="14"/>
      <c r="R767" s="14"/>
      <c r="S767" s="14"/>
      <c r="T767" s="34"/>
      <c r="U767" s="14"/>
      <c r="V767" s="34"/>
      <c r="W767" s="14"/>
      <c r="X767" s="34"/>
    </row>
    <row r="768" spans="13:24" s="13" customFormat="1" x14ac:dyDescent="0.2">
      <c r="M768" s="14"/>
      <c r="N768" s="14"/>
      <c r="O768" s="14"/>
      <c r="P768" s="14"/>
      <c r="Q768" s="14"/>
      <c r="R768" s="14"/>
      <c r="S768" s="14"/>
      <c r="T768" s="34"/>
      <c r="U768" s="14"/>
      <c r="V768" s="34"/>
      <c r="W768" s="14"/>
      <c r="X768" s="34"/>
    </row>
    <row r="769" spans="13:24" s="13" customFormat="1" x14ac:dyDescent="0.2">
      <c r="M769" s="14"/>
      <c r="N769" s="14"/>
      <c r="O769" s="14"/>
      <c r="P769" s="14"/>
      <c r="Q769" s="14"/>
      <c r="R769" s="14"/>
      <c r="S769" s="14"/>
      <c r="T769" s="34"/>
      <c r="U769" s="14"/>
      <c r="V769" s="34"/>
      <c r="W769" s="14"/>
      <c r="X769" s="34"/>
    </row>
    <row r="770" spans="13:24" s="13" customFormat="1" x14ac:dyDescent="0.2">
      <c r="M770" s="14"/>
      <c r="N770" s="14"/>
      <c r="O770" s="14"/>
      <c r="P770" s="14"/>
      <c r="Q770" s="14"/>
      <c r="R770" s="14"/>
      <c r="S770" s="14"/>
      <c r="T770" s="34"/>
      <c r="U770" s="14"/>
      <c r="V770" s="34"/>
      <c r="W770" s="14"/>
      <c r="X770" s="34"/>
    </row>
    <row r="771" spans="13:24" s="13" customFormat="1" x14ac:dyDescent="0.2">
      <c r="M771" s="14"/>
      <c r="N771" s="14"/>
      <c r="O771" s="14"/>
      <c r="P771" s="14"/>
      <c r="Q771" s="14"/>
      <c r="R771" s="14"/>
      <c r="S771" s="14"/>
      <c r="T771" s="34"/>
      <c r="U771" s="14"/>
      <c r="V771" s="34"/>
      <c r="W771" s="14"/>
      <c r="X771" s="34"/>
    </row>
    <row r="772" spans="13:24" s="13" customFormat="1" x14ac:dyDescent="0.2">
      <c r="M772" s="14"/>
      <c r="N772" s="14"/>
      <c r="O772" s="14"/>
      <c r="P772" s="14"/>
      <c r="Q772" s="14"/>
      <c r="R772" s="14"/>
      <c r="S772" s="14"/>
      <c r="T772" s="34"/>
      <c r="U772" s="14"/>
      <c r="V772" s="34"/>
      <c r="W772" s="14"/>
      <c r="X772" s="34"/>
    </row>
    <row r="773" spans="13:24" s="13" customFormat="1" x14ac:dyDescent="0.2">
      <c r="M773" s="14"/>
      <c r="N773" s="14"/>
      <c r="O773" s="14"/>
      <c r="P773" s="14"/>
      <c r="Q773" s="14"/>
      <c r="R773" s="14"/>
      <c r="S773" s="14"/>
      <c r="T773" s="34"/>
      <c r="U773" s="14"/>
      <c r="V773" s="34"/>
      <c r="W773" s="14"/>
      <c r="X773" s="34"/>
    </row>
    <row r="774" spans="13:24" s="13" customFormat="1" x14ac:dyDescent="0.2">
      <c r="M774" s="14"/>
      <c r="N774" s="14"/>
      <c r="O774" s="14"/>
      <c r="P774" s="14"/>
      <c r="Q774" s="14"/>
      <c r="R774" s="14"/>
      <c r="S774" s="14"/>
      <c r="T774" s="34"/>
      <c r="U774" s="14"/>
      <c r="V774" s="34"/>
      <c r="W774" s="14"/>
      <c r="X774" s="34"/>
    </row>
    <row r="775" spans="13:24" s="13" customFormat="1" x14ac:dyDescent="0.2">
      <c r="M775" s="14"/>
      <c r="N775" s="14"/>
      <c r="O775" s="14"/>
      <c r="P775" s="14"/>
      <c r="Q775" s="14"/>
      <c r="R775" s="14"/>
      <c r="S775" s="14"/>
      <c r="T775" s="34"/>
      <c r="U775" s="14"/>
      <c r="V775" s="34"/>
      <c r="W775" s="14"/>
      <c r="X775" s="34"/>
    </row>
    <row r="776" spans="13:24" s="13" customFormat="1" x14ac:dyDescent="0.2">
      <c r="M776" s="14"/>
      <c r="N776" s="14"/>
      <c r="O776" s="14"/>
      <c r="P776" s="14"/>
      <c r="Q776" s="14"/>
      <c r="R776" s="14"/>
      <c r="S776" s="14"/>
      <c r="T776" s="34"/>
      <c r="U776" s="14"/>
      <c r="V776" s="34"/>
      <c r="W776" s="14"/>
      <c r="X776" s="34"/>
    </row>
    <row r="777" spans="13:24" s="13" customFormat="1" x14ac:dyDescent="0.2">
      <c r="M777" s="14"/>
      <c r="N777" s="14"/>
      <c r="O777" s="14"/>
      <c r="P777" s="14"/>
      <c r="Q777" s="14"/>
      <c r="R777" s="14"/>
      <c r="S777" s="14"/>
      <c r="T777" s="34"/>
      <c r="U777" s="14"/>
      <c r="V777" s="34"/>
      <c r="W777" s="14"/>
      <c r="X777" s="34"/>
    </row>
    <row r="778" spans="13:24" s="13" customFormat="1" x14ac:dyDescent="0.2">
      <c r="M778" s="14"/>
      <c r="N778" s="14"/>
      <c r="O778" s="14"/>
      <c r="P778" s="14"/>
      <c r="Q778" s="14"/>
      <c r="R778" s="14"/>
      <c r="S778" s="14"/>
      <c r="T778" s="34"/>
      <c r="U778" s="14"/>
      <c r="V778" s="34"/>
      <c r="W778" s="14"/>
      <c r="X778" s="34"/>
    </row>
    <row r="779" spans="13:24" s="13" customFormat="1" x14ac:dyDescent="0.2">
      <c r="M779" s="14"/>
      <c r="N779" s="14"/>
      <c r="O779" s="14"/>
      <c r="P779" s="14"/>
      <c r="Q779" s="14"/>
      <c r="R779" s="14"/>
      <c r="S779" s="14"/>
      <c r="T779" s="34"/>
      <c r="U779" s="14"/>
      <c r="V779" s="34"/>
      <c r="W779" s="14"/>
      <c r="X779" s="34"/>
    </row>
    <row r="780" spans="13:24" s="13" customFormat="1" x14ac:dyDescent="0.2">
      <c r="M780" s="14"/>
      <c r="N780" s="14"/>
      <c r="O780" s="14"/>
      <c r="P780" s="14"/>
      <c r="Q780" s="14"/>
      <c r="R780" s="14"/>
      <c r="S780" s="14"/>
      <c r="T780" s="34"/>
      <c r="U780" s="14"/>
      <c r="V780" s="34"/>
      <c r="W780" s="14"/>
      <c r="X780" s="34"/>
    </row>
    <row r="781" spans="13:24" s="13" customFormat="1" x14ac:dyDescent="0.2">
      <c r="M781" s="14"/>
      <c r="N781" s="14"/>
      <c r="O781" s="14"/>
      <c r="P781" s="14"/>
      <c r="Q781" s="14"/>
      <c r="R781" s="14"/>
      <c r="S781" s="14"/>
      <c r="T781" s="34"/>
      <c r="U781" s="14"/>
      <c r="V781" s="34"/>
      <c r="W781" s="14"/>
      <c r="X781" s="34"/>
    </row>
    <row r="782" spans="13:24" s="13" customFormat="1" x14ac:dyDescent="0.2">
      <c r="M782" s="14"/>
      <c r="N782" s="14"/>
      <c r="O782" s="14"/>
      <c r="P782" s="14"/>
      <c r="Q782" s="14"/>
      <c r="R782" s="14"/>
      <c r="S782" s="14"/>
      <c r="T782" s="34"/>
      <c r="U782" s="14"/>
      <c r="V782" s="34"/>
      <c r="W782" s="14"/>
      <c r="X782" s="34"/>
    </row>
    <row r="783" spans="13:24" s="13" customFormat="1" x14ac:dyDescent="0.2">
      <c r="M783" s="14"/>
      <c r="N783" s="14"/>
      <c r="O783" s="14"/>
      <c r="P783" s="14"/>
      <c r="Q783" s="14"/>
      <c r="R783" s="14"/>
      <c r="S783" s="14"/>
      <c r="T783" s="34"/>
      <c r="U783" s="14"/>
      <c r="V783" s="34"/>
      <c r="W783" s="14"/>
      <c r="X783" s="34"/>
    </row>
    <row r="784" spans="13:24" s="13" customFormat="1" x14ac:dyDescent="0.2">
      <c r="M784" s="14"/>
      <c r="N784" s="14"/>
      <c r="O784" s="14"/>
      <c r="P784" s="14"/>
      <c r="Q784" s="14"/>
      <c r="R784" s="14"/>
      <c r="S784" s="14"/>
      <c r="T784" s="34"/>
      <c r="U784" s="14"/>
      <c r="V784" s="34"/>
      <c r="W784" s="14"/>
      <c r="X784" s="34"/>
    </row>
    <row r="785" spans="13:24" s="13" customFormat="1" x14ac:dyDescent="0.2">
      <c r="M785" s="14"/>
      <c r="N785" s="14"/>
      <c r="O785" s="14"/>
      <c r="P785" s="14"/>
      <c r="Q785" s="14"/>
      <c r="R785" s="14"/>
      <c r="S785" s="14"/>
      <c r="T785" s="34"/>
      <c r="U785" s="14"/>
      <c r="V785" s="34"/>
      <c r="W785" s="14"/>
      <c r="X785" s="34"/>
    </row>
    <row r="786" spans="13:24" s="13" customFormat="1" x14ac:dyDescent="0.2">
      <c r="M786" s="14"/>
      <c r="N786" s="14"/>
      <c r="O786" s="14"/>
      <c r="P786" s="14"/>
      <c r="Q786" s="14"/>
      <c r="R786" s="14"/>
      <c r="S786" s="14"/>
      <c r="T786" s="34"/>
      <c r="U786" s="14"/>
      <c r="V786" s="34"/>
      <c r="W786" s="14"/>
      <c r="X786" s="34"/>
    </row>
    <row r="787" spans="13:24" s="13" customFormat="1" x14ac:dyDescent="0.2">
      <c r="M787" s="14"/>
      <c r="N787" s="14"/>
      <c r="O787" s="14"/>
      <c r="P787" s="14"/>
      <c r="Q787" s="14"/>
      <c r="R787" s="14"/>
      <c r="S787" s="14"/>
      <c r="T787" s="34"/>
      <c r="U787" s="14"/>
      <c r="V787" s="34"/>
      <c r="W787" s="14"/>
      <c r="X787" s="34"/>
    </row>
    <row r="788" spans="13:24" s="13" customFormat="1" x14ac:dyDescent="0.2">
      <c r="M788" s="14"/>
      <c r="N788" s="14"/>
      <c r="O788" s="14"/>
      <c r="P788" s="14"/>
      <c r="Q788" s="14"/>
      <c r="R788" s="14"/>
      <c r="S788" s="14"/>
      <c r="T788" s="34"/>
      <c r="U788" s="14"/>
      <c r="V788" s="34"/>
      <c r="W788" s="14"/>
      <c r="X788" s="34"/>
    </row>
    <row r="789" spans="13:24" s="13" customFormat="1" x14ac:dyDescent="0.2">
      <c r="M789" s="14"/>
      <c r="N789" s="14"/>
      <c r="O789" s="14"/>
      <c r="P789" s="14"/>
      <c r="Q789" s="14"/>
      <c r="R789" s="14"/>
      <c r="S789" s="14"/>
      <c r="T789" s="34"/>
      <c r="U789" s="14"/>
      <c r="V789" s="34"/>
      <c r="W789" s="14"/>
      <c r="X789" s="34"/>
    </row>
    <row r="790" spans="13:24" s="13" customFormat="1" x14ac:dyDescent="0.2">
      <c r="M790" s="14"/>
      <c r="N790" s="14"/>
      <c r="O790" s="14"/>
      <c r="P790" s="14"/>
      <c r="Q790" s="14"/>
      <c r="R790" s="14"/>
      <c r="S790" s="14"/>
      <c r="T790" s="34"/>
      <c r="U790" s="14"/>
      <c r="V790" s="34"/>
      <c r="W790" s="14"/>
      <c r="X790" s="34"/>
    </row>
    <row r="791" spans="13:24" s="13" customFormat="1" x14ac:dyDescent="0.2">
      <c r="M791" s="14"/>
      <c r="N791" s="14"/>
      <c r="O791" s="14"/>
      <c r="P791" s="14"/>
      <c r="Q791" s="14"/>
      <c r="R791" s="14"/>
      <c r="S791" s="14"/>
      <c r="T791" s="34"/>
      <c r="U791" s="14"/>
      <c r="V791" s="34"/>
      <c r="W791" s="14"/>
      <c r="X791" s="34"/>
    </row>
    <row r="792" spans="13:24" s="13" customFormat="1" x14ac:dyDescent="0.2">
      <c r="M792" s="14"/>
      <c r="N792" s="14"/>
      <c r="O792" s="14"/>
      <c r="P792" s="14"/>
      <c r="Q792" s="14"/>
      <c r="R792" s="14"/>
      <c r="S792" s="14"/>
      <c r="T792" s="34"/>
      <c r="U792" s="14"/>
      <c r="V792" s="34"/>
      <c r="W792" s="14"/>
      <c r="X792" s="34"/>
    </row>
    <row r="793" spans="13:24" s="13" customFormat="1" x14ac:dyDescent="0.2">
      <c r="M793" s="14"/>
      <c r="N793" s="14"/>
      <c r="O793" s="14"/>
      <c r="P793" s="14"/>
      <c r="Q793" s="14"/>
      <c r="R793" s="14"/>
      <c r="S793" s="14"/>
      <c r="T793" s="34"/>
      <c r="U793" s="14"/>
      <c r="V793" s="34"/>
      <c r="W793" s="14"/>
      <c r="X793" s="34"/>
    </row>
    <row r="794" spans="13:24" s="13" customFormat="1" x14ac:dyDescent="0.2">
      <c r="M794" s="14"/>
      <c r="N794" s="14"/>
      <c r="O794" s="14"/>
      <c r="P794" s="14"/>
      <c r="Q794" s="14"/>
      <c r="R794" s="14"/>
      <c r="S794" s="14"/>
      <c r="T794" s="34"/>
      <c r="U794" s="14"/>
      <c r="V794" s="34"/>
      <c r="W794" s="14"/>
      <c r="X794" s="34"/>
    </row>
    <row r="795" spans="13:24" s="13" customFormat="1" x14ac:dyDescent="0.2">
      <c r="M795" s="14"/>
      <c r="N795" s="14"/>
      <c r="O795" s="14"/>
      <c r="P795" s="14"/>
      <c r="Q795" s="14"/>
      <c r="R795" s="14"/>
      <c r="S795" s="14"/>
      <c r="T795" s="34"/>
      <c r="U795" s="14"/>
      <c r="V795" s="34"/>
      <c r="W795" s="14"/>
      <c r="X795" s="34"/>
    </row>
    <row r="796" spans="13:24" s="13" customFormat="1" x14ac:dyDescent="0.2">
      <c r="M796" s="14"/>
      <c r="N796" s="14"/>
      <c r="O796" s="14"/>
      <c r="P796" s="14"/>
      <c r="Q796" s="14"/>
      <c r="R796" s="14"/>
      <c r="S796" s="14"/>
      <c r="T796" s="34"/>
      <c r="U796" s="14"/>
      <c r="V796" s="34"/>
      <c r="W796" s="14"/>
      <c r="X796" s="34"/>
    </row>
    <row r="797" spans="13:24" s="13" customFormat="1" x14ac:dyDescent="0.2">
      <c r="M797" s="14"/>
      <c r="N797" s="14"/>
      <c r="O797" s="14"/>
      <c r="P797" s="14"/>
      <c r="Q797" s="14"/>
      <c r="R797" s="14"/>
      <c r="S797" s="14"/>
      <c r="T797" s="34"/>
      <c r="U797" s="14"/>
      <c r="V797" s="34"/>
      <c r="W797" s="14"/>
      <c r="X797" s="34"/>
    </row>
    <row r="798" spans="13:24" s="13" customFormat="1" x14ac:dyDescent="0.2">
      <c r="M798" s="14"/>
      <c r="N798" s="14"/>
      <c r="O798" s="14"/>
      <c r="P798" s="14"/>
      <c r="Q798" s="14"/>
      <c r="R798" s="14"/>
      <c r="S798" s="14"/>
      <c r="T798" s="34"/>
      <c r="U798" s="14"/>
      <c r="V798" s="34"/>
      <c r="W798" s="14"/>
      <c r="X798" s="34"/>
    </row>
    <row r="799" spans="13:24" s="13" customFormat="1" x14ac:dyDescent="0.2">
      <c r="M799" s="14"/>
      <c r="N799" s="14"/>
      <c r="O799" s="14"/>
      <c r="P799" s="14"/>
      <c r="Q799" s="14"/>
      <c r="R799" s="14"/>
      <c r="S799" s="14"/>
      <c r="T799" s="34"/>
      <c r="U799" s="14"/>
      <c r="V799" s="34"/>
      <c r="W799" s="14"/>
      <c r="X799" s="34"/>
    </row>
    <row r="800" spans="13:24" s="13" customFormat="1" x14ac:dyDescent="0.2">
      <c r="M800" s="14"/>
      <c r="N800" s="14"/>
      <c r="O800" s="14"/>
      <c r="P800" s="14"/>
      <c r="Q800" s="14"/>
      <c r="R800" s="14"/>
      <c r="S800" s="14"/>
      <c r="T800" s="34"/>
      <c r="U800" s="14"/>
      <c r="V800" s="34"/>
      <c r="W800" s="14"/>
      <c r="X800" s="34"/>
    </row>
    <row r="801" spans="13:24" s="13" customFormat="1" x14ac:dyDescent="0.2">
      <c r="M801" s="14"/>
      <c r="N801" s="14"/>
      <c r="O801" s="14"/>
      <c r="P801" s="14"/>
      <c r="Q801" s="14"/>
      <c r="R801" s="14"/>
      <c r="S801" s="14"/>
      <c r="T801" s="34"/>
      <c r="U801" s="14"/>
      <c r="V801" s="34"/>
      <c r="W801" s="14"/>
      <c r="X801" s="34"/>
    </row>
    <row r="802" spans="13:24" s="13" customFormat="1" x14ac:dyDescent="0.2">
      <c r="M802" s="14"/>
      <c r="N802" s="14"/>
      <c r="O802" s="14"/>
      <c r="P802" s="14"/>
      <c r="Q802" s="14"/>
      <c r="R802" s="14"/>
      <c r="S802" s="14"/>
      <c r="T802" s="34"/>
      <c r="U802" s="14"/>
      <c r="V802" s="34"/>
      <c r="W802" s="14"/>
      <c r="X802" s="34"/>
    </row>
    <row r="803" spans="13:24" s="13" customFormat="1" x14ac:dyDescent="0.2">
      <c r="M803" s="14"/>
      <c r="N803" s="14"/>
      <c r="O803" s="14"/>
      <c r="P803" s="14"/>
      <c r="Q803" s="14"/>
      <c r="R803" s="14"/>
      <c r="S803" s="14"/>
      <c r="T803" s="34"/>
      <c r="U803" s="14"/>
      <c r="V803" s="34"/>
      <c r="W803" s="14"/>
      <c r="X803" s="34"/>
    </row>
    <row r="804" spans="13:24" s="13" customFormat="1" x14ac:dyDescent="0.2">
      <c r="M804" s="14"/>
      <c r="N804" s="14"/>
      <c r="O804" s="14"/>
      <c r="P804" s="14"/>
      <c r="Q804" s="14"/>
      <c r="R804" s="14"/>
      <c r="S804" s="14"/>
      <c r="T804" s="34"/>
      <c r="U804" s="14"/>
      <c r="V804" s="34"/>
      <c r="W804" s="14"/>
      <c r="X804" s="34"/>
    </row>
    <row r="805" spans="13:24" s="13" customFormat="1" x14ac:dyDescent="0.2">
      <c r="M805" s="14"/>
      <c r="N805" s="14"/>
      <c r="O805" s="14"/>
      <c r="P805" s="14"/>
      <c r="Q805" s="14"/>
      <c r="R805" s="14"/>
      <c r="S805" s="14"/>
      <c r="T805" s="34"/>
      <c r="U805" s="14"/>
      <c r="V805" s="34"/>
      <c r="W805" s="14"/>
      <c r="X805" s="34"/>
    </row>
    <row r="806" spans="13:24" s="13" customFormat="1" x14ac:dyDescent="0.2">
      <c r="M806" s="14"/>
      <c r="N806" s="14"/>
      <c r="O806" s="14"/>
      <c r="P806" s="14"/>
      <c r="Q806" s="14"/>
      <c r="R806" s="14"/>
      <c r="S806" s="14"/>
      <c r="T806" s="34"/>
      <c r="U806" s="14"/>
      <c r="V806" s="34"/>
      <c r="W806" s="14"/>
      <c r="X806" s="34"/>
    </row>
    <row r="807" spans="13:24" s="13" customFormat="1" x14ac:dyDescent="0.2">
      <c r="M807" s="14"/>
      <c r="N807" s="14"/>
      <c r="O807" s="14"/>
      <c r="P807" s="14"/>
      <c r="Q807" s="14"/>
      <c r="R807" s="14"/>
      <c r="S807" s="14"/>
      <c r="T807" s="34"/>
      <c r="U807" s="14"/>
      <c r="V807" s="34"/>
      <c r="W807" s="14"/>
      <c r="X807" s="34"/>
    </row>
    <row r="808" spans="13:24" s="13" customFormat="1" x14ac:dyDescent="0.2">
      <c r="M808" s="14"/>
      <c r="N808" s="14"/>
      <c r="O808" s="14"/>
      <c r="P808" s="14"/>
      <c r="Q808" s="14"/>
      <c r="R808" s="14"/>
      <c r="S808" s="14"/>
      <c r="T808" s="34"/>
      <c r="U808" s="14"/>
      <c r="V808" s="34"/>
      <c r="W808" s="14"/>
      <c r="X808" s="34"/>
    </row>
    <row r="809" spans="13:24" s="13" customFormat="1" x14ac:dyDescent="0.2">
      <c r="M809" s="14"/>
      <c r="N809" s="14"/>
      <c r="O809" s="14"/>
      <c r="P809" s="14"/>
      <c r="Q809" s="14"/>
      <c r="R809" s="14"/>
      <c r="S809" s="14"/>
      <c r="T809" s="34"/>
      <c r="U809" s="14"/>
      <c r="V809" s="34"/>
      <c r="W809" s="14"/>
      <c r="X809" s="34"/>
    </row>
    <row r="810" spans="13:24" s="13" customFormat="1" x14ac:dyDescent="0.2">
      <c r="M810" s="14"/>
      <c r="N810" s="14"/>
      <c r="O810" s="14"/>
      <c r="P810" s="14"/>
      <c r="Q810" s="14"/>
      <c r="R810" s="14"/>
      <c r="S810" s="14"/>
      <c r="T810" s="34"/>
      <c r="U810" s="14"/>
      <c r="V810" s="34"/>
      <c r="W810" s="14"/>
      <c r="X810" s="34"/>
    </row>
    <row r="811" spans="13:24" s="13" customFormat="1" x14ac:dyDescent="0.2">
      <c r="M811" s="14"/>
      <c r="N811" s="14"/>
      <c r="O811" s="14"/>
      <c r="P811" s="14"/>
      <c r="Q811" s="14"/>
      <c r="R811" s="14"/>
      <c r="S811" s="14"/>
      <c r="T811" s="34"/>
      <c r="U811" s="14"/>
      <c r="V811" s="34"/>
      <c r="W811" s="14"/>
      <c r="X811" s="34"/>
    </row>
    <row r="812" spans="13:24" s="13" customFormat="1" x14ac:dyDescent="0.2">
      <c r="M812" s="14"/>
      <c r="N812" s="14"/>
      <c r="O812" s="14"/>
      <c r="P812" s="14"/>
      <c r="Q812" s="14"/>
      <c r="R812" s="14"/>
      <c r="S812" s="14"/>
      <c r="T812" s="34"/>
      <c r="U812" s="14"/>
      <c r="V812" s="34"/>
      <c r="W812" s="14"/>
      <c r="X812" s="34"/>
    </row>
    <row r="813" spans="13:24" s="13" customFormat="1" x14ac:dyDescent="0.2">
      <c r="M813" s="14"/>
      <c r="N813" s="14"/>
      <c r="O813" s="14"/>
      <c r="P813" s="14"/>
      <c r="Q813" s="14"/>
      <c r="R813" s="14"/>
      <c r="S813" s="14"/>
      <c r="T813" s="34"/>
      <c r="U813" s="14"/>
      <c r="V813" s="34"/>
      <c r="W813" s="14"/>
      <c r="X813" s="34"/>
    </row>
    <row r="814" spans="13:24" s="13" customFormat="1" x14ac:dyDescent="0.2">
      <c r="M814" s="14"/>
      <c r="N814" s="14"/>
      <c r="O814" s="14"/>
      <c r="P814" s="14"/>
      <c r="Q814" s="14"/>
      <c r="R814" s="14"/>
      <c r="S814" s="14"/>
      <c r="T814" s="34"/>
      <c r="U814" s="14"/>
      <c r="V814" s="34"/>
      <c r="W814" s="14"/>
      <c r="X814" s="34"/>
    </row>
    <row r="815" spans="13:24" s="13" customFormat="1" x14ac:dyDescent="0.2">
      <c r="M815" s="14"/>
      <c r="N815" s="14"/>
      <c r="O815" s="14"/>
      <c r="P815" s="14"/>
      <c r="Q815" s="14"/>
      <c r="R815" s="14"/>
      <c r="S815" s="14"/>
      <c r="T815" s="34"/>
      <c r="U815" s="14"/>
      <c r="V815" s="34"/>
      <c r="W815" s="14"/>
      <c r="X815" s="34"/>
    </row>
    <row r="816" spans="13:24" s="13" customFormat="1" x14ac:dyDescent="0.2">
      <c r="M816" s="14"/>
      <c r="N816" s="14"/>
      <c r="O816" s="14"/>
      <c r="P816" s="14"/>
      <c r="Q816" s="14"/>
      <c r="R816" s="14"/>
      <c r="S816" s="14"/>
      <c r="T816" s="34"/>
      <c r="U816" s="14"/>
      <c r="V816" s="34"/>
      <c r="W816" s="14"/>
      <c r="X816" s="34"/>
    </row>
    <row r="817" spans="13:24" s="13" customFormat="1" x14ac:dyDescent="0.2">
      <c r="M817" s="14"/>
      <c r="N817" s="14"/>
      <c r="O817" s="14"/>
      <c r="P817" s="14"/>
      <c r="Q817" s="14"/>
      <c r="R817" s="14"/>
      <c r="S817" s="14"/>
      <c r="T817" s="34"/>
      <c r="U817" s="14"/>
      <c r="V817" s="34"/>
      <c r="W817" s="14"/>
      <c r="X817" s="34"/>
    </row>
    <row r="818" spans="13:24" s="13" customFormat="1" x14ac:dyDescent="0.2">
      <c r="M818" s="14"/>
      <c r="N818" s="14"/>
      <c r="O818" s="14"/>
      <c r="P818" s="14"/>
      <c r="Q818" s="14"/>
      <c r="R818" s="14"/>
      <c r="S818" s="14"/>
      <c r="T818" s="34"/>
      <c r="U818" s="14"/>
      <c r="V818" s="34"/>
      <c r="W818" s="14"/>
      <c r="X818" s="34"/>
    </row>
    <row r="819" spans="13:24" s="13" customFormat="1" x14ac:dyDescent="0.2">
      <c r="M819" s="14"/>
      <c r="N819" s="14"/>
      <c r="O819" s="14"/>
      <c r="P819" s="14"/>
      <c r="Q819" s="14"/>
      <c r="R819" s="14"/>
      <c r="S819" s="14"/>
      <c r="T819" s="34"/>
      <c r="U819" s="14"/>
      <c r="V819" s="34"/>
      <c r="W819" s="14"/>
      <c r="X819" s="34"/>
    </row>
    <row r="820" spans="13:24" s="13" customFormat="1" x14ac:dyDescent="0.2">
      <c r="M820" s="14"/>
      <c r="N820" s="14"/>
      <c r="O820" s="14"/>
      <c r="P820" s="14"/>
      <c r="Q820" s="14"/>
      <c r="R820" s="14"/>
      <c r="S820" s="14"/>
      <c r="T820" s="34"/>
      <c r="U820" s="14"/>
      <c r="V820" s="34"/>
      <c r="W820" s="14"/>
      <c r="X820" s="34"/>
    </row>
    <row r="821" spans="13:24" s="13" customFormat="1" x14ac:dyDescent="0.2">
      <c r="M821" s="14"/>
      <c r="N821" s="14"/>
      <c r="O821" s="14"/>
      <c r="P821" s="14"/>
      <c r="Q821" s="14"/>
      <c r="R821" s="14"/>
      <c r="S821" s="14"/>
      <c r="T821" s="34"/>
      <c r="U821" s="14"/>
      <c r="V821" s="34"/>
      <c r="W821" s="14"/>
      <c r="X821" s="34"/>
    </row>
    <row r="822" spans="13:24" s="13" customFormat="1" x14ac:dyDescent="0.2">
      <c r="M822" s="14"/>
      <c r="N822" s="14"/>
      <c r="O822" s="14"/>
      <c r="P822" s="14"/>
      <c r="Q822" s="14"/>
      <c r="R822" s="14"/>
      <c r="S822" s="14"/>
      <c r="T822" s="34"/>
      <c r="U822" s="14"/>
      <c r="V822" s="34"/>
      <c r="W822" s="14"/>
      <c r="X822" s="34"/>
    </row>
    <row r="823" spans="13:24" s="13" customFormat="1" x14ac:dyDescent="0.2">
      <c r="M823" s="14"/>
      <c r="N823" s="14"/>
      <c r="O823" s="14"/>
      <c r="P823" s="14"/>
      <c r="Q823" s="14"/>
      <c r="R823" s="14"/>
      <c r="S823" s="14"/>
      <c r="T823" s="34"/>
      <c r="U823" s="14"/>
      <c r="V823" s="34"/>
      <c r="W823" s="14"/>
      <c r="X823" s="34"/>
    </row>
    <row r="824" spans="13:24" s="13" customFormat="1" x14ac:dyDescent="0.2">
      <c r="M824" s="14"/>
      <c r="N824" s="14"/>
      <c r="O824" s="14"/>
      <c r="P824" s="14"/>
      <c r="Q824" s="14"/>
      <c r="R824" s="14"/>
      <c r="S824" s="14"/>
      <c r="T824" s="34"/>
      <c r="U824" s="14"/>
      <c r="V824" s="34"/>
      <c r="W824" s="14"/>
      <c r="X824" s="34"/>
    </row>
    <row r="825" spans="13:24" s="13" customFormat="1" x14ac:dyDescent="0.2">
      <c r="M825" s="14"/>
      <c r="N825" s="14"/>
      <c r="O825" s="14"/>
      <c r="P825" s="14"/>
      <c r="Q825" s="14"/>
      <c r="R825" s="14"/>
      <c r="S825" s="14"/>
      <c r="T825" s="34"/>
      <c r="U825" s="14"/>
      <c r="V825" s="34"/>
      <c r="W825" s="14"/>
      <c r="X825" s="34"/>
    </row>
    <row r="826" spans="13:24" s="13" customFormat="1" x14ac:dyDescent="0.2">
      <c r="M826" s="14"/>
      <c r="N826" s="14"/>
      <c r="O826" s="14"/>
      <c r="P826" s="14"/>
      <c r="Q826" s="14"/>
      <c r="R826" s="14"/>
      <c r="S826" s="14"/>
      <c r="T826" s="34"/>
      <c r="U826" s="14"/>
      <c r="V826" s="34"/>
      <c r="W826" s="14"/>
      <c r="X826" s="34"/>
    </row>
    <row r="827" spans="13:24" s="13" customFormat="1" x14ac:dyDescent="0.2">
      <c r="M827" s="14"/>
      <c r="N827" s="14"/>
      <c r="O827" s="14"/>
      <c r="P827" s="14"/>
      <c r="Q827" s="14"/>
      <c r="R827" s="14"/>
      <c r="S827" s="14"/>
      <c r="T827" s="34"/>
      <c r="U827" s="14"/>
      <c r="V827" s="34"/>
      <c r="W827" s="14"/>
      <c r="X827" s="34"/>
    </row>
    <row r="828" spans="13:24" s="13" customFormat="1" x14ac:dyDescent="0.2">
      <c r="M828" s="14"/>
      <c r="N828" s="14"/>
      <c r="O828" s="14"/>
      <c r="P828" s="14"/>
      <c r="Q828" s="14"/>
      <c r="R828" s="14"/>
      <c r="S828" s="14"/>
      <c r="T828" s="34"/>
      <c r="U828" s="14"/>
      <c r="V828" s="34"/>
      <c r="W828" s="14"/>
      <c r="X828" s="34"/>
    </row>
    <row r="829" spans="13:24" s="13" customFormat="1" x14ac:dyDescent="0.2">
      <c r="M829" s="14"/>
      <c r="N829" s="14"/>
      <c r="O829" s="14"/>
      <c r="P829" s="14"/>
      <c r="Q829" s="14"/>
      <c r="R829" s="14"/>
      <c r="S829" s="14"/>
      <c r="T829" s="34"/>
      <c r="U829" s="14"/>
      <c r="V829" s="34"/>
      <c r="W829" s="14"/>
      <c r="X829" s="34"/>
    </row>
    <row r="830" spans="13:24" s="13" customFormat="1" x14ac:dyDescent="0.2">
      <c r="M830" s="14"/>
      <c r="N830" s="14"/>
      <c r="O830" s="14"/>
      <c r="P830" s="14"/>
      <c r="Q830" s="14"/>
      <c r="R830" s="14"/>
      <c r="S830" s="14"/>
      <c r="T830" s="34"/>
      <c r="U830" s="14"/>
      <c r="V830" s="34"/>
      <c r="W830" s="14"/>
      <c r="X830" s="34"/>
    </row>
    <row r="831" spans="13:24" s="13" customFormat="1" x14ac:dyDescent="0.2">
      <c r="M831" s="14"/>
      <c r="N831" s="14"/>
      <c r="O831" s="14"/>
      <c r="P831" s="14"/>
      <c r="Q831" s="14"/>
      <c r="R831" s="14"/>
      <c r="S831" s="14"/>
      <c r="T831" s="34"/>
      <c r="U831" s="14"/>
      <c r="V831" s="34"/>
      <c r="W831" s="14"/>
      <c r="X831" s="34"/>
    </row>
    <row r="832" spans="13:24" s="13" customFormat="1" x14ac:dyDescent="0.2">
      <c r="M832" s="14"/>
      <c r="N832" s="14"/>
      <c r="O832" s="14"/>
      <c r="P832" s="14"/>
      <c r="Q832" s="14"/>
      <c r="R832" s="14"/>
      <c r="S832" s="14"/>
      <c r="T832" s="34"/>
      <c r="U832" s="14"/>
      <c r="V832" s="34"/>
      <c r="W832" s="14"/>
      <c r="X832" s="34"/>
    </row>
    <row r="833" spans="13:24" s="13" customFormat="1" x14ac:dyDescent="0.2">
      <c r="M833" s="14"/>
      <c r="N833" s="14"/>
      <c r="O833" s="14"/>
      <c r="P833" s="14"/>
      <c r="Q833" s="14"/>
      <c r="R833" s="14"/>
      <c r="S833" s="14"/>
      <c r="T833" s="34"/>
      <c r="U833" s="14"/>
      <c r="V833" s="34"/>
      <c r="W833" s="14"/>
      <c r="X833" s="34"/>
    </row>
    <row r="834" spans="13:24" s="13" customFormat="1" x14ac:dyDescent="0.2">
      <c r="M834" s="14"/>
      <c r="N834" s="14"/>
      <c r="O834" s="14"/>
      <c r="P834" s="14"/>
      <c r="Q834" s="14"/>
      <c r="R834" s="14"/>
      <c r="S834" s="14"/>
      <c r="T834" s="34"/>
      <c r="U834" s="14"/>
      <c r="V834" s="34"/>
      <c r="W834" s="14"/>
      <c r="X834" s="34"/>
    </row>
    <row r="835" spans="13:24" s="13" customFormat="1" x14ac:dyDescent="0.2">
      <c r="M835" s="14"/>
      <c r="N835" s="14"/>
      <c r="O835" s="14"/>
      <c r="P835" s="14"/>
      <c r="Q835" s="14"/>
      <c r="R835" s="14"/>
      <c r="S835" s="14"/>
      <c r="T835" s="34"/>
      <c r="U835" s="14"/>
      <c r="V835" s="34"/>
      <c r="W835" s="14"/>
      <c r="X835" s="34"/>
    </row>
    <row r="836" spans="13:24" s="13" customFormat="1" x14ac:dyDescent="0.2">
      <c r="M836" s="14"/>
      <c r="N836" s="14"/>
      <c r="O836" s="14"/>
      <c r="P836" s="14"/>
      <c r="Q836" s="14"/>
      <c r="R836" s="14"/>
      <c r="S836" s="14"/>
      <c r="T836" s="34"/>
      <c r="U836" s="14"/>
      <c r="V836" s="34"/>
      <c r="W836" s="14"/>
      <c r="X836" s="34"/>
    </row>
    <row r="837" spans="13:24" s="13" customFormat="1" x14ac:dyDescent="0.2">
      <c r="M837" s="14"/>
      <c r="N837" s="14"/>
      <c r="O837" s="14"/>
      <c r="P837" s="14"/>
      <c r="Q837" s="14"/>
      <c r="R837" s="14"/>
      <c r="S837" s="14"/>
      <c r="T837" s="34"/>
      <c r="U837" s="14"/>
      <c r="V837" s="34"/>
      <c r="W837" s="14"/>
      <c r="X837" s="34"/>
    </row>
    <row r="838" spans="13:24" s="13" customFormat="1" x14ac:dyDescent="0.2">
      <c r="M838" s="14"/>
      <c r="N838" s="14"/>
      <c r="O838" s="14"/>
      <c r="P838" s="14"/>
      <c r="Q838" s="14"/>
      <c r="R838" s="14"/>
      <c r="S838" s="14"/>
      <c r="T838" s="34"/>
      <c r="U838" s="14"/>
      <c r="V838" s="34"/>
      <c r="W838" s="14"/>
      <c r="X838" s="34"/>
    </row>
    <row r="839" spans="13:24" s="13" customFormat="1" x14ac:dyDescent="0.2">
      <c r="M839" s="14"/>
      <c r="N839" s="14"/>
      <c r="O839" s="14"/>
      <c r="P839" s="14"/>
      <c r="Q839" s="14"/>
      <c r="R839" s="14"/>
      <c r="S839" s="14"/>
      <c r="T839" s="34"/>
      <c r="U839" s="14"/>
      <c r="V839" s="34"/>
      <c r="W839" s="14"/>
      <c r="X839" s="34"/>
    </row>
    <row r="840" spans="13:24" s="13" customFormat="1" x14ac:dyDescent="0.2">
      <c r="M840" s="14"/>
      <c r="N840" s="14"/>
      <c r="O840" s="14"/>
      <c r="P840" s="14"/>
      <c r="Q840" s="14"/>
      <c r="R840" s="14"/>
      <c r="S840" s="14"/>
      <c r="T840" s="34"/>
      <c r="U840" s="14"/>
      <c r="V840" s="34"/>
      <c r="W840" s="14"/>
      <c r="X840" s="34"/>
    </row>
    <row r="841" spans="13:24" s="13" customFormat="1" x14ac:dyDescent="0.2">
      <c r="M841" s="14"/>
      <c r="N841" s="14"/>
      <c r="O841" s="14"/>
      <c r="P841" s="14"/>
      <c r="Q841" s="14"/>
      <c r="R841" s="14"/>
      <c r="S841" s="14"/>
      <c r="T841" s="34"/>
      <c r="U841" s="14"/>
      <c r="V841" s="34"/>
      <c r="W841" s="14"/>
      <c r="X841" s="34"/>
    </row>
    <row r="842" spans="13:24" s="13" customFormat="1" x14ac:dyDescent="0.2">
      <c r="M842" s="14"/>
      <c r="N842" s="14"/>
      <c r="O842" s="14"/>
      <c r="P842" s="14"/>
      <c r="Q842" s="14"/>
      <c r="R842" s="14"/>
      <c r="S842" s="14"/>
      <c r="T842" s="34"/>
      <c r="U842" s="14"/>
      <c r="V842" s="34"/>
      <c r="W842" s="14"/>
      <c r="X842" s="34"/>
    </row>
    <row r="843" spans="13:24" s="13" customFormat="1" x14ac:dyDescent="0.2">
      <c r="M843" s="14"/>
      <c r="N843" s="14"/>
      <c r="O843" s="14"/>
      <c r="P843" s="14"/>
      <c r="Q843" s="14"/>
      <c r="R843" s="14"/>
      <c r="S843" s="14"/>
      <c r="T843" s="34"/>
      <c r="U843" s="14"/>
      <c r="V843" s="34"/>
      <c r="W843" s="14"/>
      <c r="X843" s="34"/>
    </row>
    <row r="844" spans="13:24" s="13" customFormat="1" x14ac:dyDescent="0.2">
      <c r="M844" s="14"/>
      <c r="N844" s="14"/>
      <c r="O844" s="14"/>
      <c r="P844" s="14"/>
      <c r="Q844" s="14"/>
      <c r="R844" s="14"/>
      <c r="S844" s="14"/>
      <c r="T844" s="34"/>
      <c r="U844" s="14"/>
      <c r="V844" s="34"/>
      <c r="W844" s="14"/>
      <c r="X844" s="34"/>
    </row>
    <row r="845" spans="13:24" s="13" customFormat="1" x14ac:dyDescent="0.2">
      <c r="M845" s="14"/>
      <c r="N845" s="14"/>
      <c r="O845" s="14"/>
      <c r="P845" s="14"/>
      <c r="Q845" s="14"/>
      <c r="R845" s="14"/>
      <c r="S845" s="14"/>
      <c r="T845" s="34"/>
      <c r="U845" s="14"/>
      <c r="V845" s="34"/>
      <c r="W845" s="14"/>
      <c r="X845" s="34"/>
    </row>
    <row r="846" spans="13:24" s="13" customFormat="1" x14ac:dyDescent="0.2">
      <c r="M846" s="14"/>
      <c r="N846" s="14"/>
      <c r="O846" s="14"/>
      <c r="P846" s="14"/>
      <c r="Q846" s="14"/>
      <c r="R846" s="14"/>
      <c r="S846" s="14"/>
      <c r="T846" s="34"/>
      <c r="U846" s="14"/>
      <c r="V846" s="34"/>
      <c r="W846" s="14"/>
      <c r="X846" s="34"/>
    </row>
    <row r="847" spans="13:24" s="13" customFormat="1" x14ac:dyDescent="0.2">
      <c r="M847" s="14"/>
      <c r="N847" s="14"/>
      <c r="O847" s="14"/>
      <c r="P847" s="14"/>
      <c r="Q847" s="14"/>
      <c r="R847" s="14"/>
      <c r="S847" s="14"/>
      <c r="T847" s="34"/>
      <c r="U847" s="14"/>
      <c r="V847" s="34"/>
      <c r="W847" s="14"/>
      <c r="X847" s="34"/>
    </row>
    <row r="848" spans="13:24" s="13" customFormat="1" x14ac:dyDescent="0.2">
      <c r="M848" s="14"/>
      <c r="N848" s="14"/>
      <c r="O848" s="14"/>
      <c r="P848" s="14"/>
      <c r="Q848" s="14"/>
      <c r="R848" s="14"/>
      <c r="S848" s="14"/>
      <c r="T848" s="34"/>
      <c r="U848" s="14"/>
      <c r="V848" s="34"/>
      <c r="W848" s="14"/>
      <c r="X848" s="34"/>
    </row>
    <row r="849" spans="13:24" s="13" customFormat="1" x14ac:dyDescent="0.2">
      <c r="M849" s="14"/>
      <c r="N849" s="14"/>
      <c r="O849" s="14"/>
      <c r="P849" s="14"/>
      <c r="Q849" s="14"/>
      <c r="R849" s="14"/>
      <c r="S849" s="14"/>
      <c r="T849" s="34"/>
      <c r="U849" s="14"/>
      <c r="V849" s="34"/>
      <c r="W849" s="14"/>
      <c r="X849" s="34"/>
    </row>
    <row r="850" spans="13:24" s="13" customFormat="1" x14ac:dyDescent="0.2">
      <c r="M850" s="14"/>
      <c r="N850" s="14"/>
      <c r="O850" s="14"/>
      <c r="P850" s="14"/>
      <c r="Q850" s="14"/>
      <c r="R850" s="14"/>
      <c r="S850" s="14"/>
      <c r="T850" s="34"/>
      <c r="U850" s="14"/>
      <c r="V850" s="34"/>
      <c r="W850" s="14"/>
      <c r="X850" s="34"/>
    </row>
    <row r="851" spans="13:24" s="13" customFormat="1" x14ac:dyDescent="0.2">
      <c r="M851" s="14"/>
      <c r="N851" s="14"/>
      <c r="O851" s="14"/>
      <c r="P851" s="14"/>
      <c r="Q851" s="14"/>
      <c r="R851" s="14"/>
      <c r="S851" s="14"/>
      <c r="T851" s="34"/>
      <c r="U851" s="14"/>
      <c r="V851" s="34"/>
      <c r="W851" s="14"/>
      <c r="X851" s="34"/>
    </row>
    <row r="852" spans="13:24" s="13" customFormat="1" x14ac:dyDescent="0.2">
      <c r="M852" s="14"/>
      <c r="N852" s="14"/>
      <c r="O852" s="14"/>
      <c r="P852" s="14"/>
      <c r="Q852" s="14"/>
      <c r="R852" s="14"/>
      <c r="S852" s="14"/>
      <c r="T852" s="34"/>
      <c r="U852" s="14"/>
      <c r="V852" s="34"/>
      <c r="W852" s="14"/>
      <c r="X852" s="34"/>
    </row>
    <row r="853" spans="13:24" s="13" customFormat="1" x14ac:dyDescent="0.2">
      <c r="M853" s="14"/>
      <c r="N853" s="14"/>
      <c r="O853" s="14"/>
      <c r="P853" s="14"/>
      <c r="Q853" s="14"/>
      <c r="R853" s="14"/>
      <c r="S853" s="14"/>
      <c r="T853" s="34"/>
      <c r="U853" s="14"/>
      <c r="V853" s="34"/>
      <c r="W853" s="14"/>
      <c r="X853" s="34"/>
    </row>
    <row r="854" spans="13:24" s="13" customFormat="1" x14ac:dyDescent="0.2">
      <c r="M854" s="14"/>
      <c r="N854" s="14"/>
      <c r="O854" s="14"/>
      <c r="P854" s="14"/>
      <c r="Q854" s="14"/>
      <c r="R854" s="14"/>
      <c r="S854" s="14"/>
      <c r="T854" s="34"/>
      <c r="U854" s="14"/>
      <c r="V854" s="34"/>
      <c r="W854" s="14"/>
      <c r="X854" s="34"/>
    </row>
    <row r="855" spans="13:24" s="13" customFormat="1" x14ac:dyDescent="0.2">
      <c r="M855" s="14"/>
      <c r="N855" s="14"/>
      <c r="O855" s="14"/>
      <c r="P855" s="14"/>
      <c r="Q855" s="14"/>
      <c r="R855" s="14"/>
      <c r="S855" s="14"/>
      <c r="T855" s="34"/>
      <c r="U855" s="14"/>
      <c r="V855" s="34"/>
      <c r="W855" s="14"/>
      <c r="X855" s="34"/>
    </row>
    <row r="856" spans="13:24" s="13" customFormat="1" x14ac:dyDescent="0.2">
      <c r="M856" s="14"/>
      <c r="N856" s="14"/>
      <c r="O856" s="14"/>
      <c r="P856" s="14"/>
      <c r="Q856" s="14"/>
      <c r="R856" s="14"/>
      <c r="S856" s="14"/>
      <c r="T856" s="34"/>
      <c r="U856" s="14"/>
      <c r="V856" s="34"/>
      <c r="W856" s="14"/>
      <c r="X856" s="34"/>
    </row>
    <row r="857" spans="13:24" s="13" customFormat="1" x14ac:dyDescent="0.2">
      <c r="M857" s="14"/>
      <c r="N857" s="14"/>
      <c r="O857" s="14"/>
      <c r="P857" s="14"/>
      <c r="Q857" s="14"/>
      <c r="R857" s="14"/>
      <c r="S857" s="14"/>
      <c r="T857" s="34"/>
      <c r="U857" s="14"/>
      <c r="V857" s="34"/>
      <c r="W857" s="14"/>
      <c r="X857" s="34"/>
    </row>
    <row r="858" spans="13:24" s="13" customFormat="1" x14ac:dyDescent="0.2">
      <c r="M858" s="14"/>
      <c r="N858" s="14"/>
      <c r="O858" s="14"/>
      <c r="P858" s="14"/>
      <c r="Q858" s="14"/>
      <c r="R858" s="14"/>
      <c r="S858" s="14"/>
      <c r="T858" s="34"/>
      <c r="U858" s="14"/>
      <c r="V858" s="34"/>
      <c r="W858" s="14"/>
      <c r="X858" s="34"/>
    </row>
    <row r="859" spans="13:24" s="13" customFormat="1" x14ac:dyDescent="0.2">
      <c r="M859" s="14"/>
      <c r="N859" s="14"/>
      <c r="O859" s="14"/>
      <c r="P859" s="14"/>
      <c r="Q859" s="14"/>
      <c r="R859" s="14"/>
      <c r="S859" s="14"/>
      <c r="T859" s="34"/>
      <c r="U859" s="14"/>
      <c r="V859" s="34"/>
      <c r="W859" s="14"/>
      <c r="X859" s="34"/>
    </row>
    <row r="860" spans="13:24" s="13" customFormat="1" x14ac:dyDescent="0.2">
      <c r="M860" s="14"/>
      <c r="N860" s="14"/>
      <c r="O860" s="14"/>
      <c r="P860" s="14"/>
      <c r="Q860" s="14"/>
      <c r="R860" s="14"/>
      <c r="S860" s="14"/>
      <c r="T860" s="34"/>
      <c r="U860" s="14"/>
      <c r="V860" s="34"/>
      <c r="W860" s="14"/>
      <c r="X860" s="34"/>
    </row>
    <row r="861" spans="13:24" s="13" customFormat="1" x14ac:dyDescent="0.2">
      <c r="M861" s="14"/>
      <c r="N861" s="14"/>
      <c r="O861" s="14"/>
      <c r="P861" s="14"/>
      <c r="Q861" s="14"/>
      <c r="R861" s="14"/>
      <c r="S861" s="14"/>
      <c r="T861" s="34"/>
      <c r="U861" s="14"/>
      <c r="V861" s="34"/>
      <c r="W861" s="14"/>
      <c r="X861" s="34"/>
    </row>
    <row r="862" spans="13:24" s="13" customFormat="1" x14ac:dyDescent="0.2">
      <c r="M862" s="14"/>
      <c r="N862" s="14"/>
      <c r="O862" s="14"/>
      <c r="P862" s="14"/>
      <c r="Q862" s="14"/>
      <c r="R862" s="14"/>
      <c r="S862" s="14"/>
      <c r="T862" s="34"/>
      <c r="U862" s="14"/>
      <c r="V862" s="34"/>
      <c r="W862" s="14"/>
      <c r="X862" s="34"/>
    </row>
    <row r="863" spans="13:24" s="13" customFormat="1" x14ac:dyDescent="0.2">
      <c r="M863" s="14"/>
      <c r="N863" s="14"/>
      <c r="O863" s="14"/>
      <c r="P863" s="14"/>
      <c r="Q863" s="14"/>
      <c r="R863" s="14"/>
      <c r="S863" s="14"/>
      <c r="T863" s="34"/>
      <c r="U863" s="14"/>
      <c r="V863" s="34"/>
      <c r="W863" s="14"/>
      <c r="X863" s="34"/>
    </row>
    <row r="864" spans="13:24" s="13" customFormat="1" x14ac:dyDescent="0.2">
      <c r="M864" s="14"/>
      <c r="N864" s="14"/>
      <c r="O864" s="14"/>
      <c r="P864" s="14"/>
      <c r="Q864" s="14"/>
      <c r="R864" s="14"/>
      <c r="S864" s="14"/>
      <c r="T864" s="34"/>
      <c r="U864" s="14"/>
      <c r="V864" s="34"/>
      <c r="W864" s="14"/>
      <c r="X864" s="34"/>
    </row>
    <row r="865" spans="13:24" s="13" customFormat="1" x14ac:dyDescent="0.2">
      <c r="M865" s="14"/>
      <c r="N865" s="14"/>
      <c r="O865" s="14"/>
      <c r="P865" s="14"/>
      <c r="Q865" s="14"/>
      <c r="R865" s="14"/>
      <c r="S865" s="14"/>
      <c r="T865" s="34"/>
      <c r="U865" s="14"/>
      <c r="V865" s="34"/>
      <c r="W865" s="14"/>
      <c r="X865" s="34"/>
    </row>
    <row r="866" spans="13:24" s="13" customFormat="1" x14ac:dyDescent="0.2">
      <c r="M866" s="14"/>
      <c r="N866" s="14"/>
      <c r="O866" s="14"/>
      <c r="P866" s="14"/>
      <c r="Q866" s="14"/>
      <c r="R866" s="14"/>
      <c r="S866" s="14"/>
      <c r="T866" s="34"/>
      <c r="U866" s="14"/>
      <c r="V866" s="34"/>
      <c r="W866" s="14"/>
      <c r="X866" s="34"/>
    </row>
    <row r="867" spans="13:24" s="13" customFormat="1" x14ac:dyDescent="0.2">
      <c r="M867" s="14"/>
      <c r="N867" s="14"/>
      <c r="O867" s="14"/>
      <c r="P867" s="14"/>
      <c r="Q867" s="14"/>
      <c r="R867" s="14"/>
      <c r="S867" s="14"/>
      <c r="T867" s="34"/>
      <c r="U867" s="14"/>
      <c r="V867" s="34"/>
      <c r="W867" s="14"/>
      <c r="X867" s="34"/>
    </row>
    <row r="868" spans="13:24" s="13" customFormat="1" x14ac:dyDescent="0.2">
      <c r="M868" s="14"/>
      <c r="N868" s="14"/>
      <c r="O868" s="14"/>
      <c r="P868" s="14"/>
      <c r="Q868" s="14"/>
      <c r="R868" s="14"/>
      <c r="S868" s="14"/>
      <c r="T868" s="34"/>
      <c r="U868" s="14"/>
      <c r="V868" s="34"/>
      <c r="W868" s="14"/>
      <c r="X868" s="34"/>
    </row>
    <row r="869" spans="13:24" s="13" customFormat="1" x14ac:dyDescent="0.2">
      <c r="M869" s="14"/>
      <c r="N869" s="14"/>
      <c r="O869" s="14"/>
      <c r="P869" s="14"/>
      <c r="Q869" s="14"/>
      <c r="R869" s="14"/>
      <c r="S869" s="14"/>
      <c r="T869" s="34"/>
      <c r="U869" s="14"/>
      <c r="V869" s="34"/>
      <c r="W869" s="14"/>
      <c r="X869" s="34"/>
    </row>
    <row r="870" spans="13:24" s="13" customFormat="1" x14ac:dyDescent="0.2">
      <c r="M870" s="14"/>
      <c r="N870" s="14"/>
      <c r="O870" s="14"/>
      <c r="P870" s="14"/>
      <c r="Q870" s="14"/>
      <c r="R870" s="14"/>
      <c r="S870" s="14"/>
      <c r="T870" s="34"/>
      <c r="U870" s="14"/>
      <c r="V870" s="34"/>
      <c r="W870" s="14"/>
      <c r="X870" s="34"/>
    </row>
    <row r="871" spans="13:24" s="13" customFormat="1" x14ac:dyDescent="0.2">
      <c r="M871" s="14"/>
      <c r="N871" s="14"/>
      <c r="O871" s="14"/>
      <c r="P871" s="14"/>
      <c r="Q871" s="14"/>
      <c r="R871" s="14"/>
      <c r="S871" s="14"/>
      <c r="T871" s="34"/>
      <c r="U871" s="14"/>
      <c r="V871" s="34"/>
      <c r="W871" s="14"/>
      <c r="X871" s="34"/>
    </row>
    <row r="872" spans="13:24" s="13" customFormat="1" x14ac:dyDescent="0.2">
      <c r="M872" s="14"/>
      <c r="N872" s="14"/>
      <c r="O872" s="14"/>
      <c r="P872" s="14"/>
      <c r="Q872" s="14"/>
      <c r="R872" s="14"/>
      <c r="S872" s="14"/>
      <c r="T872" s="34"/>
      <c r="U872" s="14"/>
      <c r="V872" s="34"/>
      <c r="W872" s="14"/>
      <c r="X872" s="34"/>
    </row>
    <row r="873" spans="13:24" s="13" customFormat="1" x14ac:dyDescent="0.2">
      <c r="M873" s="14"/>
      <c r="N873" s="14"/>
      <c r="O873" s="14"/>
      <c r="P873" s="14"/>
      <c r="Q873" s="14"/>
      <c r="R873" s="14"/>
      <c r="S873" s="14"/>
      <c r="T873" s="34"/>
      <c r="U873" s="14"/>
      <c r="V873" s="34"/>
      <c r="W873" s="14"/>
      <c r="X873" s="34"/>
    </row>
    <row r="874" spans="13:24" s="13" customFormat="1" x14ac:dyDescent="0.2">
      <c r="M874" s="14"/>
      <c r="N874" s="14"/>
      <c r="O874" s="14"/>
      <c r="P874" s="14"/>
      <c r="Q874" s="14"/>
      <c r="R874" s="14"/>
      <c r="S874" s="14"/>
      <c r="T874" s="34"/>
      <c r="U874" s="14"/>
      <c r="V874" s="34"/>
      <c r="W874" s="14"/>
      <c r="X874" s="34"/>
    </row>
    <row r="875" spans="13:24" s="13" customFormat="1" x14ac:dyDescent="0.2">
      <c r="M875" s="14"/>
      <c r="N875" s="14"/>
      <c r="O875" s="14"/>
      <c r="P875" s="14"/>
      <c r="Q875" s="14"/>
      <c r="R875" s="14"/>
      <c r="S875" s="14"/>
      <c r="T875" s="34"/>
      <c r="U875" s="14"/>
      <c r="V875" s="34"/>
      <c r="W875" s="14"/>
      <c r="X875" s="34"/>
    </row>
    <row r="876" spans="13:24" s="13" customFormat="1" x14ac:dyDescent="0.2">
      <c r="M876" s="14"/>
      <c r="N876" s="14"/>
      <c r="O876" s="14"/>
      <c r="P876" s="14"/>
      <c r="Q876" s="14"/>
      <c r="R876" s="14"/>
      <c r="S876" s="14"/>
      <c r="T876" s="34"/>
      <c r="U876" s="14"/>
      <c r="V876" s="34"/>
      <c r="W876" s="14"/>
      <c r="X876" s="34"/>
    </row>
    <row r="877" spans="13:24" s="13" customFormat="1" x14ac:dyDescent="0.2">
      <c r="M877" s="14"/>
      <c r="N877" s="14"/>
      <c r="O877" s="14"/>
      <c r="P877" s="14"/>
      <c r="Q877" s="14"/>
      <c r="R877" s="14"/>
      <c r="S877" s="14"/>
      <c r="T877" s="34"/>
      <c r="U877" s="14"/>
      <c r="V877" s="34"/>
      <c r="W877" s="14"/>
      <c r="X877" s="34"/>
    </row>
    <row r="878" spans="13:24" s="13" customFormat="1" x14ac:dyDescent="0.2">
      <c r="M878" s="14"/>
      <c r="N878" s="14"/>
      <c r="O878" s="14"/>
      <c r="P878" s="14"/>
      <c r="Q878" s="14"/>
      <c r="R878" s="14"/>
      <c r="S878" s="14"/>
      <c r="T878" s="34"/>
      <c r="U878" s="14"/>
      <c r="V878" s="34"/>
      <c r="W878" s="14"/>
      <c r="X878" s="34"/>
    </row>
    <row r="879" spans="13:24" s="13" customFormat="1" x14ac:dyDescent="0.2">
      <c r="M879" s="14"/>
      <c r="N879" s="14"/>
      <c r="O879" s="14"/>
      <c r="P879" s="14"/>
      <c r="Q879" s="14"/>
      <c r="R879" s="14"/>
      <c r="S879" s="14"/>
      <c r="T879" s="34"/>
      <c r="U879" s="14"/>
      <c r="V879" s="34"/>
      <c r="W879" s="14"/>
      <c r="X879" s="34"/>
    </row>
    <row r="880" spans="13:24" s="13" customFormat="1" x14ac:dyDescent="0.2">
      <c r="M880" s="14"/>
      <c r="N880" s="14"/>
      <c r="O880" s="14"/>
      <c r="P880" s="14"/>
      <c r="Q880" s="14"/>
      <c r="R880" s="14"/>
      <c r="S880" s="14"/>
      <c r="T880" s="34"/>
      <c r="U880" s="14"/>
      <c r="V880" s="34"/>
      <c r="W880" s="14"/>
      <c r="X880" s="34"/>
    </row>
    <row r="881" spans="13:24" s="13" customFormat="1" x14ac:dyDescent="0.2">
      <c r="M881" s="14"/>
      <c r="N881" s="14"/>
      <c r="O881" s="14"/>
      <c r="P881" s="14"/>
      <c r="Q881" s="14"/>
      <c r="R881" s="14"/>
      <c r="S881" s="14"/>
      <c r="T881" s="34"/>
      <c r="U881" s="14"/>
      <c r="V881" s="34"/>
      <c r="W881" s="14"/>
      <c r="X881" s="34"/>
    </row>
    <row r="882" spans="13:24" s="13" customFormat="1" x14ac:dyDescent="0.2">
      <c r="M882" s="14"/>
      <c r="N882" s="14"/>
      <c r="O882" s="14"/>
      <c r="P882" s="14"/>
      <c r="Q882" s="14"/>
      <c r="R882" s="14"/>
      <c r="S882" s="14"/>
      <c r="T882" s="34"/>
      <c r="U882" s="14"/>
      <c r="V882" s="34"/>
      <c r="W882" s="14"/>
      <c r="X882" s="34"/>
    </row>
    <row r="883" spans="13:24" s="13" customFormat="1" x14ac:dyDescent="0.2">
      <c r="M883" s="14"/>
      <c r="N883" s="14"/>
      <c r="O883" s="14"/>
      <c r="P883" s="14"/>
      <c r="Q883" s="14"/>
      <c r="R883" s="14"/>
      <c r="S883" s="14"/>
      <c r="T883" s="34"/>
      <c r="U883" s="14"/>
      <c r="V883" s="34"/>
      <c r="W883" s="14"/>
      <c r="X883" s="34"/>
    </row>
    <row r="884" spans="13:24" s="13" customFormat="1" x14ac:dyDescent="0.2">
      <c r="M884" s="14"/>
      <c r="N884" s="14"/>
      <c r="O884" s="14"/>
      <c r="P884" s="14"/>
      <c r="Q884" s="14"/>
      <c r="R884" s="14"/>
      <c r="S884" s="14"/>
      <c r="T884" s="34"/>
      <c r="U884" s="14"/>
      <c r="V884" s="34"/>
      <c r="W884" s="14"/>
      <c r="X884" s="34"/>
    </row>
    <row r="885" spans="13:24" s="13" customFormat="1" x14ac:dyDescent="0.2">
      <c r="M885" s="14"/>
      <c r="N885" s="14"/>
      <c r="O885" s="14"/>
      <c r="P885" s="14"/>
      <c r="Q885" s="14"/>
      <c r="R885" s="14"/>
      <c r="S885" s="14"/>
      <c r="T885" s="34"/>
      <c r="U885" s="14"/>
      <c r="V885" s="34"/>
      <c r="W885" s="14"/>
      <c r="X885" s="34"/>
    </row>
    <row r="886" spans="13:24" s="13" customFormat="1" x14ac:dyDescent="0.2">
      <c r="M886" s="14"/>
      <c r="N886" s="14"/>
      <c r="O886" s="14"/>
      <c r="P886" s="14"/>
      <c r="Q886" s="14"/>
      <c r="R886" s="14"/>
      <c r="S886" s="14"/>
      <c r="T886" s="34"/>
      <c r="U886" s="14"/>
      <c r="V886" s="34"/>
      <c r="W886" s="14"/>
      <c r="X886" s="34"/>
    </row>
    <row r="887" spans="13:24" s="13" customFormat="1" x14ac:dyDescent="0.2">
      <c r="M887" s="14"/>
      <c r="N887" s="14"/>
      <c r="O887" s="14"/>
      <c r="P887" s="14"/>
      <c r="Q887" s="14"/>
      <c r="R887" s="14"/>
      <c r="S887" s="14"/>
      <c r="T887" s="34"/>
      <c r="U887" s="14"/>
      <c r="V887" s="34"/>
      <c r="W887" s="14"/>
      <c r="X887" s="34"/>
    </row>
    <row r="888" spans="13:24" s="13" customFormat="1" x14ac:dyDescent="0.2">
      <c r="M888" s="14"/>
      <c r="N888" s="14"/>
      <c r="O888" s="14"/>
      <c r="P888" s="14"/>
      <c r="Q888" s="14"/>
      <c r="R888" s="14"/>
      <c r="S888" s="14"/>
      <c r="T888" s="34"/>
      <c r="U888" s="14"/>
      <c r="V888" s="34"/>
      <c r="W888" s="14"/>
      <c r="X888" s="34"/>
    </row>
    <row r="889" spans="13:24" s="13" customFormat="1" x14ac:dyDescent="0.2">
      <c r="M889" s="14"/>
      <c r="N889" s="14"/>
      <c r="O889" s="14"/>
      <c r="P889" s="14"/>
      <c r="Q889" s="14"/>
      <c r="R889" s="14"/>
      <c r="S889" s="14"/>
      <c r="T889" s="34"/>
      <c r="U889" s="14"/>
      <c r="V889" s="34"/>
      <c r="W889" s="14"/>
      <c r="X889" s="34"/>
    </row>
    <row r="890" spans="13:24" s="13" customFormat="1" x14ac:dyDescent="0.2">
      <c r="M890" s="14"/>
      <c r="N890" s="14"/>
      <c r="O890" s="14"/>
      <c r="P890" s="14"/>
      <c r="Q890" s="14"/>
      <c r="R890" s="14"/>
      <c r="S890" s="14"/>
      <c r="T890" s="34"/>
      <c r="U890" s="14"/>
      <c r="V890" s="34"/>
      <c r="W890" s="14"/>
      <c r="X890" s="34"/>
    </row>
    <row r="891" spans="13:24" s="13" customFormat="1" x14ac:dyDescent="0.2">
      <c r="M891" s="14"/>
      <c r="N891" s="14"/>
      <c r="O891" s="14"/>
      <c r="P891" s="14"/>
      <c r="Q891" s="14"/>
      <c r="R891" s="14"/>
      <c r="S891" s="14"/>
      <c r="T891" s="34"/>
      <c r="U891" s="14"/>
      <c r="V891" s="34"/>
      <c r="W891" s="14"/>
      <c r="X891" s="34"/>
    </row>
    <row r="892" spans="13:24" s="13" customFormat="1" x14ac:dyDescent="0.2">
      <c r="M892" s="14"/>
      <c r="N892" s="14"/>
      <c r="O892" s="14"/>
      <c r="P892" s="14"/>
      <c r="Q892" s="14"/>
      <c r="R892" s="14"/>
      <c r="S892" s="14"/>
      <c r="T892" s="34"/>
      <c r="U892" s="14"/>
      <c r="V892" s="34"/>
      <c r="W892" s="14"/>
      <c r="X892" s="34"/>
    </row>
    <row r="893" spans="13:24" s="13" customFormat="1" x14ac:dyDescent="0.2">
      <c r="M893" s="14"/>
      <c r="N893" s="14"/>
      <c r="O893" s="14"/>
      <c r="P893" s="14"/>
      <c r="Q893" s="14"/>
      <c r="R893" s="14"/>
      <c r="S893" s="14"/>
      <c r="T893" s="34"/>
      <c r="U893" s="14"/>
      <c r="V893" s="34"/>
      <c r="W893" s="14"/>
      <c r="X893" s="34"/>
    </row>
    <row r="894" spans="13:24" s="13" customFormat="1" x14ac:dyDescent="0.2">
      <c r="M894" s="14"/>
      <c r="N894" s="14"/>
      <c r="O894" s="14"/>
      <c r="P894" s="14"/>
      <c r="Q894" s="14"/>
      <c r="R894" s="14"/>
      <c r="S894" s="14"/>
      <c r="T894" s="34"/>
      <c r="U894" s="14"/>
      <c r="V894" s="34"/>
      <c r="W894" s="14"/>
      <c r="X894" s="34"/>
    </row>
    <row r="895" spans="13:24" s="13" customFormat="1" x14ac:dyDescent="0.2">
      <c r="M895" s="14"/>
      <c r="N895" s="14"/>
      <c r="O895" s="14"/>
      <c r="P895" s="14"/>
      <c r="Q895" s="14"/>
      <c r="R895" s="14"/>
      <c r="S895" s="14"/>
      <c r="T895" s="34"/>
      <c r="U895" s="14"/>
      <c r="V895" s="34"/>
      <c r="W895" s="14"/>
      <c r="X895" s="34"/>
    </row>
    <row r="896" spans="13:24" s="13" customFormat="1" x14ac:dyDescent="0.2">
      <c r="M896" s="14"/>
      <c r="N896" s="14"/>
      <c r="O896" s="14"/>
      <c r="P896" s="14"/>
      <c r="Q896" s="14"/>
      <c r="R896" s="14"/>
      <c r="S896" s="14"/>
      <c r="T896" s="34"/>
      <c r="U896" s="14"/>
      <c r="V896" s="34"/>
      <c r="W896" s="14"/>
      <c r="X896" s="34"/>
    </row>
    <row r="897" spans="13:24" s="13" customFormat="1" x14ac:dyDescent="0.2">
      <c r="M897" s="14"/>
      <c r="N897" s="14"/>
      <c r="O897" s="14"/>
      <c r="P897" s="14"/>
      <c r="Q897" s="14"/>
      <c r="R897" s="14"/>
      <c r="S897" s="14"/>
      <c r="T897" s="34"/>
      <c r="U897" s="14"/>
      <c r="V897" s="34"/>
      <c r="W897" s="14"/>
      <c r="X897" s="34"/>
    </row>
    <row r="898" spans="13:24" s="13" customFormat="1" x14ac:dyDescent="0.2">
      <c r="M898" s="14"/>
      <c r="N898" s="14"/>
      <c r="O898" s="14"/>
      <c r="P898" s="14"/>
      <c r="Q898" s="14"/>
      <c r="R898" s="14"/>
      <c r="S898" s="14"/>
      <c r="T898" s="34"/>
      <c r="U898" s="14"/>
      <c r="V898" s="34"/>
      <c r="W898" s="14"/>
      <c r="X898" s="34"/>
    </row>
    <row r="899" spans="13:24" s="13" customFormat="1" x14ac:dyDescent="0.2">
      <c r="M899" s="14"/>
      <c r="N899" s="14"/>
      <c r="O899" s="14"/>
      <c r="P899" s="14"/>
      <c r="Q899" s="14"/>
      <c r="R899" s="14"/>
      <c r="S899" s="14"/>
      <c r="T899" s="34"/>
      <c r="U899" s="14"/>
      <c r="V899" s="34"/>
      <c r="W899" s="14"/>
      <c r="X899" s="34"/>
    </row>
    <row r="900" spans="13:24" s="13" customFormat="1" x14ac:dyDescent="0.2">
      <c r="M900" s="14"/>
      <c r="N900" s="14"/>
      <c r="O900" s="14"/>
      <c r="P900" s="14"/>
      <c r="Q900" s="14"/>
      <c r="R900" s="14"/>
      <c r="S900" s="14"/>
      <c r="T900" s="34"/>
      <c r="U900" s="14"/>
      <c r="V900" s="34"/>
      <c r="W900" s="14"/>
      <c r="X900" s="34"/>
    </row>
    <row r="901" spans="13:24" s="13" customFormat="1" x14ac:dyDescent="0.2">
      <c r="M901" s="14"/>
      <c r="N901" s="14"/>
      <c r="O901" s="14"/>
      <c r="P901" s="14"/>
      <c r="Q901" s="14"/>
      <c r="R901" s="14"/>
      <c r="S901" s="14"/>
      <c r="T901" s="34"/>
      <c r="U901" s="14"/>
      <c r="V901" s="34"/>
      <c r="W901" s="14"/>
      <c r="X901" s="34"/>
    </row>
    <row r="902" spans="13:24" s="13" customFormat="1" x14ac:dyDescent="0.2">
      <c r="M902" s="14"/>
      <c r="N902" s="14"/>
      <c r="O902" s="14"/>
      <c r="P902" s="14"/>
      <c r="Q902" s="14"/>
      <c r="R902" s="14"/>
      <c r="S902" s="14"/>
      <c r="T902" s="34"/>
      <c r="U902" s="14"/>
      <c r="V902" s="34"/>
      <c r="W902" s="14"/>
      <c r="X902" s="34"/>
    </row>
    <row r="903" spans="13:24" s="13" customFormat="1" x14ac:dyDescent="0.2">
      <c r="M903" s="14"/>
      <c r="N903" s="14"/>
      <c r="O903" s="14"/>
      <c r="P903" s="14"/>
      <c r="Q903" s="14"/>
      <c r="R903" s="14"/>
      <c r="S903" s="14"/>
      <c r="T903" s="34"/>
      <c r="U903" s="14"/>
      <c r="V903" s="34"/>
      <c r="W903" s="14"/>
      <c r="X903" s="34"/>
    </row>
    <row r="904" spans="13:24" s="13" customFormat="1" x14ac:dyDescent="0.2">
      <c r="M904" s="14"/>
      <c r="N904" s="14"/>
      <c r="O904" s="14"/>
      <c r="P904" s="14"/>
      <c r="Q904" s="14"/>
      <c r="R904" s="14"/>
      <c r="S904" s="14"/>
      <c r="T904" s="34"/>
      <c r="U904" s="14"/>
      <c r="V904" s="34"/>
      <c r="W904" s="14"/>
      <c r="X904" s="34"/>
    </row>
    <row r="905" spans="13:24" s="13" customFormat="1" x14ac:dyDescent="0.2">
      <c r="M905" s="14"/>
      <c r="N905" s="14"/>
      <c r="O905" s="14"/>
      <c r="P905" s="14"/>
      <c r="Q905" s="14"/>
      <c r="R905" s="14"/>
      <c r="S905" s="14"/>
      <c r="T905" s="34"/>
      <c r="U905" s="14"/>
      <c r="V905" s="34"/>
      <c r="W905" s="14"/>
      <c r="X905" s="34"/>
    </row>
    <row r="906" spans="13:24" s="13" customFormat="1" x14ac:dyDescent="0.2">
      <c r="M906" s="14"/>
      <c r="N906" s="14"/>
      <c r="O906" s="14"/>
      <c r="P906" s="14"/>
      <c r="Q906" s="14"/>
      <c r="R906" s="14"/>
      <c r="S906" s="14"/>
      <c r="T906" s="34"/>
      <c r="U906" s="14"/>
      <c r="V906" s="34"/>
      <c r="W906" s="14"/>
      <c r="X906" s="34"/>
    </row>
    <row r="907" spans="13:24" s="13" customFormat="1" x14ac:dyDescent="0.2">
      <c r="M907" s="14"/>
      <c r="N907" s="14"/>
      <c r="O907" s="14"/>
      <c r="P907" s="14"/>
      <c r="Q907" s="14"/>
      <c r="R907" s="14"/>
      <c r="S907" s="14"/>
      <c r="T907" s="34"/>
      <c r="U907" s="14"/>
      <c r="V907" s="34"/>
      <c r="W907" s="14"/>
      <c r="X907" s="34"/>
    </row>
    <row r="908" spans="13:24" s="13" customFormat="1" x14ac:dyDescent="0.2">
      <c r="M908" s="14"/>
      <c r="N908" s="14"/>
      <c r="O908" s="14"/>
      <c r="P908" s="14"/>
      <c r="Q908" s="14"/>
      <c r="R908" s="14"/>
      <c r="S908" s="14"/>
      <c r="T908" s="34"/>
      <c r="U908" s="14"/>
      <c r="V908" s="34"/>
      <c r="W908" s="14"/>
      <c r="X908" s="34"/>
    </row>
    <row r="909" spans="13:24" s="13" customFormat="1" x14ac:dyDescent="0.2">
      <c r="M909" s="14"/>
      <c r="N909" s="14"/>
      <c r="O909" s="14"/>
      <c r="P909" s="14"/>
      <c r="Q909" s="14"/>
      <c r="R909" s="14"/>
      <c r="S909" s="14"/>
      <c r="T909" s="34"/>
      <c r="U909" s="14"/>
      <c r="V909" s="34"/>
      <c r="W909" s="14"/>
      <c r="X909" s="34"/>
    </row>
    <row r="910" spans="13:24" s="13" customFormat="1" x14ac:dyDescent="0.2">
      <c r="M910" s="14"/>
      <c r="N910" s="14"/>
      <c r="O910" s="14"/>
      <c r="P910" s="14"/>
      <c r="Q910" s="14"/>
      <c r="R910" s="14"/>
      <c r="S910" s="14"/>
      <c r="T910" s="34"/>
      <c r="U910" s="14"/>
      <c r="V910" s="34"/>
      <c r="W910" s="14"/>
      <c r="X910" s="34"/>
    </row>
    <row r="911" spans="13:24" s="13" customFormat="1" x14ac:dyDescent="0.2">
      <c r="M911" s="14"/>
      <c r="N911" s="14"/>
      <c r="O911" s="14"/>
      <c r="P911" s="14"/>
      <c r="Q911" s="14"/>
      <c r="R911" s="14"/>
      <c r="S911" s="14"/>
      <c r="T911" s="34"/>
      <c r="U911" s="14"/>
      <c r="V911" s="34"/>
      <c r="W911" s="14"/>
      <c r="X911" s="34"/>
    </row>
    <row r="912" spans="13:24" s="13" customFormat="1" x14ac:dyDescent="0.2">
      <c r="M912" s="14"/>
      <c r="N912" s="14"/>
      <c r="O912" s="14"/>
      <c r="P912" s="14"/>
      <c r="Q912" s="14"/>
      <c r="R912" s="14"/>
      <c r="S912" s="14"/>
      <c r="T912" s="34"/>
      <c r="U912" s="14"/>
      <c r="V912" s="34"/>
      <c r="W912" s="14"/>
      <c r="X912" s="34"/>
    </row>
    <row r="913" spans="13:24" s="13" customFormat="1" x14ac:dyDescent="0.2">
      <c r="M913" s="14"/>
      <c r="N913" s="14"/>
      <c r="O913" s="14"/>
      <c r="P913" s="14"/>
      <c r="Q913" s="14"/>
      <c r="R913" s="14"/>
      <c r="S913" s="14"/>
      <c r="T913" s="34"/>
      <c r="U913" s="14"/>
      <c r="V913" s="34"/>
      <c r="W913" s="14"/>
      <c r="X913" s="34"/>
    </row>
    <row r="914" spans="13:24" s="13" customFormat="1" x14ac:dyDescent="0.2">
      <c r="M914" s="14"/>
      <c r="N914" s="14"/>
      <c r="O914" s="14"/>
      <c r="P914" s="14"/>
      <c r="Q914" s="14"/>
      <c r="R914" s="14"/>
      <c r="S914" s="14"/>
      <c r="T914" s="34"/>
      <c r="U914" s="14"/>
      <c r="V914" s="34"/>
      <c r="W914" s="14"/>
      <c r="X914" s="34"/>
    </row>
    <row r="915" spans="13:24" s="13" customFormat="1" x14ac:dyDescent="0.2">
      <c r="M915" s="14"/>
      <c r="N915" s="14"/>
      <c r="O915" s="14"/>
      <c r="P915" s="14"/>
      <c r="Q915" s="14"/>
      <c r="R915" s="14"/>
      <c r="S915" s="14"/>
      <c r="T915" s="34"/>
      <c r="U915" s="14"/>
      <c r="V915" s="34"/>
      <c r="W915" s="14"/>
      <c r="X915" s="34"/>
    </row>
    <row r="916" spans="13:24" s="13" customFormat="1" x14ac:dyDescent="0.2">
      <c r="M916" s="14"/>
      <c r="N916" s="14"/>
      <c r="O916" s="14"/>
      <c r="P916" s="14"/>
      <c r="Q916" s="14"/>
      <c r="R916" s="14"/>
      <c r="S916" s="14"/>
      <c r="T916" s="34"/>
      <c r="U916" s="14"/>
      <c r="V916" s="34"/>
      <c r="W916" s="14"/>
      <c r="X916" s="34"/>
    </row>
    <row r="917" spans="13:24" s="13" customFormat="1" x14ac:dyDescent="0.2">
      <c r="M917" s="14"/>
      <c r="N917" s="14"/>
      <c r="O917" s="14"/>
      <c r="P917" s="14"/>
      <c r="Q917" s="14"/>
      <c r="R917" s="14"/>
      <c r="S917" s="14"/>
      <c r="T917" s="34"/>
      <c r="U917" s="14"/>
      <c r="V917" s="34"/>
      <c r="W917" s="14"/>
      <c r="X917" s="34"/>
    </row>
    <row r="918" spans="13:24" s="13" customFormat="1" x14ac:dyDescent="0.2">
      <c r="M918" s="14"/>
      <c r="N918" s="14"/>
      <c r="O918" s="14"/>
      <c r="P918" s="14"/>
      <c r="Q918" s="14"/>
      <c r="R918" s="14"/>
      <c r="S918" s="14"/>
      <c r="T918" s="34"/>
      <c r="U918" s="14"/>
      <c r="V918" s="34"/>
      <c r="W918" s="14"/>
      <c r="X918" s="34"/>
    </row>
    <row r="919" spans="13:24" s="13" customFormat="1" x14ac:dyDescent="0.2">
      <c r="M919" s="14"/>
      <c r="N919" s="14"/>
      <c r="O919" s="14"/>
      <c r="P919" s="14"/>
      <c r="Q919" s="14"/>
      <c r="R919" s="14"/>
      <c r="S919" s="14"/>
      <c r="T919" s="34"/>
      <c r="U919" s="14"/>
      <c r="V919" s="34"/>
      <c r="W919" s="14"/>
      <c r="X919" s="34"/>
    </row>
    <row r="920" spans="13:24" s="13" customFormat="1" x14ac:dyDescent="0.2">
      <c r="M920" s="14"/>
      <c r="N920" s="14"/>
      <c r="O920" s="14"/>
      <c r="P920" s="14"/>
      <c r="Q920" s="14"/>
      <c r="R920" s="14"/>
      <c r="S920" s="14"/>
      <c r="T920" s="34"/>
      <c r="U920" s="14"/>
      <c r="V920" s="34"/>
      <c r="W920" s="14"/>
      <c r="X920" s="34"/>
    </row>
    <row r="921" spans="13:24" s="13" customFormat="1" x14ac:dyDescent="0.2">
      <c r="M921" s="14"/>
      <c r="N921" s="14"/>
      <c r="O921" s="14"/>
      <c r="P921" s="14"/>
      <c r="Q921" s="14"/>
      <c r="R921" s="14"/>
      <c r="S921" s="14"/>
      <c r="T921" s="34"/>
      <c r="U921" s="14"/>
      <c r="V921" s="34"/>
      <c r="W921" s="14"/>
      <c r="X921" s="34"/>
    </row>
    <row r="922" spans="13:24" s="13" customFormat="1" x14ac:dyDescent="0.2">
      <c r="M922" s="14"/>
      <c r="N922" s="14"/>
      <c r="O922" s="14"/>
      <c r="P922" s="14"/>
      <c r="Q922" s="14"/>
      <c r="R922" s="14"/>
      <c r="S922" s="14"/>
      <c r="T922" s="34"/>
      <c r="U922" s="14"/>
      <c r="V922" s="34"/>
      <c r="W922" s="14"/>
      <c r="X922" s="34"/>
    </row>
    <row r="923" spans="13:24" s="13" customFormat="1" x14ac:dyDescent="0.2">
      <c r="M923" s="14"/>
      <c r="N923" s="14"/>
      <c r="O923" s="14"/>
      <c r="P923" s="14"/>
      <c r="Q923" s="14"/>
      <c r="R923" s="14"/>
      <c r="S923" s="14"/>
      <c r="T923" s="34"/>
      <c r="U923" s="14"/>
      <c r="V923" s="34"/>
      <c r="W923" s="14"/>
      <c r="X923" s="34"/>
    </row>
    <row r="924" spans="13:24" s="13" customFormat="1" x14ac:dyDescent="0.2">
      <c r="M924" s="14"/>
      <c r="N924" s="14"/>
      <c r="O924" s="14"/>
      <c r="P924" s="14"/>
      <c r="Q924" s="14"/>
      <c r="R924" s="14"/>
      <c r="S924" s="14"/>
      <c r="T924" s="34"/>
      <c r="U924" s="14"/>
      <c r="V924" s="34"/>
      <c r="W924" s="14"/>
      <c r="X924" s="34"/>
    </row>
    <row r="925" spans="13:24" s="13" customFormat="1" x14ac:dyDescent="0.2">
      <c r="M925" s="14"/>
      <c r="N925" s="14"/>
      <c r="O925" s="14"/>
      <c r="P925" s="14"/>
      <c r="Q925" s="14"/>
      <c r="R925" s="14"/>
      <c r="S925" s="14"/>
      <c r="T925" s="34"/>
      <c r="U925" s="14"/>
      <c r="V925" s="34"/>
      <c r="W925" s="14"/>
      <c r="X925" s="34"/>
    </row>
    <row r="926" spans="13:24" s="13" customFormat="1" x14ac:dyDescent="0.2">
      <c r="M926" s="14"/>
      <c r="N926" s="14"/>
      <c r="O926" s="14"/>
      <c r="P926" s="14"/>
      <c r="Q926" s="14"/>
      <c r="R926" s="14"/>
      <c r="S926" s="14"/>
      <c r="T926" s="34"/>
      <c r="U926" s="14"/>
      <c r="V926" s="34"/>
      <c r="W926" s="14"/>
      <c r="X926" s="34"/>
    </row>
    <row r="927" spans="13:24" s="13" customFormat="1" x14ac:dyDescent="0.2">
      <c r="M927" s="14"/>
      <c r="N927" s="14"/>
      <c r="O927" s="14"/>
      <c r="P927" s="14"/>
      <c r="Q927" s="14"/>
      <c r="R927" s="14"/>
      <c r="S927" s="14"/>
      <c r="T927" s="34"/>
      <c r="U927" s="14"/>
      <c r="V927" s="34"/>
      <c r="W927" s="14"/>
      <c r="X927" s="34"/>
    </row>
    <row r="928" spans="13:24" s="13" customFormat="1" x14ac:dyDescent="0.2">
      <c r="M928" s="14"/>
      <c r="N928" s="14"/>
      <c r="O928" s="14"/>
      <c r="P928" s="14"/>
      <c r="Q928" s="14"/>
      <c r="R928" s="14"/>
      <c r="S928" s="14"/>
      <c r="T928" s="34"/>
      <c r="U928" s="14"/>
      <c r="V928" s="34"/>
      <c r="W928" s="14"/>
      <c r="X928" s="34"/>
    </row>
    <row r="929" spans="13:24" s="13" customFormat="1" x14ac:dyDescent="0.2">
      <c r="M929" s="14"/>
      <c r="N929" s="14"/>
      <c r="O929" s="14"/>
      <c r="P929" s="14"/>
      <c r="Q929" s="14"/>
      <c r="R929" s="14"/>
      <c r="S929" s="14"/>
      <c r="T929" s="34"/>
      <c r="U929" s="14"/>
      <c r="V929" s="34"/>
      <c r="W929" s="14"/>
      <c r="X929" s="34"/>
    </row>
    <row r="930" spans="13:24" s="13" customFormat="1" x14ac:dyDescent="0.2">
      <c r="M930" s="14"/>
      <c r="N930" s="14"/>
      <c r="O930" s="14"/>
      <c r="P930" s="14"/>
      <c r="Q930" s="14"/>
      <c r="R930" s="14"/>
      <c r="S930" s="14"/>
      <c r="T930" s="34"/>
      <c r="U930" s="14"/>
      <c r="V930" s="34"/>
      <c r="W930" s="14"/>
      <c r="X930" s="34"/>
    </row>
    <row r="931" spans="13:24" s="13" customFormat="1" x14ac:dyDescent="0.2">
      <c r="M931" s="14"/>
      <c r="N931" s="14"/>
      <c r="O931" s="14"/>
      <c r="P931" s="14"/>
      <c r="Q931" s="14"/>
      <c r="R931" s="14"/>
      <c r="S931" s="14"/>
      <c r="T931" s="34"/>
      <c r="U931" s="14"/>
      <c r="V931" s="34"/>
      <c r="W931" s="14"/>
      <c r="X931" s="34"/>
    </row>
    <row r="932" spans="13:24" s="13" customFormat="1" x14ac:dyDescent="0.2">
      <c r="M932" s="14"/>
      <c r="N932" s="14"/>
      <c r="O932" s="14"/>
      <c r="P932" s="14"/>
      <c r="Q932" s="14"/>
      <c r="R932" s="14"/>
      <c r="S932" s="14"/>
      <c r="T932" s="34"/>
      <c r="U932" s="14"/>
      <c r="V932" s="34"/>
      <c r="W932" s="14"/>
      <c r="X932" s="34"/>
    </row>
    <row r="933" spans="13:24" s="13" customFormat="1" x14ac:dyDescent="0.2">
      <c r="M933" s="14"/>
      <c r="N933" s="14"/>
      <c r="O933" s="14"/>
      <c r="P933" s="14"/>
      <c r="Q933" s="14"/>
      <c r="R933" s="14"/>
      <c r="S933" s="14"/>
      <c r="T933" s="34"/>
      <c r="U933" s="14"/>
      <c r="V933" s="34"/>
      <c r="W933" s="14"/>
      <c r="X933" s="34"/>
    </row>
    <row r="934" spans="13:24" s="13" customFormat="1" x14ac:dyDescent="0.2">
      <c r="M934" s="14"/>
      <c r="N934" s="14"/>
      <c r="O934" s="14"/>
      <c r="P934" s="14"/>
      <c r="Q934" s="14"/>
      <c r="R934" s="14"/>
      <c r="S934" s="14"/>
      <c r="T934" s="34"/>
      <c r="U934" s="14"/>
      <c r="V934" s="34"/>
      <c r="W934" s="14"/>
      <c r="X934" s="34"/>
    </row>
    <row r="935" spans="13:24" s="13" customFormat="1" x14ac:dyDescent="0.2">
      <c r="M935" s="14"/>
      <c r="N935" s="14"/>
      <c r="O935" s="14"/>
      <c r="P935" s="14"/>
      <c r="Q935" s="14"/>
      <c r="R935" s="14"/>
      <c r="S935" s="14"/>
      <c r="T935" s="34"/>
      <c r="U935" s="14"/>
      <c r="V935" s="34"/>
      <c r="W935" s="14"/>
      <c r="X935" s="34"/>
    </row>
    <row r="936" spans="13:24" s="13" customFormat="1" x14ac:dyDescent="0.2">
      <c r="M936" s="14"/>
      <c r="N936" s="14"/>
      <c r="O936" s="14"/>
      <c r="P936" s="14"/>
      <c r="Q936" s="14"/>
      <c r="R936" s="14"/>
      <c r="S936" s="14"/>
      <c r="T936" s="34"/>
      <c r="U936" s="14"/>
      <c r="V936" s="34"/>
      <c r="W936" s="14"/>
      <c r="X936" s="34"/>
    </row>
    <row r="937" spans="13:24" s="13" customFormat="1" x14ac:dyDescent="0.2">
      <c r="M937" s="14"/>
      <c r="N937" s="14"/>
      <c r="O937" s="14"/>
      <c r="P937" s="14"/>
      <c r="Q937" s="14"/>
      <c r="R937" s="14"/>
      <c r="S937" s="14"/>
      <c r="T937" s="34"/>
      <c r="U937" s="14"/>
      <c r="V937" s="34"/>
      <c r="W937" s="14"/>
      <c r="X937" s="34"/>
    </row>
    <row r="938" spans="13:24" s="13" customFormat="1" x14ac:dyDescent="0.2">
      <c r="M938" s="14"/>
      <c r="N938" s="14"/>
      <c r="O938" s="14"/>
      <c r="P938" s="14"/>
      <c r="Q938" s="14"/>
      <c r="R938" s="14"/>
      <c r="S938" s="14"/>
      <c r="T938" s="34"/>
      <c r="U938" s="14"/>
      <c r="V938" s="34"/>
      <c r="W938" s="14"/>
      <c r="X938" s="34"/>
    </row>
    <row r="939" spans="13:24" s="13" customFormat="1" x14ac:dyDescent="0.2">
      <c r="M939" s="14"/>
      <c r="N939" s="14"/>
      <c r="O939" s="14"/>
      <c r="P939" s="14"/>
      <c r="Q939" s="14"/>
      <c r="R939" s="14"/>
      <c r="S939" s="14"/>
      <c r="T939" s="34"/>
      <c r="U939" s="14"/>
      <c r="V939" s="34"/>
      <c r="W939" s="14"/>
      <c r="X939" s="34"/>
    </row>
    <row r="940" spans="13:24" s="13" customFormat="1" x14ac:dyDescent="0.2">
      <c r="M940" s="14"/>
      <c r="N940" s="14"/>
      <c r="O940" s="14"/>
      <c r="P940" s="14"/>
      <c r="Q940" s="14"/>
      <c r="R940" s="14"/>
      <c r="S940" s="14"/>
      <c r="T940" s="34"/>
      <c r="U940" s="14"/>
      <c r="V940" s="34"/>
      <c r="W940" s="14"/>
      <c r="X940" s="34"/>
    </row>
    <row r="941" spans="13:24" s="13" customFormat="1" x14ac:dyDescent="0.2">
      <c r="M941" s="14"/>
      <c r="N941" s="14"/>
      <c r="O941" s="14"/>
      <c r="P941" s="14"/>
      <c r="Q941" s="14"/>
      <c r="R941" s="14"/>
      <c r="S941" s="14"/>
      <c r="T941" s="34"/>
      <c r="U941" s="14"/>
      <c r="V941" s="34"/>
      <c r="W941" s="14"/>
      <c r="X941" s="34"/>
    </row>
    <row r="942" spans="13:24" s="13" customFormat="1" x14ac:dyDescent="0.2">
      <c r="M942" s="14"/>
      <c r="N942" s="14"/>
      <c r="O942" s="14"/>
      <c r="P942" s="14"/>
      <c r="Q942" s="14"/>
      <c r="R942" s="14"/>
      <c r="S942" s="14"/>
      <c r="T942" s="34"/>
      <c r="U942" s="14"/>
      <c r="V942" s="34"/>
      <c r="W942" s="14"/>
      <c r="X942" s="34"/>
    </row>
    <row r="943" spans="13:24" s="13" customFormat="1" x14ac:dyDescent="0.2">
      <c r="M943" s="14"/>
      <c r="N943" s="14"/>
      <c r="O943" s="14"/>
      <c r="P943" s="14"/>
      <c r="Q943" s="14"/>
      <c r="R943" s="14"/>
      <c r="S943" s="14"/>
      <c r="T943" s="34"/>
      <c r="U943" s="14"/>
      <c r="V943" s="34"/>
      <c r="W943" s="14"/>
      <c r="X943" s="34"/>
    </row>
    <row r="944" spans="13:24" s="13" customFormat="1" x14ac:dyDescent="0.2">
      <c r="M944" s="14"/>
      <c r="N944" s="14"/>
      <c r="O944" s="14"/>
      <c r="P944" s="14"/>
      <c r="Q944" s="14"/>
      <c r="R944" s="14"/>
      <c r="S944" s="14"/>
      <c r="T944" s="34"/>
      <c r="U944" s="14"/>
      <c r="V944" s="34"/>
      <c r="W944" s="14"/>
      <c r="X944" s="34"/>
    </row>
    <row r="945" spans="13:24" s="13" customFormat="1" x14ac:dyDescent="0.2">
      <c r="M945" s="14"/>
      <c r="N945" s="14"/>
      <c r="O945" s="14"/>
      <c r="P945" s="14"/>
      <c r="Q945" s="14"/>
      <c r="R945" s="14"/>
      <c r="S945" s="14"/>
      <c r="T945" s="34"/>
      <c r="U945" s="14"/>
      <c r="V945" s="34"/>
      <c r="W945" s="14"/>
      <c r="X945" s="34"/>
    </row>
    <row r="946" spans="13:24" s="13" customFormat="1" x14ac:dyDescent="0.2">
      <c r="M946" s="14"/>
      <c r="N946" s="14"/>
      <c r="O946" s="14"/>
      <c r="P946" s="14"/>
      <c r="Q946" s="14"/>
      <c r="R946" s="14"/>
      <c r="S946" s="14"/>
      <c r="T946" s="34"/>
      <c r="U946" s="14"/>
      <c r="V946" s="34"/>
      <c r="W946" s="14"/>
      <c r="X946" s="34"/>
    </row>
    <row r="947" spans="13:24" s="13" customFormat="1" x14ac:dyDescent="0.2">
      <c r="M947" s="14"/>
      <c r="N947" s="14"/>
      <c r="O947" s="14"/>
      <c r="P947" s="14"/>
      <c r="Q947" s="14"/>
      <c r="R947" s="14"/>
      <c r="S947" s="14"/>
      <c r="T947" s="34"/>
      <c r="U947" s="14"/>
      <c r="V947" s="34"/>
      <c r="W947" s="14"/>
      <c r="X947" s="34"/>
    </row>
    <row r="948" spans="13:24" s="13" customFormat="1" x14ac:dyDescent="0.2">
      <c r="M948" s="14"/>
      <c r="N948" s="14"/>
      <c r="O948" s="14"/>
      <c r="P948" s="14"/>
      <c r="Q948" s="14"/>
      <c r="R948" s="14"/>
      <c r="S948" s="14"/>
      <c r="T948" s="34"/>
      <c r="U948" s="14"/>
      <c r="V948" s="34"/>
      <c r="W948" s="14"/>
      <c r="X948" s="34"/>
    </row>
    <row r="949" spans="13:24" s="13" customFormat="1" x14ac:dyDescent="0.2">
      <c r="M949" s="14"/>
      <c r="N949" s="14"/>
      <c r="O949" s="14"/>
      <c r="P949" s="14"/>
      <c r="Q949" s="14"/>
      <c r="R949" s="14"/>
      <c r="S949" s="14"/>
      <c r="T949" s="34"/>
      <c r="U949" s="14"/>
      <c r="V949" s="34"/>
      <c r="W949" s="14"/>
      <c r="X949" s="34"/>
    </row>
    <row r="950" spans="13:24" s="13" customFormat="1" x14ac:dyDescent="0.2">
      <c r="M950" s="14"/>
      <c r="N950" s="14"/>
      <c r="O950" s="14"/>
      <c r="P950" s="14"/>
      <c r="Q950" s="14"/>
      <c r="R950" s="14"/>
      <c r="S950" s="14"/>
      <c r="T950" s="34"/>
      <c r="U950" s="14"/>
      <c r="V950" s="34"/>
      <c r="W950" s="14"/>
      <c r="X950" s="34"/>
    </row>
    <row r="951" spans="13:24" s="13" customFormat="1" x14ac:dyDescent="0.2">
      <c r="M951" s="14"/>
      <c r="N951" s="14"/>
      <c r="O951" s="14"/>
      <c r="P951" s="14"/>
      <c r="Q951" s="14"/>
      <c r="R951" s="14"/>
      <c r="S951" s="14"/>
      <c r="T951" s="34"/>
      <c r="U951" s="14"/>
      <c r="V951" s="34"/>
      <c r="W951" s="14"/>
      <c r="X951" s="34"/>
    </row>
    <row r="952" spans="13:24" s="13" customFormat="1" x14ac:dyDescent="0.2">
      <c r="M952" s="14"/>
      <c r="N952" s="14"/>
      <c r="O952" s="14"/>
      <c r="P952" s="14"/>
      <c r="Q952" s="14"/>
      <c r="R952" s="14"/>
      <c r="S952" s="14"/>
      <c r="T952" s="34"/>
      <c r="U952" s="14"/>
      <c r="V952" s="34"/>
      <c r="W952" s="14"/>
      <c r="X952" s="34"/>
    </row>
    <row r="953" spans="13:24" s="13" customFormat="1" x14ac:dyDescent="0.2">
      <c r="M953" s="14"/>
      <c r="N953" s="14"/>
      <c r="O953" s="14"/>
      <c r="P953" s="14"/>
      <c r="Q953" s="14"/>
      <c r="R953" s="14"/>
      <c r="S953" s="14"/>
      <c r="T953" s="34"/>
      <c r="U953" s="14"/>
      <c r="V953" s="34"/>
      <c r="W953" s="14"/>
      <c r="X953" s="34"/>
    </row>
    <row r="954" spans="13:24" s="13" customFormat="1" x14ac:dyDescent="0.2">
      <c r="M954" s="14"/>
      <c r="N954" s="14"/>
      <c r="O954" s="14"/>
      <c r="P954" s="14"/>
      <c r="Q954" s="14"/>
      <c r="R954" s="14"/>
      <c r="S954" s="14"/>
      <c r="T954" s="34"/>
      <c r="U954" s="14"/>
      <c r="V954" s="34"/>
      <c r="W954" s="14"/>
      <c r="X954" s="34"/>
    </row>
    <row r="955" spans="13:24" s="13" customFormat="1" x14ac:dyDescent="0.2">
      <c r="M955" s="14"/>
      <c r="N955" s="14"/>
      <c r="O955" s="14"/>
      <c r="P955" s="14"/>
      <c r="Q955" s="14"/>
      <c r="R955" s="14"/>
      <c r="S955" s="14"/>
      <c r="T955" s="34"/>
      <c r="U955" s="14"/>
      <c r="V955" s="34"/>
      <c r="W955" s="14"/>
      <c r="X955" s="34"/>
    </row>
    <row r="956" spans="13:24" s="13" customFormat="1" x14ac:dyDescent="0.2">
      <c r="M956" s="14"/>
      <c r="N956" s="14"/>
      <c r="O956" s="14"/>
      <c r="P956" s="14"/>
      <c r="Q956" s="14"/>
      <c r="R956" s="14"/>
      <c r="S956" s="14"/>
      <c r="T956" s="34"/>
      <c r="U956" s="14"/>
      <c r="V956" s="34"/>
      <c r="W956" s="14"/>
      <c r="X956" s="34"/>
    </row>
    <row r="957" spans="13:24" s="13" customFormat="1" x14ac:dyDescent="0.2">
      <c r="M957" s="14"/>
      <c r="N957" s="14"/>
      <c r="O957" s="14"/>
      <c r="P957" s="14"/>
      <c r="Q957" s="14"/>
      <c r="R957" s="14"/>
      <c r="S957" s="14"/>
      <c r="T957" s="34"/>
      <c r="U957" s="14"/>
      <c r="V957" s="34"/>
      <c r="W957" s="14"/>
      <c r="X957" s="34"/>
    </row>
    <row r="958" spans="13:24" s="13" customFormat="1" x14ac:dyDescent="0.2">
      <c r="M958" s="14"/>
      <c r="N958" s="14"/>
      <c r="O958" s="14"/>
      <c r="P958" s="14"/>
      <c r="Q958" s="14"/>
      <c r="R958" s="14"/>
      <c r="S958" s="14"/>
      <c r="T958" s="34"/>
      <c r="U958" s="14"/>
      <c r="V958" s="34"/>
      <c r="W958" s="14"/>
      <c r="X958" s="34"/>
    </row>
    <row r="959" spans="13:24" s="13" customFormat="1" x14ac:dyDescent="0.2">
      <c r="M959" s="14"/>
      <c r="N959" s="14"/>
      <c r="O959" s="14"/>
      <c r="P959" s="14"/>
      <c r="Q959" s="14"/>
      <c r="R959" s="14"/>
      <c r="S959" s="14"/>
      <c r="T959" s="34"/>
      <c r="U959" s="14"/>
      <c r="V959" s="34"/>
      <c r="W959" s="14"/>
      <c r="X959" s="34"/>
    </row>
    <row r="960" spans="13:24" s="13" customFormat="1" x14ac:dyDescent="0.2">
      <c r="M960" s="14"/>
      <c r="N960" s="14"/>
      <c r="O960" s="14"/>
      <c r="P960" s="14"/>
      <c r="Q960" s="14"/>
      <c r="R960" s="14"/>
      <c r="S960" s="14"/>
      <c r="T960" s="34"/>
      <c r="U960" s="14"/>
      <c r="V960" s="34"/>
      <c r="W960" s="14"/>
      <c r="X960" s="34"/>
    </row>
    <row r="961" spans="13:24" s="13" customFormat="1" x14ac:dyDescent="0.2">
      <c r="M961" s="14"/>
      <c r="N961" s="14"/>
      <c r="O961" s="14"/>
      <c r="P961" s="14"/>
      <c r="Q961" s="14"/>
      <c r="R961" s="14"/>
      <c r="S961" s="14"/>
      <c r="T961" s="34"/>
      <c r="U961" s="14"/>
      <c r="V961" s="34"/>
      <c r="W961" s="14"/>
      <c r="X961" s="34"/>
    </row>
    <row r="962" spans="13:24" s="13" customFormat="1" x14ac:dyDescent="0.2">
      <c r="M962" s="14"/>
      <c r="N962" s="14"/>
      <c r="O962" s="14"/>
      <c r="P962" s="14"/>
      <c r="Q962" s="14"/>
      <c r="R962" s="14"/>
      <c r="S962" s="14"/>
      <c r="T962" s="34"/>
      <c r="U962" s="14"/>
      <c r="V962" s="34"/>
      <c r="W962" s="14"/>
      <c r="X962" s="34"/>
    </row>
    <row r="963" spans="13:24" s="13" customFormat="1" x14ac:dyDescent="0.2">
      <c r="M963" s="14"/>
      <c r="N963" s="14"/>
      <c r="O963" s="14"/>
      <c r="P963" s="14"/>
      <c r="Q963" s="14"/>
      <c r="R963" s="14"/>
      <c r="S963" s="14"/>
      <c r="T963" s="34"/>
      <c r="U963" s="14"/>
      <c r="V963" s="34"/>
      <c r="W963" s="14"/>
      <c r="X963" s="34"/>
    </row>
    <row r="964" spans="13:24" s="13" customFormat="1" x14ac:dyDescent="0.2">
      <c r="M964" s="14"/>
      <c r="N964" s="14"/>
      <c r="O964" s="14"/>
      <c r="P964" s="14"/>
      <c r="Q964" s="14"/>
      <c r="R964" s="14"/>
      <c r="S964" s="14"/>
      <c r="T964" s="34"/>
      <c r="U964" s="14"/>
      <c r="V964" s="34"/>
      <c r="W964" s="14"/>
      <c r="X964" s="34"/>
    </row>
    <row r="965" spans="13:24" s="13" customFormat="1" x14ac:dyDescent="0.2">
      <c r="M965" s="14"/>
      <c r="N965" s="14"/>
      <c r="O965" s="14"/>
      <c r="P965" s="14"/>
      <c r="Q965" s="14"/>
      <c r="R965" s="14"/>
      <c r="S965" s="14"/>
      <c r="T965" s="34"/>
      <c r="U965" s="14"/>
      <c r="V965" s="34"/>
      <c r="W965" s="14"/>
      <c r="X965" s="34"/>
    </row>
    <row r="966" spans="13:24" s="13" customFormat="1" x14ac:dyDescent="0.2">
      <c r="M966" s="14"/>
      <c r="N966" s="14"/>
      <c r="O966" s="14"/>
      <c r="P966" s="14"/>
      <c r="Q966" s="14"/>
      <c r="R966" s="14"/>
      <c r="S966" s="14"/>
      <c r="T966" s="34"/>
      <c r="U966" s="14"/>
      <c r="V966" s="34"/>
      <c r="W966" s="14"/>
      <c r="X966" s="34"/>
    </row>
    <row r="967" spans="13:24" s="13" customFormat="1" x14ac:dyDescent="0.2">
      <c r="M967" s="14"/>
      <c r="N967" s="14"/>
      <c r="O967" s="14"/>
      <c r="P967" s="14"/>
      <c r="Q967" s="14"/>
      <c r="R967" s="14"/>
      <c r="S967" s="14"/>
      <c r="T967" s="34"/>
      <c r="U967" s="14"/>
      <c r="V967" s="34"/>
      <c r="W967" s="14"/>
      <c r="X967" s="34"/>
    </row>
    <row r="968" spans="13:24" s="13" customFormat="1" x14ac:dyDescent="0.2">
      <c r="M968" s="14"/>
      <c r="N968" s="14"/>
      <c r="O968" s="14"/>
      <c r="P968" s="14"/>
      <c r="Q968" s="14"/>
      <c r="R968" s="14"/>
      <c r="S968" s="14"/>
      <c r="T968" s="34"/>
      <c r="U968" s="14"/>
      <c r="V968" s="34"/>
      <c r="W968" s="14"/>
      <c r="X968" s="34"/>
    </row>
    <row r="969" spans="13:24" s="13" customFormat="1" x14ac:dyDescent="0.2">
      <c r="M969" s="14"/>
      <c r="N969" s="14"/>
      <c r="O969" s="14"/>
      <c r="P969" s="14"/>
      <c r="Q969" s="14"/>
      <c r="R969" s="14"/>
      <c r="S969" s="14"/>
      <c r="T969" s="34"/>
      <c r="U969" s="14"/>
      <c r="V969" s="34"/>
      <c r="W969" s="14"/>
      <c r="X969" s="34"/>
    </row>
    <row r="970" spans="13:24" s="13" customFormat="1" x14ac:dyDescent="0.2">
      <c r="M970" s="14"/>
      <c r="N970" s="14"/>
      <c r="O970" s="14"/>
      <c r="P970" s="14"/>
      <c r="Q970" s="14"/>
      <c r="R970" s="14"/>
      <c r="S970" s="14"/>
      <c r="T970" s="34"/>
      <c r="U970" s="14"/>
      <c r="V970" s="34"/>
      <c r="W970" s="14"/>
      <c r="X970" s="34"/>
    </row>
    <row r="971" spans="13:24" s="13" customFormat="1" x14ac:dyDescent="0.2">
      <c r="M971" s="14"/>
      <c r="N971" s="14"/>
      <c r="O971" s="14"/>
      <c r="P971" s="14"/>
      <c r="Q971" s="14"/>
      <c r="R971" s="14"/>
      <c r="S971" s="14"/>
      <c r="T971" s="34"/>
      <c r="U971" s="14"/>
      <c r="V971" s="34"/>
      <c r="W971" s="14"/>
      <c r="X971" s="34"/>
    </row>
    <row r="972" spans="13:24" s="13" customFormat="1" x14ac:dyDescent="0.2">
      <c r="M972" s="14"/>
      <c r="N972" s="14"/>
      <c r="O972" s="14"/>
      <c r="P972" s="14"/>
      <c r="Q972" s="14"/>
      <c r="R972" s="14"/>
      <c r="S972" s="14"/>
      <c r="T972" s="34"/>
      <c r="U972" s="14"/>
      <c r="V972" s="34"/>
      <c r="W972" s="14"/>
      <c r="X972" s="34"/>
    </row>
    <row r="973" spans="13:24" s="13" customFormat="1" x14ac:dyDescent="0.2">
      <c r="M973" s="14"/>
      <c r="N973" s="14"/>
      <c r="O973" s="14"/>
      <c r="P973" s="14"/>
      <c r="Q973" s="14"/>
      <c r="R973" s="14"/>
      <c r="S973" s="14"/>
      <c r="T973" s="34"/>
      <c r="U973" s="14"/>
      <c r="V973" s="34"/>
      <c r="W973" s="14"/>
      <c r="X973" s="34"/>
    </row>
    <row r="974" spans="13:24" s="13" customFormat="1" x14ac:dyDescent="0.2">
      <c r="M974" s="14"/>
      <c r="N974" s="14"/>
      <c r="O974" s="14"/>
      <c r="P974" s="14"/>
      <c r="Q974" s="14"/>
      <c r="R974" s="14"/>
      <c r="S974" s="14"/>
      <c r="T974" s="34"/>
      <c r="U974" s="14"/>
      <c r="V974" s="34"/>
      <c r="W974" s="14"/>
      <c r="X974" s="34"/>
    </row>
    <row r="975" spans="13:24" s="13" customFormat="1" x14ac:dyDescent="0.2">
      <c r="M975" s="14"/>
      <c r="N975" s="14"/>
      <c r="O975" s="14"/>
      <c r="P975" s="14"/>
      <c r="Q975" s="14"/>
      <c r="R975" s="14"/>
      <c r="S975" s="14"/>
      <c r="T975" s="34"/>
      <c r="U975" s="14"/>
      <c r="V975" s="34"/>
      <c r="W975" s="14"/>
      <c r="X975" s="34"/>
    </row>
    <row r="976" spans="13:24" s="13" customFormat="1" x14ac:dyDescent="0.2">
      <c r="M976" s="14"/>
      <c r="N976" s="14"/>
      <c r="O976" s="14"/>
      <c r="P976" s="14"/>
      <c r="Q976" s="14"/>
      <c r="R976" s="14"/>
      <c r="S976" s="14"/>
      <c r="T976" s="34"/>
      <c r="U976" s="14"/>
      <c r="V976" s="34"/>
      <c r="W976" s="14"/>
      <c r="X976" s="34"/>
    </row>
    <row r="977" spans="13:24" s="13" customFormat="1" x14ac:dyDescent="0.2">
      <c r="M977" s="14"/>
      <c r="N977" s="14"/>
      <c r="O977" s="14"/>
      <c r="P977" s="14"/>
      <c r="Q977" s="14"/>
      <c r="R977" s="14"/>
      <c r="S977" s="14"/>
      <c r="T977" s="34"/>
      <c r="U977" s="14"/>
      <c r="V977" s="34"/>
      <c r="W977" s="14"/>
      <c r="X977" s="34"/>
    </row>
    <row r="978" spans="13:24" s="13" customFormat="1" x14ac:dyDescent="0.2">
      <c r="M978" s="14"/>
      <c r="N978" s="14"/>
      <c r="O978" s="14"/>
      <c r="P978" s="14"/>
      <c r="Q978" s="14"/>
      <c r="R978" s="14"/>
      <c r="S978" s="14"/>
      <c r="T978" s="34"/>
      <c r="U978" s="14"/>
      <c r="V978" s="34"/>
      <c r="W978" s="14"/>
      <c r="X978" s="34"/>
    </row>
    <row r="979" spans="13:24" s="13" customFormat="1" x14ac:dyDescent="0.2">
      <c r="M979" s="14"/>
      <c r="N979" s="14"/>
      <c r="O979" s="14"/>
      <c r="P979" s="14"/>
      <c r="Q979" s="14"/>
      <c r="R979" s="14"/>
      <c r="S979" s="14"/>
      <c r="T979" s="34"/>
      <c r="U979" s="14"/>
      <c r="V979" s="34"/>
      <c r="W979" s="14"/>
      <c r="X979" s="34"/>
    </row>
    <row r="980" spans="13:24" s="13" customFormat="1" x14ac:dyDescent="0.2">
      <c r="M980" s="14"/>
      <c r="N980" s="14"/>
      <c r="O980" s="14"/>
      <c r="P980" s="14"/>
      <c r="Q980" s="14"/>
      <c r="R980" s="14"/>
      <c r="S980" s="14"/>
      <c r="T980" s="34"/>
      <c r="U980" s="14"/>
      <c r="V980" s="34"/>
      <c r="W980" s="14"/>
      <c r="X980" s="34"/>
    </row>
    <row r="981" spans="13:24" s="13" customFormat="1" x14ac:dyDescent="0.2">
      <c r="M981" s="14"/>
      <c r="N981" s="14"/>
      <c r="O981" s="14"/>
      <c r="P981" s="14"/>
      <c r="Q981" s="14"/>
      <c r="R981" s="14"/>
      <c r="S981" s="14"/>
      <c r="T981" s="34"/>
      <c r="U981" s="14"/>
      <c r="V981" s="34"/>
      <c r="W981" s="14"/>
      <c r="X981" s="34"/>
    </row>
    <row r="982" spans="13:24" s="13" customFormat="1" x14ac:dyDescent="0.2">
      <c r="M982" s="14"/>
      <c r="N982" s="14"/>
      <c r="O982" s="14"/>
      <c r="P982" s="14"/>
      <c r="Q982" s="14"/>
      <c r="R982" s="14"/>
      <c r="S982" s="14"/>
      <c r="T982" s="34"/>
      <c r="U982" s="14"/>
      <c r="V982" s="34"/>
      <c r="W982" s="14"/>
      <c r="X982" s="34"/>
    </row>
    <row r="983" spans="13:24" s="13" customFormat="1" x14ac:dyDescent="0.2">
      <c r="M983" s="14"/>
      <c r="N983" s="14"/>
      <c r="O983" s="14"/>
      <c r="P983" s="14"/>
      <c r="Q983" s="14"/>
      <c r="R983" s="14"/>
      <c r="S983" s="14"/>
      <c r="T983" s="34"/>
      <c r="U983" s="14"/>
      <c r="V983" s="34"/>
      <c r="W983" s="14"/>
      <c r="X983" s="34"/>
    </row>
    <row r="984" spans="13:24" s="13" customFormat="1" x14ac:dyDescent="0.2">
      <c r="M984" s="14"/>
      <c r="N984" s="14"/>
      <c r="O984" s="14"/>
      <c r="P984" s="14"/>
      <c r="Q984" s="14"/>
      <c r="R984" s="14"/>
      <c r="S984" s="14"/>
      <c r="T984" s="34"/>
      <c r="U984" s="14"/>
      <c r="V984" s="34"/>
      <c r="W984" s="14"/>
      <c r="X984" s="34"/>
    </row>
    <row r="985" spans="13:24" s="13" customFormat="1" x14ac:dyDescent="0.2">
      <c r="M985" s="14"/>
      <c r="N985" s="14"/>
      <c r="O985" s="14"/>
      <c r="P985" s="14"/>
      <c r="Q985" s="14"/>
      <c r="R985" s="14"/>
      <c r="S985" s="14"/>
      <c r="T985" s="34"/>
      <c r="U985" s="14"/>
      <c r="V985" s="34"/>
      <c r="W985" s="14"/>
      <c r="X985" s="34"/>
    </row>
    <row r="986" spans="13:24" s="13" customFormat="1" x14ac:dyDescent="0.2">
      <c r="M986" s="14"/>
      <c r="N986" s="14"/>
      <c r="O986" s="14"/>
      <c r="P986" s="14"/>
      <c r="Q986" s="14"/>
      <c r="R986" s="14"/>
      <c r="S986" s="14"/>
      <c r="T986" s="34"/>
      <c r="U986" s="14"/>
      <c r="V986" s="34"/>
      <c r="W986" s="14"/>
      <c r="X986" s="34"/>
    </row>
    <row r="987" spans="13:24" s="13" customFormat="1" x14ac:dyDescent="0.2">
      <c r="M987" s="14"/>
      <c r="N987" s="14"/>
      <c r="O987" s="14"/>
      <c r="P987" s="14"/>
      <c r="Q987" s="14"/>
      <c r="R987" s="14"/>
      <c r="S987" s="14"/>
      <c r="T987" s="34"/>
      <c r="U987" s="14"/>
      <c r="V987" s="34"/>
      <c r="W987" s="14"/>
      <c r="X987" s="34"/>
    </row>
    <row r="988" spans="13:24" s="13" customFormat="1" x14ac:dyDescent="0.2">
      <c r="M988" s="14"/>
      <c r="N988" s="14"/>
      <c r="O988" s="14"/>
      <c r="P988" s="14"/>
      <c r="Q988" s="14"/>
      <c r="R988" s="14"/>
      <c r="S988" s="14"/>
      <c r="T988" s="34"/>
      <c r="U988" s="14"/>
      <c r="V988" s="34"/>
      <c r="W988" s="14"/>
      <c r="X988" s="34"/>
    </row>
    <row r="989" spans="13:24" s="13" customFormat="1" x14ac:dyDescent="0.2">
      <c r="M989" s="14"/>
      <c r="N989" s="14"/>
      <c r="O989" s="14"/>
      <c r="P989" s="14"/>
      <c r="Q989" s="14"/>
      <c r="R989" s="14"/>
      <c r="S989" s="14"/>
      <c r="T989" s="34"/>
      <c r="U989" s="14"/>
      <c r="V989" s="34"/>
      <c r="W989" s="14"/>
      <c r="X989" s="34"/>
    </row>
    <row r="990" spans="13:24" s="13" customFormat="1" x14ac:dyDescent="0.2">
      <c r="M990" s="14"/>
      <c r="N990" s="14"/>
      <c r="O990" s="14"/>
      <c r="P990" s="14"/>
      <c r="Q990" s="14"/>
      <c r="R990" s="14"/>
      <c r="S990" s="14"/>
      <c r="T990" s="34"/>
      <c r="U990" s="14"/>
      <c r="V990" s="34"/>
      <c r="W990" s="14"/>
      <c r="X990" s="34"/>
    </row>
    <row r="991" spans="13:24" s="13" customFormat="1" x14ac:dyDescent="0.2">
      <c r="M991" s="14"/>
      <c r="N991" s="14"/>
      <c r="O991" s="14"/>
      <c r="P991" s="14"/>
      <c r="Q991" s="14"/>
      <c r="R991" s="14"/>
      <c r="S991" s="14"/>
      <c r="T991" s="34"/>
      <c r="U991" s="14"/>
      <c r="V991" s="34"/>
      <c r="W991" s="14"/>
      <c r="X991" s="34"/>
    </row>
    <row r="992" spans="13:24" s="13" customFormat="1" x14ac:dyDescent="0.2">
      <c r="M992" s="14"/>
      <c r="N992" s="14"/>
      <c r="O992" s="14"/>
      <c r="P992" s="14"/>
      <c r="Q992" s="14"/>
      <c r="R992" s="14"/>
      <c r="S992" s="14"/>
      <c r="T992" s="34"/>
      <c r="U992" s="14"/>
      <c r="V992" s="34"/>
      <c r="W992" s="14"/>
      <c r="X992" s="34"/>
    </row>
    <row r="993" spans="13:24" s="13" customFormat="1" x14ac:dyDescent="0.2">
      <c r="M993" s="14"/>
      <c r="N993" s="14"/>
      <c r="O993" s="14"/>
      <c r="P993" s="14"/>
      <c r="Q993" s="14"/>
      <c r="R993" s="14"/>
      <c r="S993" s="14"/>
      <c r="T993" s="34"/>
      <c r="U993" s="14"/>
      <c r="V993" s="34"/>
      <c r="W993" s="14"/>
      <c r="X993" s="34"/>
    </row>
    <row r="994" spans="13:24" s="13" customFormat="1" x14ac:dyDescent="0.2">
      <c r="M994" s="14"/>
      <c r="N994" s="14"/>
      <c r="O994" s="14"/>
      <c r="P994" s="14"/>
      <c r="Q994" s="14"/>
      <c r="R994" s="14"/>
      <c r="S994" s="14"/>
      <c r="T994" s="34"/>
      <c r="U994" s="14"/>
      <c r="V994" s="34"/>
      <c r="W994" s="14"/>
      <c r="X994" s="34"/>
    </row>
    <row r="995" spans="13:24" s="13" customFormat="1" x14ac:dyDescent="0.2">
      <c r="M995" s="14"/>
      <c r="N995" s="14"/>
      <c r="O995" s="14"/>
      <c r="P995" s="14"/>
      <c r="Q995" s="14"/>
      <c r="R995" s="14"/>
      <c r="S995" s="14"/>
      <c r="T995" s="34"/>
      <c r="U995" s="14"/>
      <c r="V995" s="34"/>
      <c r="W995" s="14"/>
      <c r="X995" s="34"/>
    </row>
    <row r="996" spans="13:24" s="13" customFormat="1" x14ac:dyDescent="0.2">
      <c r="M996" s="14"/>
      <c r="N996" s="14"/>
      <c r="O996" s="14"/>
      <c r="P996" s="14"/>
      <c r="Q996" s="14"/>
      <c r="R996" s="14"/>
      <c r="S996" s="14"/>
      <c r="T996" s="34"/>
      <c r="U996" s="14"/>
      <c r="V996" s="34"/>
      <c r="W996" s="14"/>
      <c r="X996" s="34"/>
    </row>
    <row r="997" spans="13:24" s="13" customFormat="1" x14ac:dyDescent="0.2">
      <c r="M997" s="14"/>
      <c r="N997" s="14"/>
      <c r="O997" s="14"/>
      <c r="P997" s="14"/>
      <c r="Q997" s="14"/>
      <c r="R997" s="14"/>
      <c r="S997" s="14"/>
      <c r="T997" s="34"/>
      <c r="U997" s="14"/>
      <c r="V997" s="34"/>
      <c r="W997" s="14"/>
      <c r="X997" s="34"/>
    </row>
    <row r="998" spans="13:24" s="13" customFormat="1" x14ac:dyDescent="0.2">
      <c r="M998" s="14"/>
      <c r="N998" s="14"/>
      <c r="O998" s="14"/>
      <c r="P998" s="14"/>
      <c r="Q998" s="14"/>
      <c r="R998" s="14"/>
      <c r="S998" s="14"/>
      <c r="T998" s="34"/>
      <c r="U998" s="14"/>
      <c r="V998" s="34"/>
      <c r="W998" s="14"/>
      <c r="X998" s="34"/>
    </row>
    <row r="999" spans="13:24" s="13" customFormat="1" x14ac:dyDescent="0.2">
      <c r="M999" s="14"/>
      <c r="N999" s="14"/>
      <c r="O999" s="14"/>
      <c r="P999" s="14"/>
      <c r="Q999" s="14"/>
      <c r="R999" s="14"/>
      <c r="S999" s="14"/>
      <c r="T999" s="34"/>
      <c r="U999" s="14"/>
      <c r="V999" s="34"/>
      <c r="W999" s="14"/>
      <c r="X999" s="34"/>
    </row>
    <row r="1000" spans="13:24" s="13" customFormat="1" x14ac:dyDescent="0.2">
      <c r="M1000" s="14"/>
      <c r="N1000" s="14"/>
      <c r="O1000" s="14"/>
      <c r="P1000" s="14"/>
      <c r="Q1000" s="14"/>
      <c r="R1000" s="14"/>
      <c r="S1000" s="14"/>
      <c r="T1000" s="34"/>
      <c r="U1000" s="14"/>
      <c r="V1000" s="34"/>
      <c r="W1000" s="14"/>
      <c r="X1000" s="34"/>
    </row>
    <row r="1001" spans="13:24" s="13" customFormat="1" x14ac:dyDescent="0.2">
      <c r="M1001" s="14"/>
      <c r="N1001" s="14"/>
      <c r="O1001" s="14"/>
      <c r="P1001" s="14"/>
      <c r="Q1001" s="14"/>
      <c r="R1001" s="14"/>
      <c r="S1001" s="14"/>
      <c r="T1001" s="34"/>
      <c r="U1001" s="14"/>
      <c r="V1001" s="34"/>
      <c r="W1001" s="14"/>
      <c r="X1001" s="34"/>
    </row>
    <row r="1002" spans="13:24" s="13" customFormat="1" x14ac:dyDescent="0.2">
      <c r="M1002" s="14"/>
      <c r="N1002" s="14"/>
      <c r="O1002" s="14"/>
      <c r="P1002" s="14"/>
      <c r="Q1002" s="14"/>
      <c r="R1002" s="14"/>
      <c r="S1002" s="14"/>
      <c r="T1002" s="34"/>
      <c r="U1002" s="14"/>
      <c r="V1002" s="34"/>
      <c r="W1002" s="14"/>
      <c r="X1002" s="34"/>
    </row>
    <row r="1003" spans="13:24" s="13" customFormat="1" x14ac:dyDescent="0.2">
      <c r="M1003" s="14"/>
      <c r="N1003" s="14"/>
      <c r="O1003" s="14"/>
      <c r="P1003" s="14"/>
      <c r="Q1003" s="14"/>
      <c r="R1003" s="14"/>
      <c r="S1003" s="14"/>
      <c r="T1003" s="34"/>
      <c r="U1003" s="14"/>
      <c r="V1003" s="34"/>
      <c r="W1003" s="14"/>
      <c r="X1003" s="34"/>
    </row>
    <row r="1004" spans="13:24" s="13" customFormat="1" x14ac:dyDescent="0.2">
      <c r="M1004" s="14"/>
      <c r="N1004" s="14"/>
      <c r="O1004" s="14"/>
      <c r="P1004" s="14"/>
      <c r="Q1004" s="14"/>
      <c r="R1004" s="14"/>
      <c r="S1004" s="14"/>
      <c r="T1004" s="34"/>
      <c r="U1004" s="14"/>
      <c r="V1004" s="34"/>
      <c r="W1004" s="14"/>
      <c r="X1004" s="34"/>
    </row>
    <row r="1005" spans="13:24" s="13" customFormat="1" x14ac:dyDescent="0.2">
      <c r="M1005" s="14"/>
      <c r="N1005" s="14"/>
      <c r="O1005" s="14"/>
      <c r="P1005" s="14"/>
      <c r="Q1005" s="14"/>
      <c r="R1005" s="14"/>
      <c r="S1005" s="14"/>
      <c r="T1005" s="34"/>
      <c r="U1005" s="14"/>
      <c r="V1005" s="34"/>
      <c r="W1005" s="14"/>
      <c r="X1005" s="34"/>
    </row>
    <row r="1006" spans="13:24" s="13" customFormat="1" x14ac:dyDescent="0.2">
      <c r="M1006" s="14"/>
      <c r="N1006" s="14"/>
      <c r="O1006" s="14"/>
      <c r="P1006" s="14"/>
      <c r="Q1006" s="14"/>
      <c r="R1006" s="14"/>
      <c r="S1006" s="14"/>
      <c r="T1006" s="34"/>
      <c r="U1006" s="14"/>
      <c r="V1006" s="34"/>
      <c r="W1006" s="14"/>
      <c r="X1006" s="34"/>
    </row>
    <row r="1007" spans="13:24" s="13" customFormat="1" x14ac:dyDescent="0.2">
      <c r="M1007" s="14"/>
      <c r="N1007" s="14"/>
      <c r="O1007" s="14"/>
      <c r="P1007" s="14"/>
      <c r="Q1007" s="14"/>
      <c r="R1007" s="14"/>
      <c r="S1007" s="14"/>
      <c r="T1007" s="34"/>
      <c r="U1007" s="14"/>
      <c r="V1007" s="34"/>
      <c r="W1007" s="14"/>
      <c r="X1007" s="34"/>
    </row>
    <row r="1008" spans="13:24" s="13" customFormat="1" x14ac:dyDescent="0.2">
      <c r="M1008" s="14"/>
      <c r="N1008" s="14"/>
      <c r="O1008" s="14"/>
      <c r="P1008" s="14"/>
      <c r="Q1008" s="14"/>
      <c r="R1008" s="14"/>
      <c r="S1008" s="14"/>
      <c r="T1008" s="34"/>
      <c r="U1008" s="14"/>
      <c r="V1008" s="34"/>
      <c r="W1008" s="14"/>
      <c r="X1008" s="34"/>
    </row>
    <row r="1009" spans="13:24" s="13" customFormat="1" x14ac:dyDescent="0.2">
      <c r="M1009" s="14"/>
      <c r="N1009" s="14"/>
      <c r="O1009" s="14"/>
      <c r="P1009" s="14"/>
      <c r="Q1009" s="14"/>
      <c r="R1009" s="14"/>
      <c r="S1009" s="14"/>
      <c r="T1009" s="34"/>
      <c r="U1009" s="14"/>
      <c r="V1009" s="34"/>
      <c r="W1009" s="14"/>
      <c r="X1009" s="34"/>
    </row>
    <row r="1010" spans="13:24" s="13" customFormat="1" x14ac:dyDescent="0.2">
      <c r="M1010" s="14"/>
      <c r="N1010" s="14"/>
      <c r="O1010" s="14"/>
      <c r="P1010" s="14"/>
      <c r="Q1010" s="14"/>
      <c r="R1010" s="14"/>
      <c r="S1010" s="14"/>
      <c r="T1010" s="34"/>
      <c r="U1010" s="14"/>
      <c r="V1010" s="34"/>
      <c r="W1010" s="14"/>
      <c r="X1010" s="34"/>
    </row>
    <row r="1011" spans="13:24" s="13" customFormat="1" x14ac:dyDescent="0.2">
      <c r="M1011" s="14"/>
      <c r="N1011" s="14"/>
      <c r="O1011" s="14"/>
      <c r="P1011" s="14"/>
      <c r="Q1011" s="14"/>
      <c r="R1011" s="14"/>
      <c r="S1011" s="14"/>
      <c r="T1011" s="34"/>
      <c r="U1011" s="14"/>
      <c r="V1011" s="34"/>
      <c r="W1011" s="14"/>
      <c r="X1011" s="34"/>
    </row>
    <row r="1012" spans="13:24" s="13" customFormat="1" x14ac:dyDescent="0.2">
      <c r="M1012" s="14"/>
      <c r="N1012" s="14"/>
      <c r="O1012" s="14"/>
      <c r="P1012" s="14"/>
      <c r="Q1012" s="14"/>
      <c r="R1012" s="14"/>
      <c r="S1012" s="14"/>
      <c r="T1012" s="34"/>
      <c r="U1012" s="14"/>
      <c r="V1012" s="34"/>
      <c r="W1012" s="14"/>
      <c r="X1012" s="34"/>
    </row>
    <row r="1013" spans="13:24" s="13" customFormat="1" x14ac:dyDescent="0.2">
      <c r="M1013" s="14"/>
      <c r="N1013" s="14"/>
      <c r="O1013" s="14"/>
      <c r="P1013" s="14"/>
      <c r="Q1013" s="14"/>
      <c r="R1013" s="14"/>
      <c r="S1013" s="14"/>
      <c r="T1013" s="34"/>
      <c r="U1013" s="14"/>
      <c r="V1013" s="34"/>
      <c r="W1013" s="14"/>
      <c r="X1013" s="34"/>
    </row>
    <row r="1014" spans="13:24" s="13" customFormat="1" x14ac:dyDescent="0.2">
      <c r="M1014" s="14"/>
      <c r="N1014" s="14"/>
      <c r="O1014" s="14"/>
      <c r="P1014" s="14"/>
      <c r="Q1014" s="14"/>
      <c r="R1014" s="14"/>
      <c r="S1014" s="14"/>
      <c r="T1014" s="34"/>
      <c r="U1014" s="14"/>
      <c r="V1014" s="34"/>
      <c r="W1014" s="14"/>
      <c r="X1014" s="34"/>
    </row>
    <row r="1015" spans="13:24" s="13" customFormat="1" x14ac:dyDescent="0.2">
      <c r="M1015" s="14"/>
      <c r="N1015" s="14"/>
      <c r="O1015" s="14"/>
      <c r="P1015" s="14"/>
      <c r="Q1015" s="14"/>
      <c r="R1015" s="14"/>
      <c r="S1015" s="14"/>
      <c r="T1015" s="34"/>
      <c r="U1015" s="14"/>
      <c r="V1015" s="34"/>
      <c r="W1015" s="14"/>
      <c r="X1015" s="34"/>
    </row>
    <row r="1016" spans="13:24" s="13" customFormat="1" x14ac:dyDescent="0.2">
      <c r="M1016" s="14"/>
      <c r="N1016" s="14"/>
      <c r="O1016" s="14"/>
      <c r="P1016" s="14"/>
      <c r="Q1016" s="14"/>
      <c r="R1016" s="14"/>
      <c r="S1016" s="14"/>
      <c r="T1016" s="34"/>
      <c r="U1016" s="14"/>
      <c r="V1016" s="34"/>
      <c r="W1016" s="14"/>
      <c r="X1016" s="34"/>
    </row>
    <row r="1017" spans="13:24" s="13" customFormat="1" x14ac:dyDescent="0.2">
      <c r="M1017" s="14"/>
      <c r="N1017" s="14"/>
      <c r="O1017" s="14"/>
      <c r="P1017" s="14"/>
      <c r="Q1017" s="14"/>
      <c r="R1017" s="14"/>
      <c r="S1017" s="14"/>
      <c r="T1017" s="34"/>
      <c r="U1017" s="14"/>
      <c r="V1017" s="34"/>
      <c r="W1017" s="14"/>
      <c r="X1017" s="34"/>
    </row>
    <row r="1018" spans="13:24" s="13" customFormat="1" x14ac:dyDescent="0.2">
      <c r="M1018" s="14"/>
      <c r="N1018" s="14"/>
      <c r="O1018" s="14"/>
      <c r="P1018" s="14"/>
      <c r="Q1018" s="14"/>
      <c r="R1018" s="14"/>
      <c r="S1018" s="14"/>
      <c r="T1018" s="34"/>
      <c r="U1018" s="14"/>
      <c r="V1018" s="34"/>
      <c r="W1018" s="14"/>
      <c r="X1018" s="34"/>
    </row>
    <row r="1019" spans="13:24" s="13" customFormat="1" x14ac:dyDescent="0.2">
      <c r="M1019" s="14"/>
      <c r="N1019" s="14"/>
      <c r="O1019" s="14"/>
      <c r="P1019" s="14"/>
      <c r="Q1019" s="14"/>
      <c r="R1019" s="14"/>
      <c r="S1019" s="14"/>
      <c r="T1019" s="34"/>
      <c r="U1019" s="14"/>
      <c r="V1019" s="34"/>
      <c r="W1019" s="14"/>
      <c r="X1019" s="34"/>
    </row>
    <row r="1020" spans="13:24" s="13" customFormat="1" x14ac:dyDescent="0.2">
      <c r="M1020" s="14"/>
      <c r="N1020" s="14"/>
      <c r="O1020" s="14"/>
      <c r="P1020" s="14"/>
      <c r="Q1020" s="14"/>
      <c r="R1020" s="14"/>
      <c r="S1020" s="14"/>
      <c r="T1020" s="34"/>
      <c r="U1020" s="14"/>
      <c r="V1020" s="34"/>
      <c r="W1020" s="14"/>
      <c r="X1020" s="34"/>
    </row>
    <row r="1021" spans="13:24" s="13" customFormat="1" x14ac:dyDescent="0.2">
      <c r="M1021" s="14"/>
      <c r="N1021" s="14"/>
      <c r="O1021" s="14"/>
      <c r="P1021" s="14"/>
      <c r="Q1021" s="14"/>
      <c r="R1021" s="14"/>
      <c r="S1021" s="14"/>
      <c r="T1021" s="34"/>
      <c r="U1021" s="14"/>
      <c r="V1021" s="34"/>
      <c r="W1021" s="14"/>
      <c r="X1021" s="34"/>
    </row>
    <row r="1022" spans="13:24" s="13" customFormat="1" x14ac:dyDescent="0.2">
      <c r="M1022" s="14"/>
      <c r="N1022" s="14"/>
      <c r="O1022" s="14"/>
      <c r="P1022" s="14"/>
      <c r="Q1022" s="14"/>
      <c r="R1022" s="14"/>
      <c r="S1022" s="14"/>
      <c r="T1022" s="34"/>
      <c r="U1022" s="14"/>
      <c r="V1022" s="34"/>
      <c r="W1022" s="14"/>
      <c r="X1022" s="34"/>
    </row>
    <row r="1023" spans="13:24" s="13" customFormat="1" x14ac:dyDescent="0.2">
      <c r="M1023" s="14"/>
      <c r="N1023" s="14"/>
      <c r="O1023" s="14"/>
      <c r="P1023" s="14"/>
      <c r="Q1023" s="14"/>
      <c r="R1023" s="14"/>
      <c r="S1023" s="14"/>
      <c r="T1023" s="34"/>
      <c r="U1023" s="14"/>
      <c r="V1023" s="34"/>
      <c r="W1023" s="14"/>
      <c r="X1023" s="34"/>
    </row>
    <row r="1024" spans="13:24" s="13" customFormat="1" x14ac:dyDescent="0.2">
      <c r="M1024" s="14"/>
      <c r="N1024" s="14"/>
      <c r="O1024" s="14"/>
      <c r="P1024" s="14"/>
      <c r="Q1024" s="14"/>
      <c r="R1024" s="14"/>
      <c r="S1024" s="14"/>
      <c r="T1024" s="34"/>
      <c r="U1024" s="14"/>
      <c r="V1024" s="34"/>
      <c r="W1024" s="14"/>
      <c r="X1024" s="34"/>
    </row>
    <row r="1025" spans="13:24" s="13" customFormat="1" x14ac:dyDescent="0.2">
      <c r="M1025" s="14"/>
      <c r="N1025" s="14"/>
      <c r="O1025" s="14"/>
      <c r="P1025" s="14"/>
      <c r="Q1025" s="14"/>
      <c r="R1025" s="14"/>
      <c r="S1025" s="14"/>
      <c r="T1025" s="34"/>
      <c r="U1025" s="14"/>
      <c r="V1025" s="34"/>
      <c r="W1025" s="14"/>
      <c r="X1025" s="34"/>
    </row>
    <row r="1026" spans="13:24" s="13" customFormat="1" x14ac:dyDescent="0.2">
      <c r="M1026" s="14"/>
      <c r="N1026" s="14"/>
      <c r="O1026" s="14"/>
      <c r="P1026" s="14"/>
      <c r="Q1026" s="14"/>
      <c r="R1026" s="14"/>
      <c r="S1026" s="14"/>
      <c r="T1026" s="34"/>
      <c r="U1026" s="14"/>
      <c r="V1026" s="34"/>
      <c r="W1026" s="14"/>
      <c r="X1026" s="34"/>
    </row>
    <row r="1027" spans="13:24" s="13" customFormat="1" x14ac:dyDescent="0.2">
      <c r="M1027" s="14"/>
      <c r="N1027" s="14"/>
      <c r="O1027" s="14"/>
      <c r="P1027" s="14"/>
      <c r="Q1027" s="14"/>
      <c r="R1027" s="14"/>
      <c r="S1027" s="14"/>
      <c r="T1027" s="34"/>
      <c r="U1027" s="14"/>
      <c r="V1027" s="34"/>
      <c r="W1027" s="14"/>
      <c r="X1027" s="34"/>
    </row>
    <row r="1028" spans="13:24" s="13" customFormat="1" x14ac:dyDescent="0.2">
      <c r="M1028" s="14"/>
      <c r="N1028" s="14"/>
      <c r="O1028" s="14"/>
      <c r="P1028" s="14"/>
      <c r="Q1028" s="14"/>
      <c r="R1028" s="14"/>
      <c r="S1028" s="14"/>
      <c r="T1028" s="34"/>
      <c r="U1028" s="14"/>
      <c r="V1028" s="34"/>
      <c r="W1028" s="14"/>
      <c r="X1028" s="34"/>
    </row>
    <row r="1029" spans="13:24" s="13" customFormat="1" x14ac:dyDescent="0.2">
      <c r="M1029" s="14"/>
      <c r="N1029" s="14"/>
      <c r="O1029" s="14"/>
      <c r="P1029" s="14"/>
      <c r="Q1029" s="14"/>
      <c r="R1029" s="14"/>
      <c r="S1029" s="14"/>
      <c r="T1029" s="34"/>
      <c r="U1029" s="14"/>
      <c r="V1029" s="34"/>
      <c r="W1029" s="14"/>
      <c r="X1029" s="34"/>
    </row>
    <row r="1030" spans="13:24" s="13" customFormat="1" x14ac:dyDescent="0.2">
      <c r="M1030" s="14"/>
      <c r="N1030" s="14"/>
      <c r="O1030" s="14"/>
      <c r="P1030" s="14"/>
      <c r="Q1030" s="14"/>
      <c r="R1030" s="14"/>
      <c r="S1030" s="14"/>
      <c r="T1030" s="34"/>
      <c r="U1030" s="14"/>
      <c r="V1030" s="34"/>
      <c r="W1030" s="14"/>
      <c r="X1030" s="34"/>
    </row>
    <row r="1031" spans="13:24" s="13" customFormat="1" x14ac:dyDescent="0.2">
      <c r="M1031" s="14"/>
      <c r="N1031" s="14"/>
      <c r="O1031" s="14"/>
      <c r="P1031" s="14"/>
      <c r="Q1031" s="14"/>
      <c r="R1031" s="14"/>
      <c r="S1031" s="14"/>
      <c r="T1031" s="34"/>
      <c r="U1031" s="14"/>
      <c r="V1031" s="34"/>
      <c r="W1031" s="14"/>
      <c r="X1031" s="34"/>
    </row>
    <row r="1032" spans="13:24" s="13" customFormat="1" x14ac:dyDescent="0.2">
      <c r="M1032" s="14"/>
      <c r="N1032" s="14"/>
      <c r="O1032" s="14"/>
      <c r="P1032" s="14"/>
      <c r="Q1032" s="14"/>
      <c r="R1032" s="14"/>
      <c r="S1032" s="14"/>
      <c r="T1032" s="34"/>
      <c r="U1032" s="14"/>
      <c r="V1032" s="34"/>
      <c r="W1032" s="14"/>
      <c r="X1032" s="34"/>
    </row>
    <row r="1033" spans="13:24" s="13" customFormat="1" x14ac:dyDescent="0.2">
      <c r="M1033" s="14"/>
      <c r="N1033" s="14"/>
      <c r="O1033" s="14"/>
      <c r="P1033" s="14"/>
      <c r="Q1033" s="14"/>
      <c r="R1033" s="14"/>
      <c r="S1033" s="14"/>
      <c r="T1033" s="34"/>
      <c r="U1033" s="14"/>
      <c r="V1033" s="34"/>
      <c r="W1033" s="14"/>
      <c r="X1033" s="34"/>
    </row>
    <row r="1034" spans="13:24" s="13" customFormat="1" x14ac:dyDescent="0.2">
      <c r="M1034" s="14"/>
      <c r="N1034" s="14"/>
      <c r="O1034" s="14"/>
      <c r="P1034" s="14"/>
      <c r="Q1034" s="14"/>
      <c r="R1034" s="14"/>
      <c r="S1034" s="14"/>
      <c r="T1034" s="34"/>
      <c r="U1034" s="14"/>
      <c r="V1034" s="34"/>
      <c r="W1034" s="14"/>
      <c r="X1034" s="34"/>
    </row>
    <row r="1035" spans="13:24" s="13" customFormat="1" x14ac:dyDescent="0.2">
      <c r="M1035" s="14"/>
      <c r="N1035" s="14"/>
      <c r="O1035" s="14"/>
      <c r="P1035" s="14"/>
      <c r="Q1035" s="14"/>
      <c r="R1035" s="14"/>
      <c r="S1035" s="14"/>
      <c r="T1035" s="34"/>
      <c r="U1035" s="14"/>
      <c r="V1035" s="34"/>
      <c r="W1035" s="14"/>
      <c r="X1035" s="34"/>
    </row>
    <row r="1036" spans="13:24" s="13" customFormat="1" x14ac:dyDescent="0.2">
      <c r="M1036" s="14"/>
      <c r="N1036" s="14"/>
      <c r="O1036" s="14"/>
      <c r="P1036" s="14"/>
      <c r="Q1036" s="14"/>
      <c r="R1036" s="14"/>
      <c r="S1036" s="14"/>
      <c r="T1036" s="34"/>
      <c r="U1036" s="14"/>
      <c r="V1036" s="34"/>
      <c r="W1036" s="14"/>
      <c r="X1036" s="34"/>
    </row>
    <row r="1037" spans="13:24" s="13" customFormat="1" x14ac:dyDescent="0.2">
      <c r="M1037" s="14"/>
      <c r="N1037" s="14"/>
      <c r="O1037" s="14"/>
      <c r="P1037" s="14"/>
      <c r="Q1037" s="14"/>
      <c r="R1037" s="14"/>
      <c r="S1037" s="14"/>
      <c r="T1037" s="34"/>
      <c r="U1037" s="14"/>
      <c r="V1037" s="34"/>
      <c r="W1037" s="14"/>
      <c r="X1037" s="34"/>
    </row>
    <row r="1038" spans="13:24" s="13" customFormat="1" x14ac:dyDescent="0.2">
      <c r="M1038" s="14"/>
      <c r="N1038" s="14"/>
      <c r="O1038" s="14"/>
      <c r="P1038" s="14"/>
      <c r="Q1038" s="14"/>
      <c r="R1038" s="14"/>
      <c r="S1038" s="14"/>
      <c r="T1038" s="34"/>
      <c r="U1038" s="14"/>
      <c r="V1038" s="34"/>
      <c r="W1038" s="14"/>
      <c r="X1038" s="34"/>
    </row>
    <row r="1039" spans="13:24" s="13" customFormat="1" x14ac:dyDescent="0.2">
      <c r="M1039" s="14"/>
      <c r="N1039" s="14"/>
      <c r="O1039" s="14"/>
      <c r="P1039" s="14"/>
      <c r="Q1039" s="14"/>
      <c r="R1039" s="14"/>
      <c r="S1039" s="14"/>
      <c r="T1039" s="34"/>
      <c r="U1039" s="14"/>
      <c r="V1039" s="34"/>
      <c r="W1039" s="14"/>
      <c r="X1039" s="34"/>
    </row>
    <row r="1040" spans="13:24" s="13" customFormat="1" x14ac:dyDescent="0.2">
      <c r="M1040" s="14"/>
      <c r="N1040" s="14"/>
      <c r="O1040" s="14"/>
      <c r="P1040" s="14"/>
      <c r="Q1040" s="14"/>
      <c r="R1040" s="14"/>
      <c r="S1040" s="14"/>
      <c r="T1040" s="34"/>
      <c r="U1040" s="14"/>
      <c r="V1040" s="34"/>
      <c r="W1040" s="14"/>
      <c r="X1040" s="34"/>
    </row>
    <row r="1041" spans="13:24" s="13" customFormat="1" x14ac:dyDescent="0.2">
      <c r="M1041" s="14"/>
      <c r="N1041" s="14"/>
      <c r="O1041" s="14"/>
      <c r="P1041" s="14"/>
      <c r="Q1041" s="14"/>
      <c r="R1041" s="14"/>
      <c r="S1041" s="14"/>
      <c r="T1041" s="34"/>
      <c r="U1041" s="14"/>
      <c r="V1041" s="34"/>
      <c r="W1041" s="14"/>
      <c r="X1041" s="34"/>
    </row>
    <row r="1042" spans="13:24" s="13" customFormat="1" x14ac:dyDescent="0.2">
      <c r="M1042" s="14"/>
      <c r="N1042" s="14"/>
      <c r="O1042" s="14"/>
      <c r="P1042" s="14"/>
      <c r="Q1042" s="14"/>
      <c r="R1042" s="14"/>
      <c r="S1042" s="14"/>
      <c r="T1042" s="34"/>
      <c r="U1042" s="14"/>
      <c r="V1042" s="34"/>
      <c r="W1042" s="14"/>
      <c r="X1042" s="34"/>
    </row>
    <row r="1043" spans="13:24" s="13" customFormat="1" x14ac:dyDescent="0.2">
      <c r="M1043" s="14"/>
      <c r="N1043" s="14"/>
      <c r="O1043" s="14"/>
      <c r="P1043" s="14"/>
      <c r="Q1043" s="14"/>
      <c r="R1043" s="14"/>
      <c r="S1043" s="14"/>
      <c r="T1043" s="34"/>
      <c r="U1043" s="14"/>
      <c r="V1043" s="34"/>
      <c r="W1043" s="14"/>
      <c r="X1043" s="34"/>
    </row>
    <row r="1044" spans="13:24" s="13" customFormat="1" x14ac:dyDescent="0.2">
      <c r="M1044" s="14"/>
      <c r="N1044" s="14"/>
      <c r="O1044" s="14"/>
      <c r="P1044" s="14"/>
      <c r="Q1044" s="14"/>
      <c r="R1044" s="14"/>
      <c r="S1044" s="14"/>
      <c r="T1044" s="34"/>
      <c r="U1044" s="14"/>
      <c r="V1044" s="34"/>
      <c r="W1044" s="14"/>
      <c r="X1044" s="34"/>
    </row>
    <row r="1045" spans="13:24" s="13" customFormat="1" x14ac:dyDescent="0.2">
      <c r="M1045" s="14"/>
      <c r="N1045" s="14"/>
      <c r="O1045" s="14"/>
      <c r="P1045" s="14"/>
      <c r="Q1045" s="14"/>
      <c r="R1045" s="14"/>
      <c r="S1045" s="14"/>
      <c r="T1045" s="34"/>
      <c r="U1045" s="14"/>
      <c r="V1045" s="34"/>
      <c r="W1045" s="14"/>
      <c r="X1045" s="34"/>
    </row>
    <row r="1046" spans="13:24" s="13" customFormat="1" x14ac:dyDescent="0.2">
      <c r="M1046" s="14"/>
      <c r="N1046" s="14"/>
      <c r="O1046" s="14"/>
      <c r="P1046" s="14"/>
      <c r="Q1046" s="14"/>
      <c r="R1046" s="14"/>
      <c r="S1046" s="14"/>
      <c r="T1046" s="34"/>
      <c r="U1046" s="14"/>
      <c r="V1046" s="34"/>
      <c r="W1046" s="14"/>
      <c r="X1046" s="34"/>
    </row>
    <row r="1047" spans="13:24" s="13" customFormat="1" x14ac:dyDescent="0.2">
      <c r="M1047" s="14"/>
      <c r="N1047" s="14"/>
      <c r="O1047" s="14"/>
      <c r="P1047" s="14"/>
      <c r="Q1047" s="14"/>
      <c r="R1047" s="14"/>
      <c r="S1047" s="14"/>
      <c r="T1047" s="34"/>
      <c r="U1047" s="14"/>
      <c r="V1047" s="34"/>
      <c r="W1047" s="14"/>
      <c r="X1047" s="34"/>
    </row>
    <row r="1048" spans="13:24" s="13" customFormat="1" x14ac:dyDescent="0.2">
      <c r="M1048" s="14"/>
      <c r="N1048" s="14"/>
      <c r="O1048" s="14"/>
      <c r="P1048" s="14"/>
      <c r="Q1048" s="14"/>
      <c r="R1048" s="14"/>
      <c r="S1048" s="14"/>
      <c r="T1048" s="34"/>
      <c r="U1048" s="14"/>
      <c r="V1048" s="34"/>
      <c r="W1048" s="14"/>
      <c r="X1048" s="34"/>
    </row>
    <row r="1049" spans="13:24" s="13" customFormat="1" x14ac:dyDescent="0.2">
      <c r="M1049" s="14"/>
      <c r="N1049" s="14"/>
      <c r="O1049" s="14"/>
      <c r="P1049" s="14"/>
      <c r="Q1049" s="14"/>
      <c r="R1049" s="14"/>
      <c r="S1049" s="14"/>
      <c r="T1049" s="34"/>
      <c r="U1049" s="14"/>
      <c r="V1049" s="34"/>
      <c r="W1049" s="14"/>
      <c r="X1049" s="34"/>
    </row>
    <row r="1050" spans="13:24" s="13" customFormat="1" x14ac:dyDescent="0.2">
      <c r="M1050" s="14"/>
      <c r="N1050" s="14"/>
      <c r="O1050" s="14"/>
      <c r="P1050" s="14"/>
      <c r="Q1050" s="14"/>
      <c r="R1050" s="14"/>
      <c r="S1050" s="14"/>
      <c r="T1050" s="34"/>
      <c r="U1050" s="14"/>
      <c r="V1050" s="34"/>
      <c r="W1050" s="14"/>
      <c r="X1050" s="34"/>
    </row>
    <row r="1051" spans="13:24" s="13" customFormat="1" x14ac:dyDescent="0.2">
      <c r="M1051" s="14"/>
      <c r="N1051" s="14"/>
      <c r="O1051" s="14"/>
      <c r="P1051" s="14"/>
      <c r="Q1051" s="14"/>
      <c r="R1051" s="14"/>
      <c r="S1051" s="14"/>
      <c r="T1051" s="34"/>
      <c r="U1051" s="14"/>
      <c r="V1051" s="34"/>
      <c r="W1051" s="14"/>
      <c r="X1051" s="34"/>
    </row>
    <row r="1052" spans="13:24" s="13" customFormat="1" x14ac:dyDescent="0.2">
      <c r="M1052" s="14"/>
      <c r="N1052" s="14"/>
      <c r="O1052" s="14"/>
      <c r="P1052" s="14"/>
      <c r="Q1052" s="14"/>
      <c r="R1052" s="14"/>
      <c r="S1052" s="14"/>
      <c r="T1052" s="34"/>
      <c r="U1052" s="14"/>
      <c r="V1052" s="34"/>
      <c r="W1052" s="14"/>
      <c r="X1052" s="34"/>
    </row>
    <row r="1053" spans="13:24" s="13" customFormat="1" x14ac:dyDescent="0.2">
      <c r="M1053" s="14"/>
      <c r="N1053" s="14"/>
      <c r="O1053" s="14"/>
      <c r="P1053" s="14"/>
      <c r="Q1053" s="14"/>
      <c r="R1053" s="14"/>
      <c r="S1053" s="14"/>
      <c r="T1053" s="34"/>
      <c r="U1053" s="14"/>
      <c r="V1053" s="34"/>
      <c r="W1053" s="14"/>
      <c r="X1053" s="34"/>
    </row>
    <row r="1054" spans="13:24" s="13" customFormat="1" x14ac:dyDescent="0.2">
      <c r="M1054" s="14"/>
      <c r="N1054" s="14"/>
      <c r="O1054" s="14"/>
      <c r="P1054" s="14"/>
      <c r="Q1054" s="14"/>
      <c r="R1054" s="14"/>
      <c r="S1054" s="14"/>
      <c r="T1054" s="34"/>
      <c r="U1054" s="14"/>
      <c r="V1054" s="34"/>
      <c r="W1054" s="14"/>
      <c r="X1054" s="34"/>
    </row>
    <row r="1055" spans="13:24" s="13" customFormat="1" x14ac:dyDescent="0.2">
      <c r="M1055" s="14"/>
      <c r="N1055" s="14"/>
      <c r="O1055" s="14"/>
      <c r="P1055" s="14"/>
      <c r="Q1055" s="14"/>
      <c r="R1055" s="14"/>
      <c r="S1055" s="14"/>
      <c r="T1055" s="34"/>
      <c r="U1055" s="14"/>
      <c r="V1055" s="34"/>
      <c r="W1055" s="14"/>
      <c r="X1055" s="34"/>
    </row>
    <row r="1056" spans="13:24" s="13" customFormat="1" x14ac:dyDescent="0.2">
      <c r="M1056" s="14"/>
      <c r="N1056" s="14"/>
      <c r="O1056" s="14"/>
      <c r="P1056" s="14"/>
      <c r="Q1056" s="14"/>
      <c r="R1056" s="14"/>
      <c r="S1056" s="14"/>
      <c r="T1056" s="34"/>
      <c r="U1056" s="14"/>
      <c r="V1056" s="34"/>
      <c r="W1056" s="14"/>
      <c r="X1056" s="34"/>
    </row>
    <row r="1057" spans="13:24" s="13" customFormat="1" x14ac:dyDescent="0.2">
      <c r="M1057" s="14"/>
      <c r="N1057" s="14"/>
      <c r="O1057" s="14"/>
      <c r="P1057" s="14"/>
      <c r="Q1057" s="14"/>
      <c r="R1057" s="14"/>
      <c r="S1057" s="14"/>
      <c r="T1057" s="34"/>
      <c r="U1057" s="14"/>
      <c r="V1057" s="34"/>
      <c r="W1057" s="14"/>
      <c r="X1057" s="34"/>
    </row>
    <row r="1058" spans="13:24" s="13" customFormat="1" x14ac:dyDescent="0.2">
      <c r="M1058" s="14"/>
      <c r="N1058" s="14"/>
      <c r="O1058" s="14"/>
      <c r="P1058" s="14"/>
      <c r="Q1058" s="14"/>
      <c r="R1058" s="14"/>
      <c r="S1058" s="14"/>
      <c r="T1058" s="34"/>
      <c r="U1058" s="14"/>
      <c r="V1058" s="34"/>
      <c r="W1058" s="14"/>
      <c r="X1058" s="34"/>
    </row>
    <row r="1059" spans="13:24" s="13" customFormat="1" x14ac:dyDescent="0.2">
      <c r="M1059" s="14"/>
      <c r="N1059" s="14"/>
      <c r="O1059" s="14"/>
      <c r="P1059" s="14"/>
      <c r="Q1059" s="14"/>
      <c r="R1059" s="14"/>
      <c r="S1059" s="14"/>
      <c r="T1059" s="34"/>
      <c r="U1059" s="14"/>
      <c r="V1059" s="34"/>
      <c r="W1059" s="14"/>
      <c r="X1059" s="34"/>
    </row>
    <row r="1060" spans="13:24" s="13" customFormat="1" x14ac:dyDescent="0.2">
      <c r="M1060" s="14"/>
      <c r="N1060" s="14"/>
      <c r="O1060" s="14"/>
      <c r="P1060" s="14"/>
      <c r="Q1060" s="14"/>
      <c r="R1060" s="14"/>
      <c r="S1060" s="14"/>
      <c r="T1060" s="34"/>
      <c r="U1060" s="14"/>
      <c r="V1060" s="34"/>
      <c r="W1060" s="14"/>
      <c r="X1060" s="34"/>
    </row>
    <row r="1061" spans="13:24" s="13" customFormat="1" x14ac:dyDescent="0.2">
      <c r="M1061" s="14"/>
      <c r="N1061" s="14"/>
      <c r="O1061" s="14"/>
      <c r="P1061" s="14"/>
      <c r="Q1061" s="14"/>
      <c r="R1061" s="14"/>
      <c r="S1061" s="14"/>
      <c r="T1061" s="34"/>
      <c r="U1061" s="14"/>
      <c r="V1061" s="34"/>
      <c r="W1061" s="14"/>
      <c r="X1061" s="34"/>
    </row>
    <row r="1062" spans="13:24" s="13" customFormat="1" x14ac:dyDescent="0.2">
      <c r="M1062" s="14"/>
      <c r="N1062" s="14"/>
      <c r="O1062" s="14"/>
      <c r="P1062" s="14"/>
      <c r="Q1062" s="14"/>
      <c r="R1062" s="14"/>
      <c r="S1062" s="14"/>
      <c r="T1062" s="34"/>
      <c r="U1062" s="14"/>
      <c r="V1062" s="34"/>
      <c r="W1062" s="14"/>
      <c r="X1062" s="34"/>
    </row>
    <row r="1063" spans="13:24" s="13" customFormat="1" x14ac:dyDescent="0.2">
      <c r="M1063" s="14"/>
      <c r="N1063" s="14"/>
      <c r="O1063" s="14"/>
      <c r="P1063" s="14"/>
      <c r="Q1063" s="14"/>
      <c r="R1063" s="14"/>
      <c r="S1063" s="14"/>
      <c r="T1063" s="34"/>
      <c r="U1063" s="14"/>
      <c r="V1063" s="34"/>
      <c r="W1063" s="14"/>
      <c r="X1063" s="34"/>
    </row>
    <row r="1064" spans="13:24" s="13" customFormat="1" x14ac:dyDescent="0.2">
      <c r="M1064" s="14"/>
      <c r="N1064" s="14"/>
      <c r="O1064" s="14"/>
      <c r="P1064" s="14"/>
      <c r="Q1064" s="14"/>
      <c r="R1064" s="14"/>
      <c r="S1064" s="14"/>
      <c r="T1064" s="34"/>
      <c r="U1064" s="14"/>
      <c r="V1064" s="34"/>
      <c r="W1064" s="14"/>
      <c r="X1064" s="34"/>
    </row>
    <row r="1065" spans="13:24" s="13" customFormat="1" x14ac:dyDescent="0.2">
      <c r="M1065" s="14"/>
      <c r="N1065" s="14"/>
      <c r="O1065" s="14"/>
      <c r="P1065" s="14"/>
      <c r="Q1065" s="14"/>
      <c r="R1065" s="14"/>
      <c r="S1065" s="14"/>
      <c r="T1065" s="34"/>
      <c r="U1065" s="14"/>
      <c r="V1065" s="34"/>
      <c r="W1065" s="14"/>
      <c r="X1065" s="34"/>
    </row>
    <row r="1066" spans="13:24" s="13" customFormat="1" x14ac:dyDescent="0.2">
      <c r="M1066" s="14"/>
      <c r="N1066" s="14"/>
      <c r="O1066" s="14"/>
      <c r="P1066" s="14"/>
      <c r="Q1066" s="14"/>
      <c r="R1066" s="14"/>
      <c r="S1066" s="14"/>
      <c r="T1066" s="34"/>
      <c r="U1066" s="14"/>
      <c r="V1066" s="34"/>
      <c r="W1066" s="14"/>
      <c r="X1066" s="34"/>
    </row>
    <row r="1067" spans="13:24" s="13" customFormat="1" x14ac:dyDescent="0.2">
      <c r="M1067" s="14"/>
      <c r="N1067" s="14"/>
      <c r="O1067" s="14"/>
      <c r="P1067" s="14"/>
      <c r="Q1067" s="14"/>
      <c r="R1067" s="14"/>
      <c r="S1067" s="14"/>
      <c r="T1067" s="34"/>
      <c r="U1067" s="14"/>
      <c r="V1067" s="34"/>
      <c r="W1067" s="14"/>
      <c r="X1067" s="34"/>
    </row>
    <row r="1068" spans="13:24" s="13" customFormat="1" x14ac:dyDescent="0.2">
      <c r="M1068" s="14"/>
      <c r="N1068" s="14"/>
      <c r="O1068" s="14"/>
      <c r="P1068" s="14"/>
      <c r="Q1068" s="14"/>
      <c r="R1068" s="14"/>
      <c r="S1068" s="14"/>
      <c r="T1068" s="34"/>
      <c r="U1068" s="14"/>
      <c r="V1068" s="34"/>
      <c r="W1068" s="14"/>
      <c r="X1068" s="34"/>
    </row>
    <row r="1069" spans="13:24" s="13" customFormat="1" x14ac:dyDescent="0.2">
      <c r="M1069" s="14"/>
      <c r="N1069" s="14"/>
      <c r="O1069" s="14"/>
      <c r="P1069" s="14"/>
      <c r="Q1069" s="14"/>
      <c r="R1069" s="14"/>
      <c r="S1069" s="14"/>
      <c r="T1069" s="34"/>
      <c r="U1069" s="14"/>
      <c r="V1069" s="34"/>
      <c r="W1069" s="14"/>
      <c r="X1069" s="34"/>
    </row>
    <row r="1070" spans="13:24" s="13" customFormat="1" x14ac:dyDescent="0.2">
      <c r="M1070" s="14"/>
      <c r="N1070" s="14"/>
      <c r="O1070" s="14"/>
      <c r="P1070" s="14"/>
      <c r="Q1070" s="14"/>
      <c r="R1070" s="14"/>
      <c r="S1070" s="14"/>
      <c r="T1070" s="34"/>
      <c r="U1070" s="14"/>
      <c r="V1070" s="34"/>
      <c r="W1070" s="14"/>
      <c r="X1070" s="34"/>
    </row>
    <row r="1071" spans="13:24" s="13" customFormat="1" x14ac:dyDescent="0.2">
      <c r="M1071" s="14"/>
      <c r="N1071" s="14"/>
      <c r="O1071" s="14"/>
      <c r="P1071" s="14"/>
      <c r="Q1071" s="14"/>
      <c r="R1071" s="14"/>
      <c r="S1071" s="14"/>
      <c r="T1071" s="34"/>
      <c r="U1071" s="14"/>
      <c r="V1071" s="34"/>
      <c r="W1071" s="14"/>
      <c r="X1071" s="34"/>
    </row>
    <row r="1072" spans="13:24" s="13" customFormat="1" x14ac:dyDescent="0.2">
      <c r="M1072" s="14"/>
      <c r="N1072" s="14"/>
      <c r="O1072" s="14"/>
      <c r="P1072" s="14"/>
      <c r="Q1072" s="14"/>
      <c r="R1072" s="14"/>
      <c r="S1072" s="14"/>
      <c r="T1072" s="34"/>
      <c r="U1072" s="14"/>
      <c r="V1072" s="34"/>
      <c r="W1072" s="14"/>
      <c r="X1072" s="34"/>
    </row>
    <row r="1073" spans="13:24" s="13" customFormat="1" x14ac:dyDescent="0.2">
      <c r="M1073" s="14"/>
      <c r="N1073" s="14"/>
      <c r="O1073" s="14"/>
      <c r="P1073" s="14"/>
      <c r="Q1073" s="14"/>
      <c r="R1073" s="14"/>
      <c r="S1073" s="14"/>
      <c r="T1073" s="34"/>
      <c r="U1073" s="14"/>
      <c r="V1073" s="34"/>
      <c r="W1073" s="14"/>
      <c r="X1073" s="34"/>
    </row>
    <row r="1074" spans="13:24" s="13" customFormat="1" x14ac:dyDescent="0.2">
      <c r="M1074" s="14"/>
      <c r="N1074" s="14"/>
      <c r="O1074" s="14"/>
      <c r="P1074" s="14"/>
      <c r="Q1074" s="14"/>
      <c r="R1074" s="14"/>
      <c r="S1074" s="14"/>
      <c r="T1074" s="34"/>
      <c r="U1074" s="14"/>
      <c r="V1074" s="34"/>
      <c r="W1074" s="14"/>
      <c r="X1074" s="34"/>
    </row>
    <row r="1075" spans="13:24" s="13" customFormat="1" x14ac:dyDescent="0.2">
      <c r="M1075" s="14"/>
      <c r="N1075" s="14"/>
      <c r="O1075" s="14"/>
      <c r="P1075" s="14"/>
      <c r="Q1075" s="14"/>
      <c r="R1075" s="14"/>
      <c r="S1075" s="14"/>
      <c r="T1075" s="34"/>
      <c r="U1075" s="14"/>
      <c r="V1075" s="34"/>
      <c r="W1075" s="14"/>
      <c r="X1075" s="34"/>
    </row>
    <row r="1076" spans="13:24" s="13" customFormat="1" x14ac:dyDescent="0.2">
      <c r="M1076" s="14"/>
      <c r="N1076" s="14"/>
      <c r="O1076" s="14"/>
      <c r="P1076" s="14"/>
      <c r="Q1076" s="14"/>
      <c r="R1076" s="14"/>
      <c r="S1076" s="14"/>
      <c r="T1076" s="34"/>
      <c r="U1076" s="14"/>
      <c r="V1076" s="34"/>
      <c r="W1076" s="14"/>
      <c r="X1076" s="34"/>
    </row>
    <row r="1077" spans="13:24" s="13" customFormat="1" x14ac:dyDescent="0.2">
      <c r="M1077" s="14"/>
      <c r="N1077" s="14"/>
      <c r="O1077" s="14"/>
      <c r="P1077" s="14"/>
      <c r="Q1077" s="14"/>
      <c r="R1077" s="14"/>
      <c r="S1077" s="14"/>
      <c r="T1077" s="34"/>
      <c r="U1077" s="14"/>
      <c r="V1077" s="34"/>
      <c r="W1077" s="14"/>
      <c r="X1077" s="34"/>
    </row>
    <row r="1078" spans="13:24" s="13" customFormat="1" x14ac:dyDescent="0.2">
      <c r="M1078" s="14"/>
      <c r="N1078" s="14"/>
      <c r="O1078" s="14"/>
      <c r="P1078" s="14"/>
      <c r="Q1078" s="14"/>
      <c r="R1078" s="14"/>
      <c r="S1078" s="14"/>
      <c r="T1078" s="34"/>
      <c r="U1078" s="14"/>
      <c r="V1078" s="34"/>
      <c r="W1078" s="14"/>
      <c r="X1078" s="34"/>
    </row>
    <row r="1079" spans="13:24" s="13" customFormat="1" x14ac:dyDescent="0.2">
      <c r="M1079" s="14"/>
      <c r="N1079" s="14"/>
      <c r="O1079" s="14"/>
      <c r="P1079" s="14"/>
      <c r="Q1079" s="14"/>
      <c r="R1079" s="14"/>
      <c r="S1079" s="14"/>
      <c r="T1079" s="34"/>
      <c r="U1079" s="14"/>
      <c r="V1079" s="34"/>
      <c r="W1079" s="14"/>
      <c r="X1079" s="34"/>
    </row>
    <row r="1080" spans="13:24" s="13" customFormat="1" x14ac:dyDescent="0.2">
      <c r="M1080" s="14"/>
      <c r="N1080" s="14"/>
      <c r="O1080" s="14"/>
      <c r="P1080" s="14"/>
      <c r="Q1080" s="14"/>
      <c r="R1080" s="14"/>
      <c r="S1080" s="14"/>
      <c r="T1080" s="34"/>
      <c r="U1080" s="14"/>
      <c r="V1080" s="34"/>
      <c r="W1080" s="14"/>
      <c r="X1080" s="34"/>
    </row>
    <row r="1081" spans="13:24" s="13" customFormat="1" x14ac:dyDescent="0.2">
      <c r="M1081" s="14"/>
      <c r="N1081" s="14"/>
      <c r="O1081" s="14"/>
      <c r="P1081" s="14"/>
      <c r="Q1081" s="14"/>
      <c r="R1081" s="14"/>
      <c r="S1081" s="14"/>
      <c r="T1081" s="34"/>
      <c r="U1081" s="14"/>
      <c r="V1081" s="34"/>
      <c r="W1081" s="14"/>
      <c r="X1081" s="34"/>
    </row>
    <row r="1082" spans="13:24" s="13" customFormat="1" x14ac:dyDescent="0.2">
      <c r="M1082" s="14"/>
      <c r="N1082" s="14"/>
      <c r="O1082" s="14"/>
      <c r="P1082" s="14"/>
      <c r="Q1082" s="14"/>
      <c r="R1082" s="14"/>
      <c r="S1082" s="14"/>
      <c r="T1082" s="34"/>
      <c r="U1082" s="14"/>
      <c r="V1082" s="34"/>
      <c r="W1082" s="14"/>
      <c r="X1082" s="34"/>
    </row>
    <row r="1083" spans="13:24" s="13" customFormat="1" x14ac:dyDescent="0.2">
      <c r="M1083" s="14"/>
      <c r="N1083" s="14"/>
      <c r="O1083" s="14"/>
      <c r="P1083" s="14"/>
      <c r="Q1083" s="14"/>
      <c r="R1083" s="14"/>
      <c r="S1083" s="14"/>
      <c r="T1083" s="34"/>
      <c r="U1083" s="14"/>
      <c r="V1083" s="34"/>
      <c r="W1083" s="14"/>
      <c r="X1083" s="34"/>
    </row>
    <row r="1084" spans="13:24" s="13" customFormat="1" x14ac:dyDescent="0.2">
      <c r="M1084" s="14"/>
      <c r="N1084" s="14"/>
      <c r="O1084" s="14"/>
      <c r="P1084" s="14"/>
      <c r="Q1084" s="14"/>
      <c r="R1084" s="14"/>
      <c r="S1084" s="14"/>
      <c r="T1084" s="34"/>
      <c r="U1084" s="14"/>
      <c r="V1084" s="34"/>
      <c r="W1084" s="14"/>
      <c r="X1084" s="34"/>
    </row>
    <row r="1085" spans="13:24" s="13" customFormat="1" x14ac:dyDescent="0.2">
      <c r="M1085" s="14"/>
      <c r="N1085" s="14"/>
      <c r="O1085" s="14"/>
      <c r="P1085" s="14"/>
      <c r="Q1085" s="14"/>
      <c r="R1085" s="14"/>
      <c r="S1085" s="14"/>
      <c r="T1085" s="34"/>
      <c r="U1085" s="14"/>
      <c r="V1085" s="34"/>
      <c r="W1085" s="14"/>
      <c r="X1085" s="34"/>
    </row>
    <row r="1086" spans="13:24" s="13" customFormat="1" x14ac:dyDescent="0.2">
      <c r="M1086" s="14"/>
      <c r="N1086" s="14"/>
      <c r="O1086" s="14"/>
      <c r="P1086" s="14"/>
      <c r="Q1086" s="14"/>
      <c r="R1086" s="14"/>
      <c r="S1086" s="14"/>
      <c r="T1086" s="34"/>
      <c r="U1086" s="14"/>
      <c r="V1086" s="34"/>
      <c r="W1086" s="14"/>
      <c r="X1086" s="34"/>
    </row>
    <row r="1087" spans="13:24" s="13" customFormat="1" x14ac:dyDescent="0.2">
      <c r="M1087" s="14"/>
      <c r="N1087" s="14"/>
      <c r="O1087" s="14"/>
      <c r="P1087" s="14"/>
      <c r="Q1087" s="14"/>
      <c r="R1087" s="14"/>
      <c r="S1087" s="14"/>
      <c r="T1087" s="34"/>
      <c r="U1087" s="14"/>
      <c r="V1087" s="34"/>
      <c r="W1087" s="14"/>
      <c r="X1087" s="34"/>
    </row>
    <row r="1088" spans="13:24" s="13" customFormat="1" x14ac:dyDescent="0.2">
      <c r="M1088" s="14"/>
      <c r="N1088" s="14"/>
      <c r="O1088" s="14"/>
      <c r="P1088" s="14"/>
      <c r="Q1088" s="14"/>
      <c r="R1088" s="14"/>
      <c r="S1088" s="14"/>
      <c r="T1088" s="34"/>
      <c r="U1088" s="14"/>
      <c r="V1088" s="34"/>
      <c r="W1088" s="14"/>
      <c r="X1088" s="34"/>
    </row>
    <row r="1089" spans="13:24" s="13" customFormat="1" x14ac:dyDescent="0.2">
      <c r="M1089" s="14"/>
      <c r="N1089" s="14"/>
      <c r="O1089" s="14"/>
      <c r="P1089" s="14"/>
      <c r="Q1089" s="14"/>
      <c r="R1089" s="14"/>
      <c r="S1089" s="14"/>
      <c r="T1089" s="34"/>
      <c r="U1089" s="14"/>
      <c r="V1089" s="34"/>
      <c r="W1089" s="14"/>
      <c r="X1089" s="34"/>
    </row>
    <row r="1090" spans="13:24" s="13" customFormat="1" x14ac:dyDescent="0.2">
      <c r="M1090" s="14"/>
      <c r="N1090" s="14"/>
      <c r="O1090" s="14"/>
      <c r="P1090" s="14"/>
      <c r="Q1090" s="14"/>
      <c r="R1090" s="14"/>
      <c r="S1090" s="14"/>
      <c r="T1090" s="34"/>
      <c r="U1090" s="14"/>
      <c r="V1090" s="34"/>
      <c r="W1090" s="14"/>
      <c r="X1090" s="34"/>
    </row>
    <row r="1091" spans="13:24" s="13" customFormat="1" x14ac:dyDescent="0.2">
      <c r="M1091" s="14"/>
      <c r="N1091" s="14"/>
      <c r="O1091" s="14"/>
      <c r="P1091" s="14"/>
      <c r="Q1091" s="14"/>
      <c r="R1091" s="14"/>
      <c r="S1091" s="14"/>
      <c r="T1091" s="34"/>
      <c r="U1091" s="14"/>
      <c r="V1091" s="34"/>
      <c r="W1091" s="14"/>
      <c r="X1091" s="34"/>
    </row>
    <row r="1092" spans="13:24" s="13" customFormat="1" x14ac:dyDescent="0.2">
      <c r="M1092" s="14"/>
      <c r="N1092" s="14"/>
      <c r="O1092" s="14"/>
      <c r="P1092" s="14"/>
      <c r="Q1092" s="14"/>
      <c r="R1092" s="14"/>
      <c r="S1092" s="14"/>
      <c r="T1092" s="34"/>
      <c r="U1092" s="14"/>
      <c r="V1092" s="34"/>
      <c r="W1092" s="14"/>
      <c r="X1092" s="34"/>
    </row>
    <row r="1093" spans="13:24" s="13" customFormat="1" x14ac:dyDescent="0.2">
      <c r="M1093" s="14"/>
      <c r="N1093" s="14"/>
      <c r="O1093" s="14"/>
      <c r="P1093" s="14"/>
      <c r="Q1093" s="14"/>
      <c r="R1093" s="14"/>
      <c r="S1093" s="14"/>
      <c r="T1093" s="34"/>
      <c r="U1093" s="14"/>
      <c r="V1093" s="34"/>
      <c r="W1093" s="14"/>
      <c r="X1093" s="34"/>
    </row>
    <row r="1094" spans="13:24" s="13" customFormat="1" x14ac:dyDescent="0.2">
      <c r="M1094" s="14"/>
      <c r="N1094" s="14"/>
      <c r="O1094" s="14"/>
      <c r="P1094" s="14"/>
      <c r="Q1094" s="14"/>
      <c r="R1094" s="14"/>
      <c r="S1094" s="14"/>
      <c r="T1094" s="34"/>
      <c r="U1094" s="14"/>
      <c r="V1094" s="34"/>
      <c r="W1094" s="14"/>
      <c r="X1094" s="34"/>
    </row>
    <row r="1095" spans="13:24" s="13" customFormat="1" x14ac:dyDescent="0.2">
      <c r="M1095" s="14"/>
      <c r="N1095" s="14"/>
      <c r="O1095" s="14"/>
      <c r="P1095" s="14"/>
      <c r="Q1095" s="14"/>
      <c r="R1095" s="14"/>
      <c r="S1095" s="14"/>
      <c r="T1095" s="34"/>
      <c r="U1095" s="14"/>
      <c r="V1095" s="34"/>
      <c r="W1095" s="14"/>
      <c r="X1095" s="34"/>
    </row>
    <row r="1096" spans="13:24" s="13" customFormat="1" x14ac:dyDescent="0.2">
      <c r="M1096" s="14"/>
      <c r="N1096" s="14"/>
      <c r="O1096" s="14"/>
      <c r="P1096" s="14"/>
      <c r="Q1096" s="14"/>
      <c r="R1096" s="14"/>
      <c r="S1096" s="14"/>
      <c r="T1096" s="34"/>
      <c r="U1096" s="14"/>
      <c r="V1096" s="34"/>
      <c r="W1096" s="14"/>
      <c r="X1096" s="34"/>
    </row>
    <row r="1097" spans="13:24" s="13" customFormat="1" x14ac:dyDescent="0.2">
      <c r="M1097" s="14"/>
      <c r="N1097" s="14"/>
      <c r="O1097" s="14"/>
      <c r="P1097" s="14"/>
      <c r="Q1097" s="14"/>
      <c r="R1097" s="14"/>
      <c r="S1097" s="14"/>
      <c r="T1097" s="34"/>
      <c r="U1097" s="14"/>
      <c r="V1097" s="34"/>
      <c r="W1097" s="14"/>
      <c r="X1097" s="34"/>
    </row>
    <row r="1098" spans="13:24" s="13" customFormat="1" x14ac:dyDescent="0.2">
      <c r="M1098" s="14"/>
      <c r="N1098" s="14"/>
      <c r="O1098" s="14"/>
      <c r="P1098" s="14"/>
      <c r="Q1098" s="14"/>
      <c r="R1098" s="14"/>
      <c r="S1098" s="14"/>
      <c r="T1098" s="34"/>
      <c r="U1098" s="14"/>
      <c r="V1098" s="34"/>
      <c r="W1098" s="14"/>
      <c r="X1098" s="34"/>
    </row>
    <row r="1099" spans="13:24" s="13" customFormat="1" x14ac:dyDescent="0.2">
      <c r="M1099" s="14"/>
      <c r="N1099" s="14"/>
      <c r="O1099" s="14"/>
      <c r="P1099" s="14"/>
      <c r="Q1099" s="14"/>
      <c r="R1099" s="14"/>
      <c r="S1099" s="14"/>
      <c r="T1099" s="34"/>
      <c r="U1099" s="14"/>
      <c r="V1099" s="34"/>
      <c r="W1099" s="14"/>
      <c r="X1099" s="34"/>
    </row>
    <row r="1100" spans="13:24" s="13" customFormat="1" x14ac:dyDescent="0.2">
      <c r="M1100" s="14"/>
      <c r="N1100" s="14"/>
      <c r="O1100" s="14"/>
      <c r="P1100" s="14"/>
      <c r="Q1100" s="14"/>
      <c r="R1100" s="14"/>
      <c r="S1100" s="14"/>
      <c r="T1100" s="34"/>
      <c r="U1100" s="14"/>
      <c r="V1100" s="34"/>
      <c r="W1100" s="14"/>
      <c r="X1100" s="34"/>
    </row>
    <row r="1101" spans="13:24" s="13" customFormat="1" x14ac:dyDescent="0.2">
      <c r="M1101" s="14"/>
      <c r="N1101" s="14"/>
      <c r="O1101" s="14"/>
      <c r="P1101" s="14"/>
      <c r="Q1101" s="14"/>
      <c r="R1101" s="14"/>
      <c r="S1101" s="14"/>
      <c r="T1101" s="34"/>
      <c r="U1101" s="14"/>
      <c r="V1101" s="34"/>
      <c r="W1101" s="14"/>
      <c r="X1101" s="34"/>
    </row>
    <row r="1102" spans="13:24" s="13" customFormat="1" x14ac:dyDescent="0.2">
      <c r="M1102" s="14"/>
      <c r="N1102" s="14"/>
      <c r="O1102" s="14"/>
      <c r="P1102" s="14"/>
      <c r="Q1102" s="14"/>
      <c r="R1102" s="14"/>
      <c r="S1102" s="14"/>
      <c r="T1102" s="34"/>
      <c r="U1102" s="14"/>
      <c r="V1102" s="34"/>
      <c r="W1102" s="14"/>
      <c r="X1102" s="34"/>
    </row>
    <row r="1103" spans="13:24" s="13" customFormat="1" x14ac:dyDescent="0.2">
      <c r="M1103" s="14"/>
      <c r="N1103" s="14"/>
      <c r="O1103" s="14"/>
      <c r="P1103" s="14"/>
      <c r="Q1103" s="14"/>
      <c r="R1103" s="14"/>
      <c r="S1103" s="14"/>
      <c r="T1103" s="34"/>
      <c r="U1103" s="14"/>
      <c r="V1103" s="34"/>
      <c r="W1103" s="14"/>
      <c r="X1103" s="34"/>
    </row>
    <row r="1104" spans="13:24" s="13" customFormat="1" x14ac:dyDescent="0.2">
      <c r="M1104" s="14"/>
      <c r="N1104" s="14"/>
      <c r="O1104" s="14"/>
      <c r="P1104" s="14"/>
      <c r="Q1104" s="14"/>
      <c r="R1104" s="14"/>
      <c r="S1104" s="14"/>
      <c r="T1104" s="34"/>
      <c r="U1104" s="14"/>
      <c r="V1104" s="34"/>
      <c r="W1104" s="14"/>
      <c r="X1104" s="34"/>
    </row>
    <row r="1105" spans="13:24" s="13" customFormat="1" x14ac:dyDescent="0.2">
      <c r="M1105" s="14"/>
      <c r="N1105" s="14"/>
      <c r="O1105" s="14"/>
      <c r="P1105" s="14"/>
      <c r="Q1105" s="14"/>
      <c r="R1105" s="14"/>
      <c r="S1105" s="14"/>
      <c r="T1105" s="34"/>
      <c r="U1105" s="14"/>
      <c r="V1105" s="34"/>
      <c r="W1105" s="14"/>
      <c r="X1105" s="34"/>
    </row>
    <row r="1106" spans="13:24" s="13" customFormat="1" x14ac:dyDescent="0.2">
      <c r="M1106" s="14"/>
      <c r="N1106" s="14"/>
      <c r="O1106" s="14"/>
      <c r="P1106" s="14"/>
      <c r="Q1106" s="14"/>
      <c r="R1106" s="14"/>
      <c r="S1106" s="14"/>
      <c r="T1106" s="34"/>
      <c r="U1106" s="14"/>
      <c r="V1106" s="34"/>
      <c r="W1106" s="14"/>
      <c r="X1106" s="34"/>
    </row>
    <row r="1107" spans="13:24" s="13" customFormat="1" x14ac:dyDescent="0.2">
      <c r="M1107" s="14"/>
      <c r="N1107" s="14"/>
      <c r="O1107" s="14"/>
      <c r="P1107" s="14"/>
      <c r="Q1107" s="14"/>
      <c r="R1107" s="14"/>
      <c r="S1107" s="14"/>
      <c r="T1107" s="34"/>
      <c r="U1107" s="14"/>
      <c r="V1107" s="34"/>
      <c r="W1107" s="14"/>
      <c r="X1107" s="34"/>
    </row>
    <row r="1108" spans="13:24" s="13" customFormat="1" x14ac:dyDescent="0.2">
      <c r="M1108" s="14"/>
      <c r="N1108" s="14"/>
      <c r="O1108" s="14"/>
      <c r="P1108" s="14"/>
      <c r="Q1108" s="14"/>
      <c r="R1108" s="14"/>
      <c r="S1108" s="14"/>
      <c r="T1108" s="34"/>
      <c r="U1108" s="14"/>
      <c r="V1108" s="34"/>
      <c r="W1108" s="14"/>
      <c r="X1108" s="34"/>
    </row>
    <row r="1109" spans="13:24" s="13" customFormat="1" x14ac:dyDescent="0.2">
      <c r="M1109" s="14"/>
      <c r="N1109" s="14"/>
      <c r="O1109" s="14"/>
      <c r="P1109" s="14"/>
      <c r="Q1109" s="14"/>
      <c r="R1109" s="14"/>
      <c r="S1109" s="14"/>
      <c r="T1109" s="34"/>
      <c r="U1109" s="14"/>
      <c r="V1109" s="34"/>
      <c r="W1109" s="14"/>
      <c r="X1109" s="34"/>
    </row>
    <row r="1110" spans="13:24" s="13" customFormat="1" x14ac:dyDescent="0.2">
      <c r="M1110" s="14"/>
      <c r="N1110" s="14"/>
      <c r="O1110" s="14"/>
      <c r="P1110" s="14"/>
      <c r="Q1110" s="14"/>
      <c r="R1110" s="14"/>
      <c r="S1110" s="14"/>
      <c r="T1110" s="34"/>
      <c r="U1110" s="14"/>
      <c r="V1110" s="34"/>
      <c r="W1110" s="14"/>
      <c r="X1110" s="34"/>
    </row>
    <row r="1111" spans="13:24" s="13" customFormat="1" x14ac:dyDescent="0.2">
      <c r="M1111" s="14"/>
      <c r="N1111" s="14"/>
      <c r="O1111" s="14"/>
      <c r="P1111" s="14"/>
      <c r="Q1111" s="14"/>
      <c r="R1111" s="14"/>
      <c r="S1111" s="14"/>
      <c r="T1111" s="34"/>
      <c r="U1111" s="14"/>
      <c r="V1111" s="34"/>
      <c r="W1111" s="14"/>
      <c r="X1111" s="34"/>
    </row>
    <row r="1112" spans="13:24" s="13" customFormat="1" x14ac:dyDescent="0.2">
      <c r="M1112" s="14"/>
      <c r="N1112" s="14"/>
      <c r="O1112" s="14"/>
      <c r="P1112" s="14"/>
      <c r="Q1112" s="14"/>
      <c r="R1112" s="14"/>
      <c r="S1112" s="14"/>
      <c r="T1112" s="34"/>
      <c r="U1112" s="14"/>
      <c r="V1112" s="34"/>
      <c r="W1112" s="14"/>
      <c r="X1112" s="34"/>
    </row>
    <row r="1113" spans="13:24" s="13" customFormat="1" x14ac:dyDescent="0.2">
      <c r="M1113" s="14"/>
      <c r="N1113" s="14"/>
      <c r="O1113" s="14"/>
      <c r="P1113" s="14"/>
      <c r="Q1113" s="14"/>
      <c r="R1113" s="14"/>
      <c r="S1113" s="14"/>
      <c r="T1113" s="34"/>
      <c r="U1113" s="14"/>
      <c r="V1113" s="34"/>
      <c r="W1113" s="14"/>
      <c r="X1113" s="34"/>
    </row>
    <row r="1114" spans="13:24" s="13" customFormat="1" x14ac:dyDescent="0.2">
      <c r="M1114" s="14"/>
      <c r="N1114" s="14"/>
      <c r="O1114" s="14"/>
      <c r="P1114" s="14"/>
      <c r="Q1114" s="14"/>
      <c r="R1114" s="14"/>
      <c r="S1114" s="14"/>
      <c r="T1114" s="34"/>
      <c r="U1114" s="14"/>
      <c r="V1114" s="34"/>
      <c r="W1114" s="14"/>
      <c r="X1114" s="34"/>
    </row>
    <row r="1115" spans="13:24" s="13" customFormat="1" x14ac:dyDescent="0.2">
      <c r="M1115" s="14"/>
      <c r="N1115" s="14"/>
      <c r="O1115" s="14"/>
      <c r="P1115" s="14"/>
      <c r="Q1115" s="14"/>
      <c r="R1115" s="14"/>
      <c r="S1115" s="14"/>
      <c r="T1115" s="34"/>
      <c r="U1115" s="14"/>
      <c r="V1115" s="34"/>
      <c r="W1115" s="14"/>
      <c r="X1115" s="34"/>
    </row>
    <row r="1116" spans="13:24" s="13" customFormat="1" x14ac:dyDescent="0.2">
      <c r="M1116" s="14"/>
      <c r="N1116" s="14"/>
      <c r="O1116" s="14"/>
      <c r="P1116" s="14"/>
      <c r="Q1116" s="14"/>
      <c r="R1116" s="14"/>
      <c r="S1116" s="14"/>
      <c r="T1116" s="34"/>
      <c r="U1116" s="14"/>
      <c r="V1116" s="34"/>
      <c r="W1116" s="14"/>
      <c r="X1116" s="34"/>
    </row>
    <row r="1117" spans="13:24" s="13" customFormat="1" x14ac:dyDescent="0.2">
      <c r="M1117" s="14"/>
      <c r="N1117" s="14"/>
      <c r="O1117" s="14"/>
      <c r="P1117" s="14"/>
      <c r="Q1117" s="14"/>
      <c r="R1117" s="14"/>
      <c r="S1117" s="14"/>
      <c r="T1117" s="34"/>
      <c r="U1117" s="14"/>
      <c r="V1117" s="34"/>
      <c r="W1117" s="14"/>
      <c r="X1117" s="34"/>
    </row>
    <row r="1118" spans="13:24" s="13" customFormat="1" x14ac:dyDescent="0.2">
      <c r="M1118" s="14"/>
      <c r="N1118" s="14"/>
      <c r="O1118" s="14"/>
      <c r="P1118" s="14"/>
      <c r="Q1118" s="14"/>
      <c r="R1118" s="14"/>
      <c r="S1118" s="14"/>
      <c r="T1118" s="34"/>
      <c r="U1118" s="14"/>
      <c r="V1118" s="34"/>
      <c r="W1118" s="14"/>
      <c r="X1118" s="34"/>
    </row>
    <row r="1119" spans="13:24" s="13" customFormat="1" x14ac:dyDescent="0.2">
      <c r="M1119" s="14"/>
      <c r="N1119" s="14"/>
      <c r="O1119" s="14"/>
      <c r="P1119" s="14"/>
      <c r="Q1119" s="14"/>
      <c r="R1119" s="14"/>
      <c r="S1119" s="14"/>
      <c r="T1119" s="34"/>
      <c r="U1119" s="14"/>
      <c r="V1119" s="34"/>
      <c r="W1119" s="14"/>
      <c r="X1119" s="34"/>
    </row>
    <row r="1120" spans="13:24" s="13" customFormat="1" x14ac:dyDescent="0.2">
      <c r="M1120" s="14"/>
      <c r="N1120" s="14"/>
      <c r="O1120" s="14"/>
      <c r="P1120" s="14"/>
      <c r="Q1120" s="14"/>
      <c r="R1120" s="14"/>
      <c r="S1120" s="14"/>
      <c r="T1120" s="34"/>
      <c r="U1120" s="14"/>
      <c r="V1120" s="34"/>
      <c r="W1120" s="14"/>
      <c r="X1120" s="34"/>
    </row>
    <row r="1121" spans="13:24" s="13" customFormat="1" x14ac:dyDescent="0.2">
      <c r="M1121" s="14"/>
      <c r="N1121" s="14"/>
      <c r="O1121" s="14"/>
      <c r="P1121" s="14"/>
      <c r="Q1121" s="14"/>
      <c r="R1121" s="14"/>
      <c r="S1121" s="14"/>
      <c r="T1121" s="34"/>
      <c r="U1121" s="14"/>
      <c r="V1121" s="34"/>
      <c r="W1121" s="14"/>
      <c r="X1121" s="34"/>
    </row>
    <row r="1122" spans="13:24" s="13" customFormat="1" x14ac:dyDescent="0.2">
      <c r="M1122" s="14"/>
      <c r="N1122" s="14"/>
      <c r="O1122" s="14"/>
      <c r="P1122" s="14"/>
      <c r="Q1122" s="14"/>
      <c r="R1122" s="14"/>
      <c r="S1122" s="14"/>
      <c r="T1122" s="34"/>
      <c r="U1122" s="14"/>
      <c r="V1122" s="34"/>
      <c r="W1122" s="14"/>
      <c r="X1122" s="34"/>
    </row>
    <row r="1123" spans="13:24" s="13" customFormat="1" x14ac:dyDescent="0.2">
      <c r="M1123" s="14"/>
      <c r="N1123" s="14"/>
      <c r="O1123" s="14"/>
      <c r="P1123" s="14"/>
      <c r="Q1123" s="14"/>
      <c r="R1123" s="14"/>
      <c r="S1123" s="14"/>
      <c r="T1123" s="34"/>
      <c r="U1123" s="14"/>
      <c r="V1123" s="34"/>
      <c r="W1123" s="14"/>
      <c r="X1123" s="34"/>
    </row>
    <row r="1124" spans="13:24" s="13" customFormat="1" x14ac:dyDescent="0.2">
      <c r="M1124" s="14"/>
      <c r="N1124" s="14"/>
      <c r="O1124" s="14"/>
      <c r="P1124" s="14"/>
      <c r="Q1124" s="14"/>
      <c r="R1124" s="14"/>
      <c r="S1124" s="14"/>
      <c r="T1124" s="34"/>
      <c r="U1124" s="14"/>
      <c r="V1124" s="34"/>
      <c r="W1124" s="14"/>
      <c r="X1124" s="34"/>
    </row>
    <row r="1125" spans="13:24" s="13" customFormat="1" x14ac:dyDescent="0.2">
      <c r="M1125" s="14"/>
      <c r="N1125" s="14"/>
      <c r="O1125" s="14"/>
      <c r="P1125" s="14"/>
      <c r="Q1125" s="14"/>
      <c r="R1125" s="14"/>
      <c r="S1125" s="14"/>
      <c r="T1125" s="34"/>
      <c r="U1125" s="14"/>
      <c r="V1125" s="34"/>
      <c r="W1125" s="14"/>
      <c r="X1125" s="34"/>
    </row>
    <row r="1126" spans="13:24" s="13" customFormat="1" x14ac:dyDescent="0.2">
      <c r="M1126" s="14"/>
      <c r="N1126" s="14"/>
      <c r="O1126" s="14"/>
      <c r="P1126" s="14"/>
      <c r="Q1126" s="14"/>
      <c r="R1126" s="14"/>
      <c r="S1126" s="14"/>
      <c r="T1126" s="34"/>
      <c r="U1126" s="14"/>
      <c r="V1126" s="34"/>
      <c r="W1126" s="14"/>
      <c r="X1126" s="34"/>
    </row>
    <row r="1127" spans="13:24" s="13" customFormat="1" x14ac:dyDescent="0.2">
      <c r="M1127" s="14"/>
      <c r="N1127" s="14"/>
      <c r="O1127" s="14"/>
      <c r="P1127" s="14"/>
      <c r="Q1127" s="14"/>
      <c r="R1127" s="14"/>
      <c r="S1127" s="14"/>
      <c r="T1127" s="34"/>
      <c r="U1127" s="14"/>
      <c r="V1127" s="34"/>
      <c r="W1127" s="14"/>
      <c r="X1127" s="34"/>
    </row>
    <row r="1128" spans="13:24" s="13" customFormat="1" x14ac:dyDescent="0.2">
      <c r="M1128" s="14"/>
      <c r="N1128" s="14"/>
      <c r="O1128" s="14"/>
      <c r="P1128" s="14"/>
      <c r="Q1128" s="14"/>
      <c r="R1128" s="14"/>
      <c r="S1128" s="14"/>
      <c r="T1128" s="34"/>
      <c r="U1128" s="14"/>
      <c r="V1128" s="34"/>
      <c r="W1128" s="14"/>
      <c r="X1128" s="34"/>
    </row>
    <row r="1129" spans="13:24" s="13" customFormat="1" x14ac:dyDescent="0.2">
      <c r="M1129" s="14"/>
      <c r="N1129" s="14"/>
      <c r="O1129" s="14"/>
      <c r="P1129" s="14"/>
      <c r="Q1129" s="14"/>
      <c r="R1129" s="14"/>
      <c r="S1129" s="14"/>
      <c r="T1129" s="34"/>
      <c r="U1129" s="14"/>
      <c r="V1129" s="34"/>
      <c r="W1129" s="14"/>
      <c r="X1129" s="34"/>
    </row>
    <row r="1130" spans="13:24" s="13" customFormat="1" x14ac:dyDescent="0.2">
      <c r="M1130" s="14"/>
      <c r="N1130" s="14"/>
      <c r="O1130" s="14"/>
      <c r="P1130" s="14"/>
      <c r="Q1130" s="14"/>
      <c r="R1130" s="14"/>
      <c r="S1130" s="14"/>
      <c r="T1130" s="34"/>
      <c r="U1130" s="14"/>
      <c r="V1130" s="34"/>
      <c r="W1130" s="14"/>
      <c r="X1130" s="34"/>
    </row>
    <row r="1131" spans="13:24" s="13" customFormat="1" x14ac:dyDescent="0.2">
      <c r="M1131" s="14"/>
      <c r="N1131" s="14"/>
      <c r="O1131" s="14"/>
      <c r="P1131" s="14"/>
      <c r="Q1131" s="14"/>
      <c r="R1131" s="14"/>
      <c r="S1131" s="14"/>
      <c r="T1131" s="34"/>
      <c r="U1131" s="14"/>
      <c r="V1131" s="34"/>
      <c r="W1131" s="14"/>
      <c r="X1131" s="34"/>
    </row>
    <row r="1132" spans="13:24" s="13" customFormat="1" x14ac:dyDescent="0.2">
      <c r="M1132" s="14"/>
      <c r="N1132" s="14"/>
      <c r="O1132" s="14"/>
      <c r="P1132" s="14"/>
      <c r="Q1132" s="14"/>
      <c r="R1132" s="14"/>
      <c r="S1132" s="14"/>
      <c r="T1132" s="34"/>
      <c r="U1132" s="14"/>
      <c r="V1132" s="34"/>
      <c r="W1132" s="14"/>
      <c r="X1132" s="34"/>
    </row>
    <row r="1133" spans="13:24" s="13" customFormat="1" x14ac:dyDescent="0.2">
      <c r="M1133" s="14"/>
      <c r="N1133" s="14"/>
      <c r="O1133" s="14"/>
      <c r="P1133" s="14"/>
      <c r="Q1133" s="14"/>
      <c r="R1133" s="14"/>
      <c r="S1133" s="14"/>
      <c r="T1133" s="34"/>
      <c r="U1133" s="14"/>
      <c r="V1133" s="34"/>
      <c r="W1133" s="14"/>
      <c r="X1133" s="34"/>
    </row>
    <row r="1134" spans="13:24" s="13" customFormat="1" x14ac:dyDescent="0.2">
      <c r="M1134" s="14"/>
      <c r="N1134" s="14"/>
      <c r="O1134" s="14"/>
      <c r="P1134" s="14"/>
      <c r="Q1134" s="14"/>
      <c r="R1134" s="14"/>
      <c r="S1134" s="14"/>
      <c r="T1134" s="34"/>
      <c r="U1134" s="14"/>
      <c r="V1134" s="34"/>
      <c r="W1134" s="14"/>
      <c r="X1134" s="34"/>
    </row>
    <row r="1135" spans="13:24" s="13" customFormat="1" x14ac:dyDescent="0.2">
      <c r="M1135" s="14"/>
      <c r="N1135" s="14"/>
      <c r="O1135" s="14"/>
      <c r="P1135" s="14"/>
      <c r="Q1135" s="14"/>
      <c r="R1135" s="14"/>
      <c r="S1135" s="14"/>
      <c r="T1135" s="34"/>
      <c r="U1135" s="14"/>
      <c r="V1135" s="34"/>
      <c r="W1135" s="14"/>
      <c r="X1135" s="34"/>
    </row>
    <row r="1136" spans="13:24" s="13" customFormat="1" x14ac:dyDescent="0.2">
      <c r="M1136" s="14"/>
      <c r="N1136" s="14"/>
      <c r="O1136" s="14"/>
      <c r="P1136" s="14"/>
      <c r="Q1136" s="14"/>
      <c r="R1136" s="14"/>
      <c r="S1136" s="14"/>
      <c r="T1136" s="34"/>
      <c r="U1136" s="14"/>
      <c r="V1136" s="34"/>
      <c r="W1136" s="14"/>
      <c r="X1136" s="34"/>
    </row>
    <row r="1137" spans="13:24" s="13" customFormat="1" x14ac:dyDescent="0.2">
      <c r="M1137" s="14"/>
      <c r="N1137" s="14"/>
      <c r="O1137" s="14"/>
      <c r="P1137" s="14"/>
      <c r="Q1137" s="14"/>
      <c r="R1137" s="14"/>
      <c r="S1137" s="14"/>
      <c r="T1137" s="34"/>
      <c r="U1137" s="14"/>
      <c r="V1137" s="34"/>
      <c r="W1137" s="14"/>
      <c r="X1137" s="34"/>
    </row>
    <row r="1138" spans="13:24" s="13" customFormat="1" x14ac:dyDescent="0.2">
      <c r="M1138" s="14"/>
      <c r="N1138" s="14"/>
      <c r="O1138" s="14"/>
      <c r="P1138" s="14"/>
      <c r="Q1138" s="14"/>
      <c r="R1138" s="14"/>
      <c r="S1138" s="14"/>
      <c r="T1138" s="34"/>
      <c r="U1138" s="14"/>
      <c r="V1138" s="34"/>
      <c r="W1138" s="14"/>
      <c r="X1138" s="34"/>
    </row>
    <row r="1139" spans="13:24" s="13" customFormat="1" x14ac:dyDescent="0.2">
      <c r="M1139" s="14"/>
      <c r="N1139" s="14"/>
      <c r="O1139" s="14"/>
      <c r="P1139" s="14"/>
      <c r="Q1139" s="14"/>
      <c r="R1139" s="14"/>
      <c r="S1139" s="14"/>
      <c r="T1139" s="34"/>
      <c r="U1139" s="14"/>
      <c r="V1139" s="34"/>
      <c r="W1139" s="14"/>
      <c r="X1139" s="34"/>
    </row>
    <row r="1140" spans="13:24" s="13" customFormat="1" x14ac:dyDescent="0.2">
      <c r="M1140" s="14"/>
      <c r="N1140" s="14"/>
      <c r="O1140" s="14"/>
      <c r="P1140" s="14"/>
      <c r="Q1140" s="14"/>
      <c r="R1140" s="14"/>
      <c r="S1140" s="14"/>
      <c r="T1140" s="34"/>
      <c r="U1140" s="14"/>
      <c r="V1140" s="34"/>
      <c r="W1140" s="14"/>
      <c r="X1140" s="34"/>
    </row>
    <row r="1141" spans="13:24" s="13" customFormat="1" x14ac:dyDescent="0.2">
      <c r="M1141" s="14"/>
      <c r="N1141" s="14"/>
      <c r="O1141" s="14"/>
      <c r="P1141" s="14"/>
      <c r="Q1141" s="14"/>
      <c r="R1141" s="14"/>
      <c r="S1141" s="14"/>
      <c r="T1141" s="34"/>
      <c r="U1141" s="14"/>
      <c r="V1141" s="34"/>
      <c r="W1141" s="14"/>
      <c r="X1141" s="34"/>
    </row>
    <row r="1142" spans="13:24" s="13" customFormat="1" x14ac:dyDescent="0.2">
      <c r="M1142" s="14"/>
      <c r="N1142" s="14"/>
      <c r="O1142" s="14"/>
      <c r="P1142" s="14"/>
      <c r="Q1142" s="14"/>
      <c r="R1142" s="14"/>
      <c r="S1142" s="14"/>
      <c r="T1142" s="34"/>
      <c r="U1142" s="14"/>
      <c r="V1142" s="34"/>
      <c r="W1142" s="14"/>
      <c r="X1142" s="34"/>
    </row>
    <row r="1143" spans="13:24" s="13" customFormat="1" x14ac:dyDescent="0.2">
      <c r="M1143" s="14"/>
      <c r="N1143" s="14"/>
      <c r="O1143" s="14"/>
      <c r="P1143" s="14"/>
      <c r="Q1143" s="14"/>
      <c r="R1143" s="14"/>
      <c r="S1143" s="14"/>
      <c r="T1143" s="34"/>
      <c r="U1143" s="14"/>
      <c r="V1143" s="34"/>
      <c r="W1143" s="14"/>
      <c r="X1143" s="34"/>
    </row>
    <row r="1144" spans="13:24" s="13" customFormat="1" x14ac:dyDescent="0.2">
      <c r="M1144" s="14"/>
      <c r="N1144" s="14"/>
      <c r="O1144" s="14"/>
      <c r="P1144" s="14"/>
      <c r="Q1144" s="14"/>
      <c r="R1144" s="14"/>
      <c r="S1144" s="14"/>
      <c r="T1144" s="34"/>
      <c r="U1144" s="14"/>
      <c r="V1144" s="34"/>
      <c r="W1144" s="14"/>
      <c r="X1144" s="34"/>
    </row>
    <row r="1145" spans="13:24" s="13" customFormat="1" x14ac:dyDescent="0.2">
      <c r="M1145" s="14"/>
      <c r="N1145" s="14"/>
      <c r="O1145" s="14"/>
      <c r="P1145" s="14"/>
      <c r="Q1145" s="14"/>
      <c r="R1145" s="14"/>
      <c r="S1145" s="14"/>
      <c r="T1145" s="34"/>
      <c r="U1145" s="14"/>
      <c r="V1145" s="34"/>
      <c r="W1145" s="14"/>
      <c r="X1145" s="34"/>
    </row>
    <row r="1146" spans="13:24" s="13" customFormat="1" x14ac:dyDescent="0.2">
      <c r="M1146" s="14"/>
      <c r="N1146" s="14"/>
      <c r="O1146" s="14"/>
      <c r="P1146" s="14"/>
      <c r="Q1146" s="14"/>
      <c r="R1146" s="14"/>
      <c r="S1146" s="14"/>
      <c r="T1146" s="34"/>
      <c r="U1146" s="14"/>
      <c r="V1146" s="34"/>
      <c r="W1146" s="14"/>
      <c r="X1146" s="34"/>
    </row>
    <row r="1147" spans="13:24" s="13" customFormat="1" x14ac:dyDescent="0.2">
      <c r="M1147" s="14"/>
      <c r="N1147" s="14"/>
      <c r="O1147" s="14"/>
      <c r="P1147" s="14"/>
      <c r="Q1147" s="14"/>
      <c r="R1147" s="14"/>
      <c r="S1147" s="14"/>
      <c r="T1147" s="34"/>
      <c r="U1147" s="14"/>
      <c r="V1147" s="34"/>
      <c r="W1147" s="14"/>
      <c r="X1147" s="34"/>
    </row>
    <row r="1148" spans="13:24" s="13" customFormat="1" x14ac:dyDescent="0.2">
      <c r="M1148" s="14"/>
      <c r="N1148" s="14"/>
      <c r="O1148" s="14"/>
      <c r="P1148" s="14"/>
      <c r="Q1148" s="14"/>
      <c r="R1148" s="14"/>
      <c r="S1148" s="14"/>
      <c r="T1148" s="34"/>
      <c r="U1148" s="14"/>
      <c r="V1148" s="34"/>
      <c r="W1148" s="14"/>
      <c r="X1148" s="34"/>
    </row>
    <row r="1149" spans="13:24" s="13" customFormat="1" x14ac:dyDescent="0.2">
      <c r="M1149" s="14"/>
      <c r="N1149" s="14"/>
      <c r="O1149" s="14"/>
      <c r="P1149" s="14"/>
      <c r="Q1149" s="14"/>
      <c r="R1149" s="14"/>
      <c r="S1149" s="14"/>
      <c r="T1149" s="34"/>
      <c r="U1149" s="14"/>
      <c r="V1149" s="34"/>
      <c r="W1149" s="14"/>
      <c r="X1149" s="34"/>
    </row>
    <row r="1150" spans="13:24" s="13" customFormat="1" x14ac:dyDescent="0.2">
      <c r="M1150" s="14"/>
      <c r="N1150" s="14"/>
      <c r="O1150" s="14"/>
      <c r="P1150" s="14"/>
      <c r="Q1150" s="14"/>
      <c r="R1150" s="14"/>
      <c r="S1150" s="14"/>
      <c r="T1150" s="34"/>
      <c r="U1150" s="14"/>
      <c r="V1150" s="34"/>
      <c r="W1150" s="14"/>
      <c r="X1150" s="34"/>
    </row>
    <row r="1151" spans="13:24" s="13" customFormat="1" x14ac:dyDescent="0.2">
      <c r="M1151" s="14"/>
      <c r="N1151" s="14"/>
      <c r="O1151" s="14"/>
      <c r="P1151" s="14"/>
      <c r="Q1151" s="14"/>
      <c r="R1151" s="14"/>
      <c r="S1151" s="14"/>
      <c r="T1151" s="34"/>
      <c r="U1151" s="14"/>
      <c r="V1151" s="34"/>
      <c r="W1151" s="14"/>
      <c r="X1151" s="34"/>
    </row>
    <row r="1152" spans="13:24" s="13" customFormat="1" x14ac:dyDescent="0.2">
      <c r="M1152" s="14"/>
      <c r="N1152" s="14"/>
      <c r="O1152" s="14"/>
      <c r="P1152" s="14"/>
      <c r="Q1152" s="14"/>
      <c r="R1152" s="14"/>
      <c r="S1152" s="14"/>
      <c r="T1152" s="34"/>
      <c r="U1152" s="14"/>
      <c r="V1152" s="34"/>
      <c r="W1152" s="14"/>
      <c r="X1152" s="34"/>
    </row>
    <row r="1153" spans="13:24" s="13" customFormat="1" x14ac:dyDescent="0.2">
      <c r="M1153" s="14"/>
      <c r="N1153" s="14"/>
      <c r="O1153" s="14"/>
      <c r="P1153" s="14"/>
      <c r="Q1153" s="14"/>
      <c r="R1153" s="14"/>
      <c r="S1153" s="14"/>
      <c r="T1153" s="34"/>
      <c r="U1153" s="14"/>
      <c r="V1153" s="34"/>
      <c r="W1153" s="14"/>
      <c r="X1153" s="34"/>
    </row>
    <row r="1154" spans="13:24" s="13" customFormat="1" x14ac:dyDescent="0.2">
      <c r="M1154" s="14"/>
      <c r="N1154" s="14"/>
      <c r="O1154" s="14"/>
      <c r="P1154" s="14"/>
      <c r="Q1154" s="14"/>
      <c r="R1154" s="14"/>
      <c r="S1154" s="14"/>
      <c r="T1154" s="34"/>
      <c r="U1154" s="14"/>
      <c r="V1154" s="34"/>
      <c r="W1154" s="14"/>
      <c r="X1154" s="34"/>
    </row>
    <row r="1155" spans="13:24" s="13" customFormat="1" x14ac:dyDescent="0.2">
      <c r="M1155" s="14"/>
      <c r="N1155" s="14"/>
      <c r="O1155" s="14"/>
      <c r="P1155" s="14"/>
      <c r="Q1155" s="14"/>
      <c r="R1155" s="14"/>
      <c r="S1155" s="14"/>
      <c r="T1155" s="34"/>
      <c r="U1155" s="14"/>
      <c r="V1155" s="34"/>
      <c r="W1155" s="14"/>
      <c r="X1155" s="34"/>
    </row>
    <row r="1156" spans="13:24" s="13" customFormat="1" x14ac:dyDescent="0.2">
      <c r="M1156" s="14"/>
      <c r="N1156" s="14"/>
      <c r="O1156" s="14"/>
      <c r="P1156" s="14"/>
      <c r="Q1156" s="14"/>
      <c r="R1156" s="14"/>
      <c r="S1156" s="14"/>
      <c r="T1156" s="34"/>
      <c r="U1156" s="14"/>
      <c r="V1156" s="34"/>
      <c r="W1156" s="14"/>
      <c r="X1156" s="34"/>
    </row>
    <row r="1157" spans="13:24" s="13" customFormat="1" x14ac:dyDescent="0.2">
      <c r="M1157" s="14"/>
      <c r="N1157" s="14"/>
      <c r="O1157" s="14"/>
      <c r="P1157" s="14"/>
      <c r="Q1157" s="14"/>
      <c r="R1157" s="14"/>
      <c r="S1157" s="14"/>
      <c r="T1157" s="34"/>
      <c r="U1157" s="14"/>
      <c r="V1157" s="34"/>
      <c r="W1157" s="14"/>
      <c r="X1157" s="34"/>
    </row>
    <row r="1158" spans="13:24" s="13" customFormat="1" x14ac:dyDescent="0.2">
      <c r="M1158" s="14"/>
      <c r="N1158" s="14"/>
      <c r="O1158" s="14"/>
      <c r="P1158" s="14"/>
      <c r="Q1158" s="14"/>
      <c r="R1158" s="14"/>
      <c r="S1158" s="14"/>
      <c r="T1158" s="34"/>
      <c r="U1158" s="14"/>
      <c r="V1158" s="34"/>
      <c r="W1158" s="14"/>
      <c r="X1158" s="34"/>
    </row>
    <row r="1159" spans="13:24" s="13" customFormat="1" x14ac:dyDescent="0.2">
      <c r="M1159" s="14"/>
      <c r="N1159" s="14"/>
      <c r="O1159" s="14"/>
      <c r="P1159" s="14"/>
      <c r="Q1159" s="14"/>
      <c r="R1159" s="14"/>
      <c r="S1159" s="14"/>
      <c r="T1159" s="34"/>
      <c r="U1159" s="14"/>
      <c r="V1159" s="34"/>
      <c r="W1159" s="14"/>
      <c r="X1159" s="34"/>
    </row>
    <row r="1160" spans="13:24" s="13" customFormat="1" x14ac:dyDescent="0.2">
      <c r="M1160" s="14"/>
      <c r="N1160" s="14"/>
      <c r="O1160" s="14"/>
      <c r="P1160" s="14"/>
      <c r="Q1160" s="14"/>
      <c r="R1160" s="14"/>
      <c r="S1160" s="14"/>
      <c r="T1160" s="34"/>
      <c r="U1160" s="14"/>
      <c r="V1160" s="34"/>
      <c r="W1160" s="14"/>
      <c r="X1160" s="34"/>
    </row>
    <row r="1161" spans="13:24" s="13" customFormat="1" x14ac:dyDescent="0.2">
      <c r="M1161" s="14"/>
      <c r="N1161" s="14"/>
      <c r="O1161" s="14"/>
      <c r="P1161" s="14"/>
      <c r="Q1161" s="14"/>
      <c r="R1161" s="14"/>
      <c r="S1161" s="14"/>
      <c r="T1161" s="34"/>
      <c r="U1161" s="14"/>
      <c r="V1161" s="34"/>
      <c r="W1161" s="14"/>
      <c r="X1161" s="34"/>
    </row>
    <row r="1162" spans="13:24" s="13" customFormat="1" x14ac:dyDescent="0.2">
      <c r="M1162" s="14"/>
      <c r="N1162" s="14"/>
      <c r="O1162" s="14"/>
      <c r="P1162" s="14"/>
      <c r="Q1162" s="14"/>
      <c r="R1162" s="14"/>
      <c r="S1162" s="14"/>
      <c r="T1162" s="34"/>
      <c r="U1162" s="14"/>
      <c r="V1162" s="34"/>
      <c r="W1162" s="14"/>
      <c r="X1162" s="34"/>
    </row>
    <row r="1163" spans="13:24" s="13" customFormat="1" x14ac:dyDescent="0.2">
      <c r="M1163" s="14"/>
      <c r="N1163" s="14"/>
      <c r="O1163" s="14"/>
      <c r="P1163" s="14"/>
      <c r="Q1163" s="14"/>
      <c r="R1163" s="14"/>
      <c r="S1163" s="14"/>
      <c r="T1163" s="34"/>
      <c r="U1163" s="14"/>
      <c r="V1163" s="34"/>
      <c r="W1163" s="14"/>
      <c r="X1163" s="34"/>
    </row>
    <row r="1164" spans="13:24" s="13" customFormat="1" x14ac:dyDescent="0.2">
      <c r="M1164" s="14"/>
      <c r="N1164" s="14"/>
      <c r="O1164" s="14"/>
      <c r="P1164" s="14"/>
      <c r="Q1164" s="14"/>
      <c r="R1164" s="14"/>
      <c r="S1164" s="14"/>
      <c r="T1164" s="34"/>
      <c r="U1164" s="14"/>
      <c r="V1164" s="34"/>
      <c r="W1164" s="14"/>
      <c r="X1164" s="34"/>
    </row>
    <row r="1165" spans="13:24" s="13" customFormat="1" x14ac:dyDescent="0.2">
      <c r="M1165" s="14"/>
      <c r="N1165" s="14"/>
      <c r="O1165" s="14"/>
      <c r="P1165" s="14"/>
      <c r="Q1165" s="14"/>
      <c r="R1165" s="14"/>
      <c r="S1165" s="14"/>
      <c r="T1165" s="34"/>
      <c r="U1165" s="14"/>
      <c r="V1165" s="34"/>
      <c r="W1165" s="14"/>
      <c r="X1165" s="34"/>
    </row>
    <row r="1166" spans="13:24" s="13" customFormat="1" x14ac:dyDescent="0.2">
      <c r="M1166" s="14"/>
      <c r="N1166" s="14"/>
      <c r="O1166" s="14"/>
      <c r="P1166" s="14"/>
      <c r="Q1166" s="14"/>
      <c r="R1166" s="14"/>
      <c r="S1166" s="14"/>
      <c r="T1166" s="34"/>
      <c r="U1166" s="14"/>
      <c r="V1166" s="34"/>
      <c r="W1166" s="14"/>
      <c r="X1166" s="34"/>
    </row>
    <row r="1167" spans="13:24" s="13" customFormat="1" x14ac:dyDescent="0.2">
      <c r="M1167" s="14"/>
      <c r="N1167" s="14"/>
      <c r="O1167" s="14"/>
      <c r="P1167" s="14"/>
      <c r="Q1167" s="14"/>
      <c r="R1167" s="14"/>
      <c r="S1167" s="14"/>
      <c r="T1167" s="34"/>
      <c r="U1167" s="14"/>
      <c r="V1167" s="34"/>
      <c r="W1167" s="14"/>
      <c r="X1167" s="34"/>
    </row>
    <row r="1168" spans="13:24" s="13" customFormat="1" x14ac:dyDescent="0.2">
      <c r="M1168" s="14"/>
      <c r="N1168" s="14"/>
      <c r="O1168" s="14"/>
      <c r="P1168" s="14"/>
      <c r="Q1168" s="14"/>
      <c r="R1168" s="14"/>
      <c r="S1168" s="14"/>
      <c r="T1168" s="34"/>
      <c r="U1168" s="14"/>
      <c r="V1168" s="34"/>
      <c r="W1168" s="14"/>
      <c r="X1168" s="34"/>
    </row>
    <row r="1169" spans="13:24" s="13" customFormat="1" x14ac:dyDescent="0.2">
      <c r="M1169" s="14"/>
      <c r="N1169" s="14"/>
      <c r="O1169" s="14"/>
      <c r="P1169" s="14"/>
      <c r="Q1169" s="14"/>
      <c r="R1169" s="14"/>
      <c r="S1169" s="14"/>
      <c r="T1169" s="34"/>
      <c r="U1169" s="14"/>
      <c r="V1169" s="34"/>
      <c r="W1169" s="14"/>
      <c r="X1169" s="34"/>
    </row>
    <row r="1170" spans="13:24" s="13" customFormat="1" x14ac:dyDescent="0.2">
      <c r="M1170" s="14"/>
      <c r="N1170" s="14"/>
      <c r="O1170" s="14"/>
      <c r="P1170" s="14"/>
      <c r="Q1170" s="14"/>
      <c r="R1170" s="14"/>
      <c r="S1170" s="14"/>
      <c r="T1170" s="34"/>
      <c r="U1170" s="14"/>
      <c r="V1170" s="34"/>
      <c r="W1170" s="14"/>
      <c r="X1170" s="34"/>
    </row>
    <row r="1171" spans="13:24" s="13" customFormat="1" x14ac:dyDescent="0.2">
      <c r="M1171" s="14"/>
      <c r="N1171" s="14"/>
      <c r="O1171" s="14"/>
      <c r="P1171" s="14"/>
      <c r="Q1171" s="14"/>
      <c r="R1171" s="14"/>
      <c r="S1171" s="14"/>
      <c r="T1171" s="34"/>
      <c r="U1171" s="14"/>
      <c r="V1171" s="34"/>
      <c r="W1171" s="14"/>
      <c r="X1171" s="34"/>
    </row>
    <row r="1172" spans="13:24" s="13" customFormat="1" x14ac:dyDescent="0.2">
      <c r="M1172" s="14"/>
      <c r="N1172" s="14"/>
      <c r="O1172" s="14"/>
      <c r="P1172" s="14"/>
      <c r="Q1172" s="14"/>
      <c r="R1172" s="14"/>
      <c r="S1172" s="14"/>
      <c r="T1172" s="34"/>
      <c r="U1172" s="14"/>
      <c r="V1172" s="34"/>
      <c r="W1172" s="14"/>
      <c r="X1172" s="34"/>
    </row>
    <row r="1173" spans="13:24" s="13" customFormat="1" x14ac:dyDescent="0.2">
      <c r="M1173" s="14"/>
      <c r="N1173" s="14"/>
      <c r="O1173" s="14"/>
      <c r="P1173" s="14"/>
      <c r="Q1173" s="14"/>
      <c r="R1173" s="14"/>
      <c r="S1173" s="14"/>
      <c r="T1173" s="34"/>
      <c r="U1173" s="14"/>
      <c r="V1173" s="34"/>
      <c r="W1173" s="14"/>
      <c r="X1173" s="34"/>
    </row>
    <row r="1174" spans="13:24" s="13" customFormat="1" x14ac:dyDescent="0.2">
      <c r="M1174" s="14"/>
      <c r="N1174" s="14"/>
      <c r="O1174" s="14"/>
      <c r="P1174" s="14"/>
      <c r="Q1174" s="14"/>
      <c r="R1174" s="14"/>
      <c r="S1174" s="14"/>
      <c r="T1174" s="34"/>
      <c r="U1174" s="14"/>
      <c r="V1174" s="34"/>
      <c r="W1174" s="14"/>
      <c r="X1174" s="34"/>
    </row>
    <row r="1175" spans="13:24" s="13" customFormat="1" x14ac:dyDescent="0.2">
      <c r="M1175" s="14"/>
      <c r="N1175" s="14"/>
      <c r="O1175" s="14"/>
      <c r="P1175" s="14"/>
      <c r="Q1175" s="14"/>
      <c r="R1175" s="14"/>
      <c r="S1175" s="14"/>
      <c r="T1175" s="34"/>
      <c r="U1175" s="14"/>
      <c r="V1175" s="34"/>
      <c r="W1175" s="14"/>
      <c r="X1175" s="34"/>
    </row>
    <row r="1176" spans="13:24" s="13" customFormat="1" x14ac:dyDescent="0.2">
      <c r="M1176" s="14"/>
      <c r="N1176" s="14"/>
      <c r="O1176" s="14"/>
      <c r="P1176" s="14"/>
      <c r="Q1176" s="14"/>
      <c r="R1176" s="14"/>
      <c r="S1176" s="14"/>
      <c r="T1176" s="34"/>
      <c r="U1176" s="14"/>
      <c r="V1176" s="34"/>
      <c r="W1176" s="14"/>
      <c r="X1176" s="34"/>
    </row>
    <row r="1177" spans="13:24" s="13" customFormat="1" x14ac:dyDescent="0.2">
      <c r="M1177" s="14"/>
      <c r="N1177" s="14"/>
      <c r="O1177" s="14"/>
      <c r="P1177" s="14"/>
      <c r="Q1177" s="14"/>
      <c r="R1177" s="14"/>
      <c r="S1177" s="14"/>
      <c r="T1177" s="34"/>
      <c r="U1177" s="14"/>
      <c r="V1177" s="34"/>
      <c r="W1177" s="14"/>
      <c r="X1177" s="34"/>
    </row>
    <row r="1178" spans="13:24" s="13" customFormat="1" x14ac:dyDescent="0.2">
      <c r="M1178" s="14"/>
      <c r="N1178" s="14"/>
      <c r="O1178" s="14"/>
      <c r="P1178" s="14"/>
      <c r="Q1178" s="14"/>
      <c r="R1178" s="14"/>
      <c r="S1178" s="14"/>
      <c r="T1178" s="34"/>
      <c r="U1178" s="14"/>
      <c r="V1178" s="34"/>
      <c r="W1178" s="14"/>
      <c r="X1178" s="34"/>
    </row>
    <row r="1179" spans="13:24" s="13" customFormat="1" x14ac:dyDescent="0.2">
      <c r="M1179" s="14"/>
      <c r="N1179" s="14"/>
      <c r="O1179" s="14"/>
      <c r="P1179" s="14"/>
      <c r="Q1179" s="14"/>
      <c r="R1179" s="14"/>
      <c r="S1179" s="14"/>
      <c r="T1179" s="34"/>
      <c r="U1179" s="14"/>
      <c r="V1179" s="34"/>
      <c r="W1179" s="14"/>
      <c r="X1179" s="34"/>
    </row>
    <row r="1180" spans="13:24" s="13" customFormat="1" x14ac:dyDescent="0.2">
      <c r="M1180" s="14"/>
      <c r="N1180" s="14"/>
      <c r="O1180" s="14"/>
      <c r="P1180" s="14"/>
      <c r="Q1180" s="14"/>
      <c r="R1180" s="14"/>
      <c r="S1180" s="14"/>
      <c r="T1180" s="34"/>
      <c r="U1180" s="14"/>
      <c r="V1180" s="34"/>
      <c r="W1180" s="14"/>
      <c r="X1180" s="34"/>
    </row>
    <row r="1181" spans="13:24" s="13" customFormat="1" x14ac:dyDescent="0.2">
      <c r="M1181" s="14"/>
      <c r="N1181" s="14"/>
      <c r="O1181" s="14"/>
      <c r="P1181" s="14"/>
      <c r="Q1181" s="14"/>
      <c r="R1181" s="14"/>
      <c r="S1181" s="14"/>
      <c r="T1181" s="34"/>
      <c r="U1181" s="14"/>
      <c r="V1181" s="34"/>
      <c r="W1181" s="14"/>
      <c r="X1181" s="34"/>
    </row>
    <row r="1182" spans="13:24" s="13" customFormat="1" x14ac:dyDescent="0.2">
      <c r="M1182" s="14"/>
      <c r="N1182" s="14"/>
      <c r="O1182" s="14"/>
      <c r="P1182" s="14"/>
      <c r="Q1182" s="14"/>
      <c r="R1182" s="14"/>
      <c r="S1182" s="14"/>
      <c r="T1182" s="34"/>
      <c r="U1182" s="14"/>
      <c r="V1182" s="34"/>
      <c r="W1182" s="14"/>
      <c r="X1182" s="34"/>
    </row>
    <row r="1183" spans="13:24" s="13" customFormat="1" x14ac:dyDescent="0.2">
      <c r="M1183" s="14"/>
      <c r="N1183" s="14"/>
      <c r="O1183" s="14"/>
      <c r="P1183" s="14"/>
      <c r="Q1183" s="14"/>
      <c r="R1183" s="14"/>
      <c r="S1183" s="14"/>
      <c r="T1183" s="34"/>
      <c r="U1183" s="14"/>
      <c r="V1183" s="34"/>
      <c r="W1183" s="14"/>
      <c r="X1183" s="34"/>
    </row>
    <row r="1184" spans="13:24" s="13" customFormat="1" x14ac:dyDescent="0.2">
      <c r="M1184" s="14"/>
      <c r="N1184" s="14"/>
      <c r="O1184" s="14"/>
      <c r="P1184" s="14"/>
      <c r="Q1184" s="14"/>
      <c r="R1184" s="14"/>
      <c r="S1184" s="14"/>
      <c r="T1184" s="34"/>
      <c r="U1184" s="14"/>
      <c r="V1184" s="34"/>
      <c r="W1184" s="14"/>
      <c r="X1184" s="34"/>
    </row>
    <row r="1185" spans="13:24" s="13" customFormat="1" x14ac:dyDescent="0.2">
      <c r="M1185" s="14"/>
      <c r="N1185" s="14"/>
      <c r="O1185" s="14"/>
      <c r="P1185" s="14"/>
      <c r="Q1185" s="14"/>
      <c r="R1185" s="14"/>
      <c r="S1185" s="14"/>
      <c r="T1185" s="34"/>
      <c r="U1185" s="14"/>
      <c r="V1185" s="34"/>
      <c r="W1185" s="14"/>
      <c r="X1185" s="34"/>
    </row>
    <row r="1186" spans="13:24" s="13" customFormat="1" x14ac:dyDescent="0.2">
      <c r="M1186" s="14"/>
      <c r="N1186" s="14"/>
      <c r="O1186" s="14"/>
      <c r="P1186" s="14"/>
      <c r="Q1186" s="14"/>
      <c r="R1186" s="14"/>
      <c r="S1186" s="14"/>
      <c r="T1186" s="34"/>
      <c r="U1186" s="14"/>
      <c r="V1186" s="34"/>
      <c r="W1186" s="14"/>
      <c r="X1186" s="34"/>
    </row>
    <row r="1187" spans="13:24" s="13" customFormat="1" x14ac:dyDescent="0.2">
      <c r="M1187" s="14"/>
      <c r="N1187" s="14"/>
      <c r="O1187" s="14"/>
      <c r="P1187" s="14"/>
      <c r="Q1187" s="14"/>
      <c r="R1187" s="14"/>
      <c r="S1187" s="14"/>
      <c r="T1187" s="34"/>
      <c r="U1187" s="14"/>
      <c r="V1187" s="34"/>
      <c r="W1187" s="14"/>
      <c r="X1187" s="34"/>
    </row>
    <row r="1188" spans="13:24" s="13" customFormat="1" x14ac:dyDescent="0.2">
      <c r="M1188" s="14"/>
      <c r="N1188" s="14"/>
      <c r="O1188" s="14"/>
      <c r="P1188" s="14"/>
      <c r="Q1188" s="14"/>
      <c r="R1188" s="14"/>
      <c r="S1188" s="14"/>
      <c r="T1188" s="34"/>
      <c r="U1188" s="14"/>
      <c r="V1188" s="34"/>
      <c r="W1188" s="14"/>
      <c r="X1188" s="34"/>
    </row>
    <row r="1189" spans="13:24" s="13" customFormat="1" x14ac:dyDescent="0.2">
      <c r="M1189" s="14"/>
      <c r="N1189" s="14"/>
      <c r="O1189" s="14"/>
      <c r="P1189" s="14"/>
      <c r="Q1189" s="14"/>
      <c r="R1189" s="14"/>
      <c r="S1189" s="14"/>
      <c r="T1189" s="34"/>
      <c r="U1189" s="14"/>
      <c r="V1189" s="34"/>
      <c r="W1189" s="14"/>
      <c r="X1189" s="34"/>
    </row>
    <row r="1190" spans="13:24" s="13" customFormat="1" x14ac:dyDescent="0.2">
      <c r="M1190" s="14"/>
      <c r="N1190" s="14"/>
      <c r="O1190" s="14"/>
      <c r="P1190" s="14"/>
      <c r="Q1190" s="14"/>
      <c r="R1190" s="14"/>
      <c r="S1190" s="14"/>
      <c r="T1190" s="34"/>
      <c r="U1190" s="14"/>
      <c r="V1190" s="34"/>
      <c r="W1190" s="14"/>
      <c r="X1190" s="34"/>
    </row>
    <row r="1191" spans="13:24" s="13" customFormat="1" x14ac:dyDescent="0.2">
      <c r="M1191" s="14"/>
      <c r="N1191" s="14"/>
      <c r="O1191" s="14"/>
      <c r="P1191" s="14"/>
      <c r="Q1191" s="14"/>
      <c r="R1191" s="14"/>
      <c r="S1191" s="14"/>
      <c r="T1191" s="34"/>
      <c r="U1191" s="14"/>
      <c r="V1191" s="34"/>
      <c r="W1191" s="14"/>
      <c r="X1191" s="34"/>
    </row>
    <row r="1192" spans="13:24" s="13" customFormat="1" x14ac:dyDescent="0.2">
      <c r="M1192" s="14"/>
      <c r="N1192" s="14"/>
      <c r="O1192" s="14"/>
      <c r="P1192" s="14"/>
      <c r="Q1192" s="14"/>
      <c r="R1192" s="14"/>
      <c r="S1192" s="14"/>
      <c r="T1192" s="34"/>
      <c r="U1192" s="14"/>
      <c r="V1192" s="34"/>
      <c r="W1192" s="14"/>
      <c r="X1192" s="34"/>
    </row>
    <row r="1193" spans="13:24" s="13" customFormat="1" x14ac:dyDescent="0.2">
      <c r="M1193" s="14"/>
      <c r="N1193" s="14"/>
      <c r="O1193" s="14"/>
      <c r="P1193" s="14"/>
      <c r="Q1193" s="14"/>
      <c r="R1193" s="14"/>
      <c r="S1193" s="14"/>
      <c r="T1193" s="34"/>
      <c r="U1193" s="14"/>
      <c r="V1193" s="34"/>
      <c r="W1193" s="14"/>
      <c r="X1193" s="34"/>
    </row>
    <row r="1194" spans="13:24" s="13" customFormat="1" x14ac:dyDescent="0.2">
      <c r="M1194" s="14"/>
      <c r="N1194" s="14"/>
      <c r="O1194" s="14"/>
      <c r="P1194" s="14"/>
      <c r="Q1194" s="14"/>
      <c r="R1194" s="14"/>
      <c r="S1194" s="14"/>
      <c r="T1194" s="34"/>
      <c r="U1194" s="14"/>
      <c r="V1194" s="34"/>
      <c r="W1194" s="14"/>
      <c r="X1194" s="34"/>
    </row>
    <row r="1195" spans="13:24" s="13" customFormat="1" x14ac:dyDescent="0.2">
      <c r="M1195" s="14"/>
      <c r="N1195" s="14"/>
      <c r="O1195" s="14"/>
      <c r="P1195" s="14"/>
      <c r="Q1195" s="14"/>
      <c r="R1195" s="14"/>
      <c r="S1195" s="14"/>
      <c r="T1195" s="34"/>
      <c r="U1195" s="14"/>
      <c r="V1195" s="34"/>
      <c r="W1195" s="14"/>
      <c r="X1195" s="34"/>
    </row>
    <row r="1196" spans="13:24" s="13" customFormat="1" x14ac:dyDescent="0.2">
      <c r="M1196" s="14"/>
      <c r="N1196" s="14"/>
      <c r="O1196" s="14"/>
      <c r="P1196" s="14"/>
      <c r="Q1196" s="14"/>
      <c r="R1196" s="14"/>
      <c r="S1196" s="14"/>
      <c r="T1196" s="34"/>
      <c r="U1196" s="14"/>
      <c r="V1196" s="34"/>
      <c r="W1196" s="14"/>
      <c r="X1196" s="34"/>
    </row>
    <row r="1197" spans="13:24" s="13" customFormat="1" x14ac:dyDescent="0.2">
      <c r="M1197" s="14"/>
      <c r="N1197" s="14"/>
      <c r="O1197" s="14"/>
      <c r="P1197" s="14"/>
      <c r="Q1197" s="14"/>
      <c r="R1197" s="14"/>
      <c r="S1197" s="14"/>
      <c r="T1197" s="34"/>
      <c r="U1197" s="14"/>
      <c r="V1197" s="34"/>
      <c r="W1197" s="14"/>
      <c r="X1197" s="34"/>
    </row>
    <row r="1198" spans="13:24" s="13" customFormat="1" x14ac:dyDescent="0.2">
      <c r="M1198" s="14"/>
      <c r="N1198" s="14"/>
      <c r="O1198" s="14"/>
      <c r="P1198" s="14"/>
      <c r="Q1198" s="14"/>
      <c r="R1198" s="14"/>
      <c r="S1198" s="14"/>
      <c r="T1198" s="34"/>
      <c r="U1198" s="14"/>
      <c r="V1198" s="34"/>
      <c r="W1198" s="14"/>
      <c r="X1198" s="34"/>
    </row>
    <row r="1199" spans="13:24" s="13" customFormat="1" x14ac:dyDescent="0.2">
      <c r="M1199" s="14"/>
      <c r="N1199" s="14"/>
      <c r="O1199" s="14"/>
      <c r="P1199" s="14"/>
      <c r="Q1199" s="14"/>
      <c r="R1199" s="14"/>
      <c r="S1199" s="14"/>
      <c r="T1199" s="34"/>
      <c r="U1199" s="14"/>
      <c r="V1199" s="34"/>
      <c r="W1199" s="14"/>
      <c r="X1199" s="34"/>
    </row>
    <row r="1200" spans="13:24" s="13" customFormat="1" x14ac:dyDescent="0.2">
      <c r="M1200" s="14"/>
      <c r="N1200" s="14"/>
      <c r="O1200" s="14"/>
      <c r="P1200" s="14"/>
      <c r="Q1200" s="14"/>
      <c r="R1200" s="14"/>
      <c r="S1200" s="14"/>
      <c r="T1200" s="34"/>
      <c r="U1200" s="14"/>
      <c r="V1200" s="34"/>
      <c r="W1200" s="14"/>
      <c r="X1200" s="34"/>
    </row>
    <row r="1201" spans="13:24" s="13" customFormat="1" x14ac:dyDescent="0.2">
      <c r="M1201" s="14"/>
      <c r="N1201" s="14"/>
      <c r="O1201" s="14"/>
      <c r="P1201" s="14"/>
      <c r="Q1201" s="14"/>
      <c r="R1201" s="14"/>
      <c r="S1201" s="14"/>
      <c r="T1201" s="34"/>
      <c r="U1201" s="14"/>
      <c r="V1201" s="34"/>
      <c r="W1201" s="14"/>
      <c r="X1201" s="34"/>
    </row>
    <row r="1202" spans="13:24" s="13" customFormat="1" x14ac:dyDescent="0.2">
      <c r="M1202" s="14"/>
      <c r="N1202" s="14"/>
      <c r="O1202" s="14"/>
      <c r="P1202" s="14"/>
      <c r="Q1202" s="14"/>
      <c r="R1202" s="14"/>
      <c r="S1202" s="14"/>
      <c r="T1202" s="34"/>
      <c r="U1202" s="14"/>
      <c r="V1202" s="34"/>
      <c r="W1202" s="14"/>
      <c r="X1202" s="34"/>
    </row>
    <row r="1203" spans="13:24" s="13" customFormat="1" x14ac:dyDescent="0.2">
      <c r="M1203" s="14"/>
      <c r="N1203" s="14"/>
      <c r="O1203" s="14"/>
      <c r="P1203" s="14"/>
      <c r="Q1203" s="14"/>
      <c r="R1203" s="14"/>
      <c r="S1203" s="14"/>
      <c r="T1203" s="34"/>
      <c r="U1203" s="14"/>
      <c r="V1203" s="34"/>
      <c r="W1203" s="14"/>
      <c r="X1203" s="34"/>
    </row>
    <row r="1204" spans="13:24" s="13" customFormat="1" x14ac:dyDescent="0.2">
      <c r="M1204" s="14"/>
      <c r="N1204" s="14"/>
      <c r="O1204" s="14"/>
      <c r="P1204" s="14"/>
      <c r="Q1204" s="14"/>
      <c r="R1204" s="14"/>
      <c r="S1204" s="14"/>
      <c r="T1204" s="34"/>
      <c r="U1204" s="14"/>
      <c r="V1204" s="34"/>
      <c r="W1204" s="14"/>
      <c r="X1204" s="34"/>
    </row>
    <row r="1205" spans="13:24" s="13" customFormat="1" x14ac:dyDescent="0.2">
      <c r="M1205" s="14"/>
      <c r="N1205" s="14"/>
      <c r="O1205" s="14"/>
      <c r="P1205" s="14"/>
      <c r="Q1205" s="14"/>
      <c r="R1205" s="14"/>
      <c r="S1205" s="14"/>
      <c r="T1205" s="34"/>
      <c r="U1205" s="14"/>
      <c r="V1205" s="34"/>
      <c r="W1205" s="14"/>
      <c r="X1205" s="34"/>
    </row>
    <row r="1206" spans="13:24" s="13" customFormat="1" x14ac:dyDescent="0.2">
      <c r="M1206" s="14"/>
      <c r="N1206" s="14"/>
      <c r="O1206" s="14"/>
      <c r="P1206" s="14"/>
      <c r="Q1206" s="14"/>
      <c r="R1206" s="14"/>
      <c r="S1206" s="14"/>
      <c r="T1206" s="34"/>
      <c r="U1206" s="14"/>
      <c r="V1206" s="34"/>
      <c r="W1206" s="14"/>
      <c r="X1206" s="34"/>
    </row>
    <row r="1207" spans="13:24" s="13" customFormat="1" x14ac:dyDescent="0.2">
      <c r="M1207" s="14"/>
      <c r="N1207" s="14"/>
      <c r="O1207" s="14"/>
      <c r="P1207" s="14"/>
      <c r="Q1207" s="14"/>
      <c r="R1207" s="14"/>
      <c r="S1207" s="14"/>
      <c r="T1207" s="34"/>
      <c r="U1207" s="14"/>
      <c r="V1207" s="34"/>
      <c r="W1207" s="14"/>
      <c r="X1207" s="34"/>
    </row>
    <row r="1208" spans="13:24" s="13" customFormat="1" x14ac:dyDescent="0.2">
      <c r="M1208" s="14"/>
      <c r="N1208" s="14"/>
      <c r="O1208" s="14"/>
      <c r="P1208" s="14"/>
      <c r="Q1208" s="14"/>
      <c r="R1208" s="14"/>
      <c r="S1208" s="14"/>
      <c r="T1208" s="34"/>
      <c r="U1208" s="14"/>
      <c r="V1208" s="34"/>
      <c r="W1208" s="14"/>
      <c r="X1208" s="34"/>
    </row>
    <row r="1209" spans="13:24" s="13" customFormat="1" x14ac:dyDescent="0.2">
      <c r="M1209" s="14"/>
      <c r="N1209" s="14"/>
      <c r="O1209" s="14"/>
      <c r="P1209" s="14"/>
      <c r="Q1209" s="14"/>
      <c r="R1209" s="14"/>
      <c r="S1209" s="14"/>
      <c r="T1209" s="34"/>
      <c r="U1209" s="14"/>
      <c r="V1209" s="34"/>
      <c r="W1209" s="14"/>
      <c r="X1209" s="34"/>
    </row>
    <row r="1210" spans="13:24" s="13" customFormat="1" x14ac:dyDescent="0.2">
      <c r="M1210" s="14"/>
      <c r="N1210" s="14"/>
      <c r="O1210" s="14"/>
      <c r="P1210" s="14"/>
      <c r="Q1210" s="14"/>
      <c r="R1210" s="14"/>
      <c r="S1210" s="14"/>
      <c r="T1210" s="34"/>
      <c r="U1210" s="14"/>
      <c r="V1210" s="34"/>
      <c r="W1210" s="14"/>
      <c r="X1210" s="34"/>
    </row>
    <row r="1211" spans="13:24" s="13" customFormat="1" x14ac:dyDescent="0.2">
      <c r="M1211" s="14"/>
      <c r="N1211" s="14"/>
      <c r="O1211" s="14"/>
      <c r="P1211" s="14"/>
      <c r="Q1211" s="14"/>
      <c r="R1211" s="14"/>
      <c r="S1211" s="14"/>
      <c r="T1211" s="34"/>
      <c r="U1211" s="14"/>
      <c r="V1211" s="34"/>
      <c r="W1211" s="14"/>
      <c r="X1211" s="34"/>
    </row>
    <row r="1212" spans="13:24" s="13" customFormat="1" x14ac:dyDescent="0.2">
      <c r="M1212" s="14"/>
      <c r="N1212" s="14"/>
      <c r="O1212" s="14"/>
      <c r="P1212" s="14"/>
      <c r="Q1212" s="14"/>
      <c r="R1212" s="14"/>
      <c r="S1212" s="14"/>
      <c r="T1212" s="34"/>
      <c r="U1212" s="14"/>
      <c r="V1212" s="34"/>
      <c r="W1212" s="14"/>
      <c r="X1212" s="34"/>
    </row>
    <row r="1213" spans="13:24" s="13" customFormat="1" x14ac:dyDescent="0.2">
      <c r="M1213" s="14"/>
      <c r="N1213" s="14"/>
      <c r="O1213" s="14"/>
      <c r="P1213" s="14"/>
      <c r="Q1213" s="14"/>
      <c r="R1213" s="14"/>
      <c r="S1213" s="14"/>
      <c r="T1213" s="34"/>
      <c r="U1213" s="14"/>
      <c r="V1213" s="34"/>
      <c r="W1213" s="14"/>
      <c r="X1213" s="34"/>
    </row>
    <row r="1214" spans="13:24" s="13" customFormat="1" x14ac:dyDescent="0.2">
      <c r="M1214" s="14"/>
      <c r="N1214" s="14"/>
      <c r="O1214" s="14"/>
      <c r="P1214" s="14"/>
      <c r="Q1214" s="14"/>
      <c r="R1214" s="14"/>
      <c r="S1214" s="14"/>
      <c r="T1214" s="34"/>
      <c r="U1214" s="14"/>
      <c r="V1214" s="34"/>
      <c r="W1214" s="14"/>
      <c r="X1214" s="34"/>
    </row>
    <row r="1215" spans="13:24" s="13" customFormat="1" x14ac:dyDescent="0.2">
      <c r="M1215" s="14"/>
      <c r="N1215" s="14"/>
      <c r="O1215" s="14"/>
      <c r="P1215" s="14"/>
      <c r="Q1215" s="14"/>
      <c r="R1215" s="14"/>
      <c r="S1215" s="14"/>
      <c r="T1215" s="34"/>
      <c r="U1215" s="14"/>
      <c r="V1215" s="34"/>
      <c r="W1215" s="14"/>
      <c r="X1215" s="34"/>
    </row>
    <row r="1216" spans="13:24" s="13" customFormat="1" x14ac:dyDescent="0.2">
      <c r="M1216" s="14"/>
      <c r="N1216" s="14"/>
      <c r="O1216" s="14"/>
      <c r="P1216" s="14"/>
      <c r="Q1216" s="14"/>
      <c r="R1216" s="14"/>
      <c r="S1216" s="14"/>
      <c r="T1216" s="34"/>
      <c r="U1216" s="14"/>
      <c r="V1216" s="34"/>
      <c r="W1216" s="14"/>
      <c r="X1216" s="34"/>
    </row>
    <row r="1217" spans="13:24" s="13" customFormat="1" x14ac:dyDescent="0.2">
      <c r="M1217" s="14"/>
      <c r="N1217" s="14"/>
      <c r="O1217" s="14"/>
      <c r="P1217" s="14"/>
      <c r="Q1217" s="14"/>
      <c r="R1217" s="14"/>
      <c r="S1217" s="14"/>
      <c r="T1217" s="34"/>
      <c r="U1217" s="14"/>
      <c r="V1217" s="34"/>
      <c r="W1217" s="14"/>
      <c r="X1217" s="34"/>
    </row>
    <row r="1218" spans="13:24" s="13" customFormat="1" x14ac:dyDescent="0.2">
      <c r="M1218" s="14"/>
      <c r="N1218" s="14"/>
      <c r="O1218" s="14"/>
      <c r="P1218" s="14"/>
      <c r="Q1218" s="14"/>
      <c r="R1218" s="14"/>
      <c r="S1218" s="14"/>
      <c r="T1218" s="34"/>
      <c r="U1218" s="14"/>
      <c r="V1218" s="34"/>
      <c r="W1218" s="14"/>
      <c r="X1218" s="34"/>
    </row>
    <row r="1219" spans="13:24" s="13" customFormat="1" x14ac:dyDescent="0.2">
      <c r="M1219" s="14"/>
      <c r="N1219" s="14"/>
      <c r="O1219" s="14"/>
      <c r="P1219" s="14"/>
      <c r="Q1219" s="14"/>
      <c r="R1219" s="14"/>
      <c r="S1219" s="14"/>
      <c r="T1219" s="34"/>
      <c r="U1219" s="14"/>
      <c r="V1219" s="34"/>
      <c r="W1219" s="14"/>
      <c r="X1219" s="34"/>
    </row>
    <row r="1220" spans="13:24" s="13" customFormat="1" x14ac:dyDescent="0.2">
      <c r="M1220" s="14"/>
      <c r="N1220" s="14"/>
      <c r="O1220" s="14"/>
      <c r="P1220" s="14"/>
      <c r="Q1220" s="14"/>
      <c r="R1220" s="14"/>
      <c r="S1220" s="14"/>
      <c r="T1220" s="34"/>
      <c r="U1220" s="14"/>
      <c r="V1220" s="34"/>
      <c r="W1220" s="14"/>
      <c r="X1220" s="34"/>
    </row>
    <row r="1221" spans="13:24" s="13" customFormat="1" x14ac:dyDescent="0.2">
      <c r="M1221" s="14"/>
      <c r="N1221" s="14"/>
      <c r="O1221" s="14"/>
      <c r="P1221" s="14"/>
      <c r="Q1221" s="14"/>
      <c r="R1221" s="14"/>
      <c r="S1221" s="14"/>
      <c r="T1221" s="34"/>
      <c r="U1221" s="14"/>
      <c r="V1221" s="34"/>
      <c r="W1221" s="14"/>
      <c r="X1221" s="34"/>
    </row>
    <row r="1222" spans="13:24" s="13" customFormat="1" x14ac:dyDescent="0.2">
      <c r="M1222" s="14"/>
      <c r="N1222" s="14"/>
      <c r="O1222" s="14"/>
      <c r="P1222" s="14"/>
      <c r="Q1222" s="14"/>
      <c r="R1222" s="14"/>
      <c r="S1222" s="14"/>
      <c r="T1222" s="34"/>
      <c r="U1222" s="14"/>
      <c r="V1222" s="34"/>
      <c r="W1222" s="14"/>
      <c r="X1222" s="34"/>
    </row>
    <row r="1223" spans="13:24" s="13" customFormat="1" x14ac:dyDescent="0.2">
      <c r="M1223" s="14"/>
      <c r="N1223" s="14"/>
      <c r="O1223" s="14"/>
      <c r="P1223" s="14"/>
      <c r="Q1223" s="14"/>
      <c r="R1223" s="14"/>
      <c r="S1223" s="14"/>
      <c r="T1223" s="34"/>
      <c r="U1223" s="14"/>
      <c r="V1223" s="34"/>
      <c r="W1223" s="14"/>
      <c r="X1223" s="34"/>
    </row>
    <row r="1224" spans="13:24" s="13" customFormat="1" x14ac:dyDescent="0.2">
      <c r="M1224" s="14"/>
      <c r="N1224" s="14"/>
      <c r="O1224" s="14"/>
      <c r="P1224" s="14"/>
      <c r="Q1224" s="14"/>
      <c r="R1224" s="14"/>
      <c r="S1224" s="14"/>
      <c r="T1224" s="34"/>
      <c r="U1224" s="14"/>
      <c r="V1224" s="34"/>
      <c r="W1224" s="14"/>
      <c r="X1224" s="34"/>
    </row>
    <row r="1225" spans="13:24" s="13" customFormat="1" x14ac:dyDescent="0.2">
      <c r="M1225" s="14"/>
      <c r="N1225" s="14"/>
      <c r="O1225" s="14"/>
      <c r="P1225" s="14"/>
      <c r="Q1225" s="14"/>
      <c r="R1225" s="14"/>
      <c r="S1225" s="14"/>
      <c r="T1225" s="34"/>
      <c r="U1225" s="14"/>
      <c r="V1225" s="34"/>
      <c r="W1225" s="14"/>
      <c r="X1225" s="34"/>
    </row>
    <row r="1226" spans="13:24" s="13" customFormat="1" x14ac:dyDescent="0.2">
      <c r="M1226" s="14"/>
      <c r="N1226" s="14"/>
      <c r="O1226" s="14"/>
      <c r="P1226" s="14"/>
      <c r="Q1226" s="14"/>
      <c r="R1226" s="14"/>
      <c r="S1226" s="14"/>
      <c r="T1226" s="34"/>
      <c r="U1226" s="14"/>
      <c r="V1226" s="34"/>
      <c r="W1226" s="14"/>
      <c r="X1226" s="34"/>
    </row>
    <row r="1227" spans="13:24" s="13" customFormat="1" x14ac:dyDescent="0.2">
      <c r="M1227" s="14"/>
      <c r="N1227" s="14"/>
      <c r="O1227" s="14"/>
      <c r="P1227" s="14"/>
      <c r="Q1227" s="14"/>
      <c r="R1227" s="14"/>
      <c r="S1227" s="14"/>
      <c r="T1227" s="34"/>
      <c r="U1227" s="14"/>
      <c r="V1227" s="34"/>
      <c r="W1227" s="14"/>
      <c r="X1227" s="34"/>
    </row>
    <row r="1228" spans="13:24" s="13" customFormat="1" x14ac:dyDescent="0.2">
      <c r="M1228" s="14"/>
      <c r="N1228" s="14"/>
      <c r="O1228" s="14"/>
      <c r="P1228" s="14"/>
      <c r="Q1228" s="14"/>
      <c r="R1228" s="14"/>
      <c r="S1228" s="14"/>
      <c r="T1228" s="34"/>
      <c r="U1228" s="14"/>
      <c r="V1228" s="34"/>
      <c r="W1228" s="14"/>
      <c r="X1228" s="34"/>
    </row>
    <row r="1229" spans="13:24" s="13" customFormat="1" x14ac:dyDescent="0.2">
      <c r="M1229" s="14"/>
      <c r="N1229" s="14"/>
      <c r="O1229" s="14"/>
      <c r="P1229" s="14"/>
      <c r="Q1229" s="14"/>
      <c r="R1229" s="14"/>
      <c r="S1229" s="14"/>
      <c r="T1229" s="34"/>
      <c r="U1229" s="14"/>
      <c r="V1229" s="34"/>
      <c r="W1229" s="14"/>
      <c r="X1229" s="34"/>
    </row>
    <row r="1230" spans="13:24" s="13" customFormat="1" x14ac:dyDescent="0.2">
      <c r="M1230" s="14"/>
      <c r="N1230" s="14"/>
      <c r="O1230" s="14"/>
      <c r="P1230" s="14"/>
      <c r="Q1230" s="14"/>
      <c r="R1230" s="14"/>
      <c r="S1230" s="14"/>
      <c r="T1230" s="34"/>
      <c r="U1230" s="14"/>
      <c r="V1230" s="34"/>
      <c r="W1230" s="14"/>
      <c r="X1230" s="34"/>
    </row>
    <row r="1231" spans="13:24" s="13" customFormat="1" x14ac:dyDescent="0.2">
      <c r="M1231" s="14"/>
      <c r="N1231" s="14"/>
      <c r="O1231" s="14"/>
      <c r="P1231" s="14"/>
      <c r="Q1231" s="14"/>
      <c r="R1231" s="14"/>
      <c r="S1231" s="14"/>
      <c r="T1231" s="34"/>
      <c r="U1231" s="14"/>
      <c r="V1231" s="34"/>
      <c r="W1231" s="14"/>
      <c r="X1231" s="34"/>
    </row>
    <row r="1232" spans="13:24" s="13" customFormat="1" x14ac:dyDescent="0.2">
      <c r="M1232" s="14"/>
      <c r="N1232" s="14"/>
      <c r="O1232" s="14"/>
      <c r="P1232" s="14"/>
      <c r="Q1232" s="14"/>
      <c r="R1232" s="14"/>
      <c r="S1232" s="14"/>
      <c r="T1232" s="34"/>
      <c r="U1232" s="14"/>
      <c r="V1232" s="34"/>
      <c r="W1232" s="14"/>
      <c r="X1232" s="34"/>
    </row>
    <row r="1233" spans="13:24" s="13" customFormat="1" x14ac:dyDescent="0.2">
      <c r="M1233" s="14"/>
      <c r="N1233" s="14"/>
      <c r="O1233" s="14"/>
      <c r="P1233" s="14"/>
      <c r="Q1233" s="14"/>
      <c r="R1233" s="14"/>
      <c r="S1233" s="14"/>
      <c r="T1233" s="34"/>
      <c r="U1233" s="14"/>
      <c r="V1233" s="34"/>
      <c r="W1233" s="14"/>
      <c r="X1233" s="34"/>
    </row>
    <row r="1234" spans="13:24" s="13" customFormat="1" x14ac:dyDescent="0.2">
      <c r="M1234" s="14"/>
      <c r="N1234" s="14"/>
      <c r="O1234" s="14"/>
      <c r="P1234" s="14"/>
      <c r="Q1234" s="14"/>
      <c r="R1234" s="14"/>
      <c r="S1234" s="14"/>
      <c r="T1234" s="34"/>
      <c r="U1234" s="14"/>
      <c r="V1234" s="34"/>
      <c r="W1234" s="14"/>
      <c r="X1234" s="34"/>
    </row>
    <row r="1235" spans="13:24" s="13" customFormat="1" x14ac:dyDescent="0.2">
      <c r="M1235" s="14"/>
      <c r="N1235" s="14"/>
      <c r="O1235" s="14"/>
      <c r="P1235" s="14"/>
      <c r="Q1235" s="14"/>
      <c r="R1235" s="14"/>
      <c r="S1235" s="14"/>
      <c r="T1235" s="34"/>
      <c r="U1235" s="14"/>
      <c r="V1235" s="34"/>
      <c r="W1235" s="14"/>
      <c r="X1235" s="34"/>
    </row>
    <row r="1236" spans="13:24" s="13" customFormat="1" x14ac:dyDescent="0.2">
      <c r="M1236" s="14"/>
      <c r="N1236" s="14"/>
      <c r="O1236" s="14"/>
      <c r="P1236" s="14"/>
      <c r="Q1236" s="14"/>
      <c r="R1236" s="14"/>
      <c r="S1236" s="14"/>
      <c r="T1236" s="34"/>
      <c r="U1236" s="14"/>
      <c r="V1236" s="34"/>
      <c r="W1236" s="14"/>
      <c r="X1236" s="34"/>
    </row>
    <row r="1237" spans="13:24" s="13" customFormat="1" x14ac:dyDescent="0.2">
      <c r="M1237" s="14"/>
      <c r="N1237" s="14"/>
      <c r="O1237" s="14"/>
      <c r="P1237" s="14"/>
      <c r="Q1237" s="14"/>
      <c r="R1237" s="14"/>
      <c r="S1237" s="14"/>
      <c r="T1237" s="34"/>
      <c r="U1237" s="14"/>
      <c r="V1237" s="34"/>
      <c r="W1237" s="14"/>
      <c r="X1237" s="34"/>
    </row>
    <row r="1238" spans="13:24" s="13" customFormat="1" x14ac:dyDescent="0.2">
      <c r="M1238" s="14"/>
      <c r="N1238" s="14"/>
      <c r="O1238" s="14"/>
      <c r="P1238" s="14"/>
      <c r="Q1238" s="14"/>
      <c r="R1238" s="14"/>
      <c r="S1238" s="14"/>
      <c r="T1238" s="34"/>
      <c r="U1238" s="14"/>
      <c r="V1238" s="34"/>
      <c r="W1238" s="14"/>
      <c r="X1238" s="34"/>
    </row>
    <row r="1239" spans="13:24" s="13" customFormat="1" x14ac:dyDescent="0.2">
      <c r="M1239" s="14"/>
      <c r="N1239" s="14"/>
      <c r="O1239" s="14"/>
      <c r="P1239" s="14"/>
      <c r="Q1239" s="14"/>
      <c r="R1239" s="14"/>
      <c r="S1239" s="14"/>
      <c r="T1239" s="34"/>
      <c r="U1239" s="14"/>
      <c r="V1239" s="34"/>
      <c r="W1239" s="14"/>
      <c r="X1239" s="34"/>
    </row>
    <row r="1240" spans="13:24" s="13" customFormat="1" x14ac:dyDescent="0.2">
      <c r="M1240" s="14"/>
      <c r="N1240" s="14"/>
      <c r="O1240" s="14"/>
      <c r="P1240" s="14"/>
      <c r="Q1240" s="14"/>
      <c r="R1240" s="14"/>
      <c r="S1240" s="14"/>
      <c r="T1240" s="34"/>
      <c r="U1240" s="14"/>
      <c r="V1240" s="34"/>
      <c r="W1240" s="14"/>
      <c r="X1240" s="34"/>
    </row>
    <row r="1241" spans="13:24" s="13" customFormat="1" x14ac:dyDescent="0.2">
      <c r="M1241" s="14"/>
      <c r="N1241" s="14"/>
      <c r="O1241" s="14"/>
      <c r="P1241" s="14"/>
      <c r="Q1241" s="14"/>
      <c r="R1241" s="14"/>
      <c r="S1241" s="14"/>
      <c r="T1241" s="34"/>
      <c r="U1241" s="14"/>
      <c r="V1241" s="34"/>
      <c r="W1241" s="14"/>
      <c r="X1241" s="34"/>
    </row>
    <row r="1242" spans="13:24" s="13" customFormat="1" x14ac:dyDescent="0.2">
      <c r="M1242" s="14"/>
      <c r="N1242" s="14"/>
      <c r="O1242" s="14"/>
      <c r="P1242" s="14"/>
      <c r="Q1242" s="14"/>
      <c r="R1242" s="14"/>
      <c r="S1242" s="14"/>
      <c r="T1242" s="34"/>
      <c r="U1242" s="14"/>
      <c r="V1242" s="34"/>
      <c r="W1242" s="14"/>
      <c r="X1242" s="34"/>
    </row>
    <row r="1243" spans="13:24" s="13" customFormat="1" x14ac:dyDescent="0.2">
      <c r="M1243" s="14"/>
      <c r="N1243" s="14"/>
      <c r="O1243" s="14"/>
      <c r="P1243" s="14"/>
      <c r="Q1243" s="14"/>
      <c r="R1243" s="14"/>
      <c r="S1243" s="14"/>
      <c r="T1243" s="34"/>
      <c r="U1243" s="14"/>
      <c r="V1243" s="34"/>
      <c r="W1243" s="14"/>
      <c r="X1243" s="34"/>
    </row>
    <row r="1244" spans="13:24" s="13" customFormat="1" x14ac:dyDescent="0.2">
      <c r="M1244" s="14"/>
      <c r="N1244" s="14"/>
      <c r="O1244" s="14"/>
      <c r="P1244" s="14"/>
      <c r="Q1244" s="14"/>
      <c r="R1244" s="14"/>
      <c r="S1244" s="14"/>
      <c r="T1244" s="34"/>
      <c r="U1244" s="14"/>
      <c r="V1244" s="34"/>
      <c r="W1244" s="14"/>
      <c r="X1244" s="34"/>
    </row>
    <row r="1245" spans="13:24" s="13" customFormat="1" x14ac:dyDescent="0.2">
      <c r="M1245" s="14"/>
      <c r="N1245" s="14"/>
      <c r="O1245" s="14"/>
      <c r="P1245" s="14"/>
      <c r="Q1245" s="14"/>
      <c r="R1245" s="14"/>
      <c r="S1245" s="14"/>
      <c r="T1245" s="34"/>
      <c r="U1245" s="14"/>
      <c r="V1245" s="34"/>
      <c r="W1245" s="14"/>
      <c r="X1245" s="34"/>
    </row>
    <row r="1246" spans="13:24" s="13" customFormat="1" x14ac:dyDescent="0.2">
      <c r="M1246" s="14"/>
      <c r="N1246" s="14"/>
      <c r="O1246" s="14"/>
      <c r="P1246" s="14"/>
      <c r="Q1246" s="14"/>
      <c r="R1246" s="14"/>
      <c r="S1246" s="14"/>
      <c r="T1246" s="34"/>
      <c r="U1246" s="14"/>
      <c r="V1246" s="34"/>
      <c r="W1246" s="14"/>
      <c r="X1246" s="34"/>
    </row>
    <row r="1247" spans="13:24" s="13" customFormat="1" x14ac:dyDescent="0.2">
      <c r="M1247" s="14"/>
      <c r="N1247" s="14"/>
      <c r="O1247" s="14"/>
      <c r="P1247" s="14"/>
      <c r="Q1247" s="14"/>
      <c r="R1247" s="14"/>
      <c r="S1247" s="14"/>
      <c r="T1247" s="34"/>
      <c r="U1247" s="14"/>
      <c r="V1247" s="34"/>
      <c r="W1247" s="14"/>
      <c r="X1247" s="34"/>
    </row>
    <row r="1248" spans="13:24" s="13" customFormat="1" x14ac:dyDescent="0.2">
      <c r="M1248" s="14"/>
      <c r="N1248" s="14"/>
      <c r="O1248" s="14"/>
      <c r="P1248" s="14"/>
      <c r="Q1248" s="14"/>
      <c r="R1248" s="14"/>
      <c r="S1248" s="14"/>
      <c r="T1248" s="34"/>
      <c r="U1248" s="14"/>
      <c r="V1248" s="34"/>
      <c r="W1248" s="14"/>
      <c r="X1248" s="34"/>
    </row>
    <row r="1249" spans="13:24" s="13" customFormat="1" x14ac:dyDescent="0.2">
      <c r="M1249" s="14"/>
      <c r="N1249" s="14"/>
      <c r="O1249" s="14"/>
      <c r="P1249" s="14"/>
      <c r="Q1249" s="14"/>
      <c r="R1249" s="14"/>
      <c r="S1249" s="14"/>
      <c r="T1249" s="34"/>
      <c r="U1249" s="14"/>
      <c r="V1249" s="34"/>
      <c r="W1249" s="14"/>
      <c r="X1249" s="34"/>
    </row>
    <row r="1250" spans="13:24" s="13" customFormat="1" x14ac:dyDescent="0.2">
      <c r="M1250" s="14"/>
      <c r="N1250" s="14"/>
      <c r="O1250" s="14"/>
      <c r="P1250" s="14"/>
      <c r="Q1250" s="14"/>
      <c r="R1250" s="14"/>
      <c r="S1250" s="14"/>
      <c r="T1250" s="34"/>
      <c r="U1250" s="14"/>
      <c r="V1250" s="34"/>
      <c r="W1250" s="14"/>
      <c r="X1250" s="34"/>
    </row>
    <row r="1251" spans="13:24" s="13" customFormat="1" x14ac:dyDescent="0.2">
      <c r="M1251" s="14"/>
      <c r="N1251" s="14"/>
      <c r="O1251" s="14"/>
      <c r="P1251" s="14"/>
      <c r="Q1251" s="14"/>
      <c r="R1251" s="14"/>
      <c r="S1251" s="14"/>
      <c r="T1251" s="34"/>
      <c r="U1251" s="14"/>
      <c r="V1251" s="34"/>
      <c r="W1251" s="14"/>
      <c r="X1251" s="34"/>
    </row>
    <row r="1252" spans="13:24" s="13" customFormat="1" x14ac:dyDescent="0.2">
      <c r="M1252" s="14"/>
      <c r="N1252" s="14"/>
      <c r="O1252" s="14"/>
      <c r="P1252" s="14"/>
      <c r="Q1252" s="14"/>
      <c r="R1252" s="14"/>
      <c r="S1252" s="14"/>
      <c r="T1252" s="34"/>
      <c r="U1252" s="14"/>
      <c r="V1252" s="34"/>
      <c r="W1252" s="14"/>
      <c r="X1252" s="34"/>
    </row>
    <row r="1253" spans="13:24" s="13" customFormat="1" x14ac:dyDescent="0.2">
      <c r="M1253" s="14"/>
      <c r="N1253" s="14"/>
      <c r="O1253" s="14"/>
      <c r="P1253" s="14"/>
      <c r="Q1253" s="14"/>
      <c r="R1253" s="14"/>
      <c r="S1253" s="14"/>
      <c r="T1253" s="34"/>
      <c r="U1253" s="14"/>
      <c r="V1253" s="34"/>
      <c r="W1253" s="14"/>
      <c r="X1253" s="34"/>
    </row>
    <row r="1254" spans="13:24" s="13" customFormat="1" x14ac:dyDescent="0.2">
      <c r="M1254" s="14"/>
      <c r="N1254" s="14"/>
      <c r="O1254" s="14"/>
      <c r="P1254" s="14"/>
      <c r="Q1254" s="14"/>
      <c r="R1254" s="14"/>
      <c r="S1254" s="14"/>
      <c r="T1254" s="34"/>
      <c r="U1254" s="14"/>
      <c r="V1254" s="34"/>
      <c r="W1254" s="14"/>
      <c r="X1254" s="34"/>
    </row>
    <row r="1255" spans="13:24" s="13" customFormat="1" x14ac:dyDescent="0.2">
      <c r="M1255" s="14"/>
      <c r="N1255" s="14"/>
      <c r="O1255" s="14"/>
      <c r="P1255" s="14"/>
      <c r="Q1255" s="14"/>
      <c r="R1255" s="14"/>
      <c r="S1255" s="14"/>
      <c r="T1255" s="34"/>
      <c r="U1255" s="14"/>
      <c r="V1255" s="34"/>
      <c r="W1255" s="14"/>
      <c r="X1255" s="34"/>
    </row>
    <row r="1256" spans="13:24" s="13" customFormat="1" x14ac:dyDescent="0.2">
      <c r="M1256" s="14"/>
      <c r="N1256" s="14"/>
      <c r="O1256" s="14"/>
      <c r="P1256" s="14"/>
      <c r="Q1256" s="14"/>
      <c r="R1256" s="14"/>
      <c r="S1256" s="14"/>
      <c r="T1256" s="34"/>
      <c r="U1256" s="14"/>
      <c r="V1256" s="34"/>
      <c r="W1256" s="14"/>
      <c r="X1256" s="34"/>
    </row>
    <row r="1257" spans="13:24" s="13" customFormat="1" x14ac:dyDescent="0.2">
      <c r="M1257" s="14"/>
      <c r="N1257" s="14"/>
      <c r="O1257" s="14"/>
      <c r="P1257" s="14"/>
      <c r="Q1257" s="14"/>
      <c r="R1257" s="14"/>
      <c r="S1257" s="14"/>
      <c r="T1257" s="34"/>
      <c r="U1257" s="14"/>
      <c r="V1257" s="34"/>
      <c r="W1257" s="14"/>
      <c r="X1257" s="34"/>
    </row>
    <row r="1258" spans="13:24" s="13" customFormat="1" x14ac:dyDescent="0.2">
      <c r="M1258" s="14"/>
      <c r="N1258" s="14"/>
      <c r="O1258" s="14"/>
      <c r="P1258" s="14"/>
      <c r="Q1258" s="14"/>
      <c r="R1258" s="14"/>
      <c r="S1258" s="14"/>
      <c r="T1258" s="34"/>
      <c r="U1258" s="14"/>
      <c r="V1258" s="34"/>
      <c r="W1258" s="14"/>
      <c r="X1258" s="34"/>
    </row>
    <row r="1259" spans="13:24" s="13" customFormat="1" x14ac:dyDescent="0.2">
      <c r="M1259" s="14"/>
      <c r="N1259" s="14"/>
      <c r="O1259" s="14"/>
      <c r="P1259" s="14"/>
      <c r="Q1259" s="14"/>
      <c r="R1259" s="14"/>
      <c r="S1259" s="14"/>
      <c r="T1259" s="34"/>
      <c r="U1259" s="14"/>
      <c r="V1259" s="34"/>
      <c r="W1259" s="14"/>
      <c r="X1259" s="34"/>
    </row>
    <row r="1260" spans="13:24" s="13" customFormat="1" x14ac:dyDescent="0.2">
      <c r="M1260" s="14"/>
      <c r="N1260" s="14"/>
      <c r="O1260" s="14"/>
      <c r="P1260" s="14"/>
      <c r="Q1260" s="14"/>
      <c r="R1260" s="14"/>
      <c r="S1260" s="14"/>
      <c r="T1260" s="34"/>
      <c r="U1260" s="14"/>
      <c r="V1260" s="34"/>
      <c r="W1260" s="14"/>
      <c r="X1260" s="34"/>
    </row>
    <row r="1261" spans="13:24" s="13" customFormat="1" x14ac:dyDescent="0.2">
      <c r="M1261" s="14"/>
      <c r="N1261" s="14"/>
      <c r="O1261" s="14"/>
      <c r="P1261" s="14"/>
      <c r="Q1261" s="14"/>
      <c r="R1261" s="14"/>
      <c r="S1261" s="14"/>
      <c r="T1261" s="34"/>
      <c r="U1261" s="14"/>
      <c r="V1261" s="34"/>
      <c r="W1261" s="14"/>
      <c r="X1261" s="34"/>
    </row>
    <row r="1262" spans="13:24" s="13" customFormat="1" x14ac:dyDescent="0.2">
      <c r="M1262" s="14"/>
      <c r="N1262" s="14"/>
      <c r="O1262" s="14"/>
      <c r="P1262" s="14"/>
      <c r="Q1262" s="14"/>
      <c r="R1262" s="14"/>
      <c r="S1262" s="14"/>
      <c r="T1262" s="34"/>
      <c r="U1262" s="14"/>
      <c r="V1262" s="34"/>
      <c r="W1262" s="14"/>
      <c r="X1262" s="34"/>
    </row>
    <row r="1263" spans="13:24" s="13" customFormat="1" x14ac:dyDescent="0.2">
      <c r="M1263" s="14"/>
      <c r="N1263" s="14"/>
      <c r="O1263" s="14"/>
      <c r="P1263" s="14"/>
      <c r="Q1263" s="14"/>
      <c r="R1263" s="14"/>
      <c r="S1263" s="14"/>
      <c r="T1263" s="34"/>
      <c r="U1263" s="14"/>
      <c r="V1263" s="34"/>
      <c r="W1263" s="14"/>
      <c r="X1263" s="34"/>
    </row>
    <row r="1264" spans="13:24" s="13" customFormat="1" x14ac:dyDescent="0.2">
      <c r="M1264" s="14"/>
      <c r="N1264" s="14"/>
      <c r="O1264" s="14"/>
      <c r="P1264" s="14"/>
      <c r="Q1264" s="14"/>
      <c r="R1264" s="14"/>
      <c r="S1264" s="14"/>
      <c r="T1264" s="34"/>
      <c r="U1264" s="14"/>
      <c r="V1264" s="34"/>
      <c r="W1264" s="14"/>
      <c r="X1264" s="34"/>
    </row>
    <row r="1265" spans="13:24" s="13" customFormat="1" x14ac:dyDescent="0.2">
      <c r="M1265" s="14"/>
      <c r="N1265" s="14"/>
      <c r="O1265" s="14"/>
      <c r="P1265" s="14"/>
      <c r="Q1265" s="14"/>
      <c r="R1265" s="14"/>
      <c r="S1265" s="14"/>
      <c r="T1265" s="34"/>
      <c r="U1265" s="14"/>
      <c r="V1265" s="34"/>
      <c r="W1265" s="14"/>
      <c r="X1265" s="34"/>
    </row>
    <row r="1266" spans="13:24" s="13" customFormat="1" x14ac:dyDescent="0.2">
      <c r="M1266" s="14"/>
      <c r="N1266" s="14"/>
      <c r="O1266" s="14"/>
      <c r="P1266" s="14"/>
      <c r="Q1266" s="14"/>
      <c r="R1266" s="14"/>
      <c r="S1266" s="14"/>
      <c r="T1266" s="34"/>
      <c r="U1266" s="14"/>
      <c r="V1266" s="34"/>
      <c r="W1266" s="14"/>
      <c r="X1266" s="34"/>
    </row>
    <row r="1267" spans="13:24" s="13" customFormat="1" x14ac:dyDescent="0.2">
      <c r="M1267" s="14"/>
      <c r="N1267" s="14"/>
      <c r="O1267" s="14"/>
      <c r="P1267" s="14"/>
      <c r="Q1267" s="14"/>
      <c r="R1267" s="14"/>
      <c r="S1267" s="14"/>
      <c r="T1267" s="34"/>
      <c r="U1267" s="14"/>
      <c r="V1267" s="34"/>
      <c r="W1267" s="14"/>
      <c r="X1267" s="34"/>
    </row>
    <row r="1268" spans="13:24" s="13" customFormat="1" x14ac:dyDescent="0.2">
      <c r="M1268" s="14"/>
      <c r="N1268" s="14"/>
      <c r="O1268" s="14"/>
      <c r="P1268" s="14"/>
      <c r="Q1268" s="14"/>
      <c r="R1268" s="14"/>
      <c r="S1268" s="14"/>
      <c r="T1268" s="34"/>
      <c r="U1268" s="14"/>
      <c r="V1268" s="34"/>
      <c r="W1268" s="14"/>
      <c r="X1268" s="34"/>
    </row>
    <row r="1269" spans="13:24" s="13" customFormat="1" x14ac:dyDescent="0.2">
      <c r="M1269" s="14"/>
      <c r="N1269" s="14"/>
      <c r="O1269" s="14"/>
      <c r="P1269" s="14"/>
      <c r="Q1269" s="14"/>
      <c r="R1269" s="14"/>
      <c r="S1269" s="14"/>
      <c r="T1269" s="34"/>
      <c r="U1269" s="14"/>
      <c r="V1269" s="34"/>
      <c r="W1269" s="14"/>
      <c r="X1269" s="34"/>
    </row>
    <row r="1270" spans="13:24" s="13" customFormat="1" x14ac:dyDescent="0.2">
      <c r="M1270" s="14"/>
      <c r="N1270" s="14"/>
      <c r="O1270" s="14"/>
      <c r="P1270" s="14"/>
      <c r="Q1270" s="14"/>
      <c r="R1270" s="14"/>
      <c r="S1270" s="14"/>
      <c r="T1270" s="34"/>
      <c r="U1270" s="14"/>
      <c r="V1270" s="34"/>
      <c r="W1270" s="14"/>
      <c r="X1270" s="34"/>
    </row>
    <row r="1271" spans="13:24" s="13" customFormat="1" x14ac:dyDescent="0.2">
      <c r="M1271" s="14"/>
      <c r="N1271" s="14"/>
      <c r="O1271" s="14"/>
      <c r="P1271" s="14"/>
      <c r="Q1271" s="14"/>
      <c r="R1271" s="14"/>
      <c r="S1271" s="14"/>
      <c r="T1271" s="34"/>
      <c r="U1271" s="14"/>
      <c r="V1271" s="34"/>
      <c r="W1271" s="14"/>
      <c r="X1271" s="34"/>
    </row>
    <row r="1272" spans="13:24" s="13" customFormat="1" x14ac:dyDescent="0.2">
      <c r="M1272" s="14"/>
      <c r="N1272" s="14"/>
      <c r="O1272" s="14"/>
      <c r="P1272" s="14"/>
      <c r="Q1272" s="14"/>
      <c r="R1272" s="14"/>
      <c r="S1272" s="14"/>
      <c r="T1272" s="34"/>
      <c r="U1272" s="14"/>
      <c r="V1272" s="34"/>
      <c r="W1272" s="14"/>
      <c r="X1272" s="34"/>
    </row>
    <row r="1273" spans="13:24" s="13" customFormat="1" x14ac:dyDescent="0.2">
      <c r="M1273" s="14"/>
      <c r="N1273" s="14"/>
      <c r="O1273" s="14"/>
      <c r="P1273" s="14"/>
      <c r="Q1273" s="14"/>
      <c r="R1273" s="14"/>
      <c r="S1273" s="14"/>
      <c r="T1273" s="34"/>
      <c r="U1273" s="14"/>
      <c r="V1273" s="34"/>
      <c r="W1273" s="14"/>
      <c r="X1273" s="34"/>
    </row>
    <row r="1274" spans="13:24" s="13" customFormat="1" x14ac:dyDescent="0.2">
      <c r="M1274" s="14"/>
      <c r="N1274" s="14"/>
      <c r="O1274" s="14"/>
      <c r="P1274" s="14"/>
      <c r="Q1274" s="14"/>
      <c r="R1274" s="14"/>
      <c r="S1274" s="14"/>
      <c r="T1274" s="34"/>
      <c r="U1274" s="14"/>
      <c r="V1274" s="34"/>
      <c r="W1274" s="14"/>
      <c r="X1274" s="34"/>
    </row>
    <row r="1275" spans="13:24" s="13" customFormat="1" x14ac:dyDescent="0.2">
      <c r="M1275" s="14"/>
      <c r="N1275" s="14"/>
      <c r="O1275" s="14"/>
      <c r="P1275" s="14"/>
      <c r="Q1275" s="14"/>
      <c r="R1275" s="14"/>
      <c r="S1275" s="14"/>
      <c r="T1275" s="34"/>
      <c r="U1275" s="14"/>
      <c r="V1275" s="34"/>
      <c r="W1275" s="14"/>
      <c r="X1275" s="34"/>
    </row>
    <row r="1276" spans="13:24" s="13" customFormat="1" x14ac:dyDescent="0.2">
      <c r="M1276" s="14"/>
      <c r="N1276" s="14"/>
      <c r="O1276" s="14"/>
      <c r="P1276" s="14"/>
      <c r="Q1276" s="14"/>
      <c r="R1276" s="14"/>
      <c r="S1276" s="14"/>
      <c r="T1276" s="34"/>
      <c r="U1276" s="14"/>
      <c r="V1276" s="34"/>
      <c r="W1276" s="14"/>
      <c r="X1276" s="34"/>
    </row>
    <row r="1277" spans="13:24" s="13" customFormat="1" x14ac:dyDescent="0.2">
      <c r="M1277" s="14"/>
      <c r="N1277" s="14"/>
      <c r="O1277" s="14"/>
      <c r="P1277" s="14"/>
      <c r="Q1277" s="14"/>
      <c r="R1277" s="14"/>
      <c r="S1277" s="14"/>
      <c r="T1277" s="34"/>
      <c r="U1277" s="14"/>
      <c r="V1277" s="34"/>
      <c r="W1277" s="14"/>
      <c r="X1277" s="34"/>
    </row>
    <row r="1278" spans="13:24" s="13" customFormat="1" x14ac:dyDescent="0.2">
      <c r="M1278" s="14"/>
      <c r="N1278" s="14"/>
      <c r="O1278" s="14"/>
      <c r="P1278" s="14"/>
      <c r="Q1278" s="14"/>
      <c r="R1278" s="14"/>
      <c r="S1278" s="14"/>
      <c r="T1278" s="34"/>
      <c r="U1278" s="14"/>
      <c r="V1278" s="34"/>
      <c r="W1278" s="14"/>
      <c r="X1278" s="34"/>
    </row>
    <row r="1279" spans="13:24" s="13" customFormat="1" x14ac:dyDescent="0.2">
      <c r="M1279" s="14"/>
      <c r="N1279" s="14"/>
      <c r="O1279" s="14"/>
      <c r="P1279" s="14"/>
      <c r="Q1279" s="14"/>
      <c r="R1279" s="14"/>
      <c r="S1279" s="14"/>
      <c r="T1279" s="34"/>
      <c r="U1279" s="14"/>
      <c r="V1279" s="34"/>
      <c r="W1279" s="14"/>
      <c r="X1279" s="34"/>
    </row>
    <row r="1280" spans="13:24" s="13" customFormat="1" x14ac:dyDescent="0.2">
      <c r="M1280" s="14"/>
      <c r="N1280" s="14"/>
      <c r="O1280" s="14"/>
      <c r="P1280" s="14"/>
      <c r="Q1280" s="14"/>
      <c r="R1280" s="14"/>
      <c r="S1280" s="14"/>
      <c r="T1280" s="34"/>
      <c r="U1280" s="14"/>
      <c r="V1280" s="34"/>
      <c r="W1280" s="14"/>
      <c r="X1280" s="34"/>
    </row>
    <row r="1281" spans="13:24" s="13" customFormat="1" x14ac:dyDescent="0.2">
      <c r="M1281" s="14"/>
      <c r="N1281" s="14"/>
      <c r="O1281" s="14"/>
      <c r="P1281" s="14"/>
      <c r="Q1281" s="14"/>
      <c r="R1281" s="14"/>
      <c r="S1281" s="14"/>
      <c r="T1281" s="34"/>
      <c r="U1281" s="14"/>
      <c r="V1281" s="34"/>
      <c r="W1281" s="14"/>
      <c r="X1281" s="34"/>
    </row>
    <row r="1282" spans="13:24" s="13" customFormat="1" x14ac:dyDescent="0.2">
      <c r="M1282" s="14"/>
      <c r="N1282" s="14"/>
      <c r="O1282" s="14"/>
      <c r="P1282" s="14"/>
      <c r="Q1282" s="14"/>
      <c r="R1282" s="14"/>
      <c r="S1282" s="14"/>
      <c r="T1282" s="34"/>
      <c r="U1282" s="14"/>
      <c r="V1282" s="34"/>
      <c r="W1282" s="14"/>
      <c r="X1282" s="34"/>
    </row>
    <row r="1283" spans="13:24" s="13" customFormat="1" x14ac:dyDescent="0.2">
      <c r="M1283" s="14"/>
      <c r="N1283" s="14"/>
      <c r="O1283" s="14"/>
      <c r="P1283" s="14"/>
      <c r="Q1283" s="14"/>
      <c r="R1283" s="14"/>
      <c r="S1283" s="14"/>
      <c r="T1283" s="34"/>
      <c r="U1283" s="14"/>
      <c r="V1283" s="34"/>
      <c r="W1283" s="14"/>
      <c r="X1283" s="34"/>
    </row>
    <row r="1284" spans="13:24" s="13" customFormat="1" x14ac:dyDescent="0.2">
      <c r="M1284" s="14"/>
      <c r="N1284" s="14"/>
      <c r="O1284" s="14"/>
      <c r="P1284" s="14"/>
      <c r="Q1284" s="14"/>
      <c r="R1284" s="14"/>
      <c r="S1284" s="14"/>
      <c r="T1284" s="34"/>
      <c r="U1284" s="14"/>
      <c r="V1284" s="34"/>
      <c r="W1284" s="14"/>
      <c r="X1284" s="34"/>
    </row>
    <row r="1285" spans="13:24" s="13" customFormat="1" x14ac:dyDescent="0.2">
      <c r="M1285" s="14"/>
      <c r="N1285" s="14"/>
      <c r="O1285" s="14"/>
      <c r="P1285" s="14"/>
      <c r="Q1285" s="14"/>
      <c r="R1285" s="14"/>
      <c r="S1285" s="14"/>
      <c r="T1285" s="34"/>
      <c r="U1285" s="14"/>
      <c r="V1285" s="34"/>
      <c r="W1285" s="14"/>
      <c r="X1285" s="34"/>
    </row>
    <row r="1286" spans="13:24" s="13" customFormat="1" x14ac:dyDescent="0.2">
      <c r="M1286" s="14"/>
      <c r="N1286" s="14"/>
      <c r="O1286" s="14"/>
      <c r="P1286" s="14"/>
      <c r="Q1286" s="14"/>
      <c r="R1286" s="14"/>
      <c r="S1286" s="14"/>
      <c r="T1286" s="34"/>
      <c r="U1286" s="14"/>
      <c r="V1286" s="34"/>
      <c r="W1286" s="14"/>
      <c r="X1286" s="34"/>
    </row>
    <row r="1287" spans="13:24" s="13" customFormat="1" x14ac:dyDescent="0.2">
      <c r="M1287" s="14"/>
      <c r="N1287" s="14"/>
      <c r="O1287" s="14"/>
      <c r="P1287" s="14"/>
      <c r="Q1287" s="14"/>
      <c r="R1287" s="14"/>
      <c r="S1287" s="14"/>
      <c r="T1287" s="34"/>
      <c r="U1287" s="14"/>
      <c r="V1287" s="34"/>
      <c r="W1287" s="14"/>
      <c r="X1287" s="34"/>
    </row>
    <row r="1288" spans="13:24" s="13" customFormat="1" x14ac:dyDescent="0.2">
      <c r="M1288" s="14"/>
      <c r="N1288" s="14"/>
      <c r="O1288" s="14"/>
      <c r="P1288" s="14"/>
      <c r="Q1288" s="14"/>
      <c r="R1288" s="14"/>
      <c r="S1288" s="14"/>
      <c r="T1288" s="34"/>
      <c r="U1288" s="14"/>
      <c r="V1288" s="34"/>
      <c r="W1288" s="14"/>
      <c r="X1288" s="34"/>
    </row>
    <row r="1289" spans="13:24" s="13" customFormat="1" x14ac:dyDescent="0.2">
      <c r="M1289" s="14"/>
      <c r="N1289" s="14"/>
      <c r="O1289" s="14"/>
      <c r="P1289" s="14"/>
      <c r="Q1289" s="14"/>
      <c r="R1289" s="14"/>
      <c r="S1289" s="14"/>
      <c r="T1289" s="34"/>
      <c r="U1289" s="14"/>
      <c r="V1289" s="34"/>
      <c r="W1289" s="14"/>
      <c r="X1289" s="34"/>
    </row>
    <row r="1290" spans="13:24" s="13" customFormat="1" x14ac:dyDescent="0.2">
      <c r="M1290" s="14"/>
      <c r="N1290" s="14"/>
      <c r="O1290" s="14"/>
      <c r="P1290" s="14"/>
      <c r="Q1290" s="14"/>
      <c r="R1290" s="14"/>
      <c r="S1290" s="14"/>
      <c r="T1290" s="34"/>
      <c r="U1290" s="14"/>
      <c r="V1290" s="34"/>
      <c r="W1290" s="14"/>
      <c r="X1290" s="34"/>
    </row>
    <row r="1291" spans="13:24" s="13" customFormat="1" x14ac:dyDescent="0.2">
      <c r="M1291" s="14"/>
      <c r="N1291" s="14"/>
      <c r="O1291" s="14"/>
      <c r="P1291" s="14"/>
      <c r="Q1291" s="14"/>
      <c r="R1291" s="14"/>
      <c r="S1291" s="14"/>
      <c r="T1291" s="34"/>
      <c r="U1291" s="14"/>
      <c r="V1291" s="34"/>
      <c r="W1291" s="14"/>
      <c r="X1291" s="34"/>
    </row>
    <row r="1292" spans="13:24" s="13" customFormat="1" x14ac:dyDescent="0.2">
      <c r="M1292" s="14"/>
      <c r="N1292" s="14"/>
      <c r="O1292" s="14"/>
      <c r="P1292" s="14"/>
      <c r="Q1292" s="14"/>
      <c r="R1292" s="14"/>
      <c r="S1292" s="14"/>
      <c r="T1292" s="34"/>
      <c r="U1292" s="14"/>
      <c r="V1292" s="34"/>
      <c r="W1292" s="14"/>
      <c r="X1292" s="34"/>
    </row>
    <row r="1293" spans="13:24" s="13" customFormat="1" x14ac:dyDescent="0.2">
      <c r="M1293" s="14"/>
      <c r="N1293" s="14"/>
      <c r="O1293" s="14"/>
      <c r="P1293" s="14"/>
      <c r="Q1293" s="14"/>
      <c r="R1293" s="14"/>
      <c r="S1293" s="14"/>
      <c r="T1293" s="34"/>
      <c r="U1293" s="14"/>
      <c r="V1293" s="34"/>
      <c r="W1293" s="14"/>
      <c r="X1293" s="34"/>
    </row>
    <row r="1294" spans="13:24" s="13" customFormat="1" x14ac:dyDescent="0.2">
      <c r="M1294" s="14"/>
      <c r="N1294" s="14"/>
      <c r="O1294" s="14"/>
      <c r="P1294" s="14"/>
      <c r="Q1294" s="14"/>
      <c r="R1294" s="14"/>
      <c r="S1294" s="14"/>
      <c r="T1294" s="34"/>
      <c r="U1294" s="14"/>
      <c r="V1294" s="34"/>
      <c r="W1294" s="14"/>
      <c r="X1294" s="34"/>
    </row>
    <row r="1295" spans="13:24" s="13" customFormat="1" x14ac:dyDescent="0.2">
      <c r="M1295" s="14"/>
      <c r="N1295" s="14"/>
      <c r="O1295" s="14"/>
      <c r="P1295" s="14"/>
      <c r="Q1295" s="14"/>
      <c r="R1295" s="14"/>
      <c r="S1295" s="14"/>
      <c r="T1295" s="34"/>
      <c r="U1295" s="14"/>
      <c r="V1295" s="34"/>
      <c r="W1295" s="14"/>
      <c r="X1295" s="34"/>
    </row>
    <row r="1296" spans="13:24" s="13" customFormat="1" x14ac:dyDescent="0.2">
      <c r="M1296" s="14"/>
      <c r="N1296" s="14"/>
      <c r="O1296" s="14"/>
      <c r="P1296" s="14"/>
      <c r="Q1296" s="14"/>
      <c r="R1296" s="14"/>
      <c r="S1296" s="14"/>
      <c r="T1296" s="34"/>
      <c r="U1296" s="14"/>
      <c r="V1296" s="34"/>
      <c r="W1296" s="14"/>
      <c r="X1296" s="34"/>
    </row>
    <row r="1297" spans="13:24" s="13" customFormat="1" x14ac:dyDescent="0.2">
      <c r="M1297" s="14"/>
      <c r="N1297" s="14"/>
      <c r="O1297" s="14"/>
      <c r="P1297" s="14"/>
      <c r="Q1297" s="14"/>
      <c r="R1297" s="14"/>
      <c r="S1297" s="14"/>
      <c r="T1297" s="34"/>
      <c r="U1297" s="14"/>
      <c r="V1297" s="34"/>
      <c r="W1297" s="14"/>
      <c r="X1297" s="34"/>
    </row>
    <row r="1298" spans="13:24" s="13" customFormat="1" x14ac:dyDescent="0.2">
      <c r="M1298" s="14"/>
      <c r="N1298" s="14"/>
      <c r="O1298" s="14"/>
      <c r="P1298" s="14"/>
      <c r="Q1298" s="14"/>
      <c r="R1298" s="14"/>
      <c r="S1298" s="14"/>
      <c r="T1298" s="34"/>
      <c r="U1298" s="14"/>
      <c r="V1298" s="34"/>
      <c r="W1298" s="14"/>
      <c r="X1298" s="34"/>
    </row>
    <row r="1299" spans="13:24" s="13" customFormat="1" x14ac:dyDescent="0.2">
      <c r="M1299" s="14"/>
      <c r="N1299" s="14"/>
      <c r="O1299" s="14"/>
      <c r="P1299" s="14"/>
      <c r="Q1299" s="14"/>
      <c r="R1299" s="14"/>
      <c r="S1299" s="14"/>
      <c r="T1299" s="34"/>
      <c r="U1299" s="14"/>
      <c r="V1299" s="34"/>
      <c r="W1299" s="14"/>
      <c r="X1299" s="34"/>
    </row>
    <row r="1300" spans="13:24" s="13" customFormat="1" x14ac:dyDescent="0.2">
      <c r="M1300" s="14"/>
      <c r="N1300" s="14"/>
      <c r="O1300" s="14"/>
      <c r="P1300" s="14"/>
      <c r="Q1300" s="14"/>
      <c r="R1300" s="14"/>
      <c r="S1300" s="14"/>
      <c r="T1300" s="34"/>
      <c r="U1300" s="14"/>
      <c r="V1300" s="34"/>
      <c r="W1300" s="14"/>
      <c r="X1300" s="34"/>
    </row>
    <row r="1301" spans="13:24" s="13" customFormat="1" x14ac:dyDescent="0.2">
      <c r="M1301" s="14"/>
      <c r="N1301" s="14"/>
      <c r="O1301" s="14"/>
      <c r="P1301" s="14"/>
      <c r="Q1301" s="14"/>
      <c r="R1301" s="14"/>
      <c r="S1301" s="14"/>
      <c r="T1301" s="34"/>
      <c r="U1301" s="14"/>
      <c r="V1301" s="34"/>
      <c r="W1301" s="14"/>
      <c r="X1301" s="34"/>
    </row>
    <row r="1302" spans="13:24" s="13" customFormat="1" x14ac:dyDescent="0.2">
      <c r="M1302" s="14"/>
      <c r="N1302" s="14"/>
      <c r="O1302" s="14"/>
      <c r="P1302" s="14"/>
      <c r="Q1302" s="14"/>
      <c r="R1302" s="14"/>
      <c r="S1302" s="14"/>
      <c r="T1302" s="34"/>
      <c r="U1302" s="14"/>
      <c r="V1302" s="34"/>
      <c r="W1302" s="14"/>
      <c r="X1302" s="34"/>
    </row>
    <row r="1303" spans="13:24" s="13" customFormat="1" x14ac:dyDescent="0.2">
      <c r="M1303" s="14"/>
      <c r="N1303" s="14"/>
      <c r="O1303" s="14"/>
      <c r="P1303" s="14"/>
      <c r="Q1303" s="14"/>
      <c r="R1303" s="14"/>
      <c r="S1303" s="14"/>
      <c r="T1303" s="34"/>
      <c r="U1303" s="14"/>
      <c r="V1303" s="34"/>
      <c r="W1303" s="14"/>
      <c r="X1303" s="34"/>
    </row>
    <row r="1304" spans="13:24" s="13" customFormat="1" x14ac:dyDescent="0.2">
      <c r="M1304" s="14"/>
      <c r="N1304" s="14"/>
      <c r="O1304" s="14"/>
      <c r="P1304" s="14"/>
      <c r="Q1304" s="14"/>
      <c r="R1304" s="14"/>
      <c r="S1304" s="14"/>
      <c r="T1304" s="34"/>
      <c r="U1304" s="14"/>
      <c r="V1304" s="34"/>
      <c r="W1304" s="14"/>
      <c r="X1304" s="34"/>
    </row>
    <row r="1305" spans="13:24" s="13" customFormat="1" x14ac:dyDescent="0.2">
      <c r="M1305" s="14"/>
      <c r="N1305" s="14"/>
      <c r="O1305" s="14"/>
      <c r="P1305" s="14"/>
      <c r="Q1305" s="14"/>
      <c r="R1305" s="14"/>
      <c r="S1305" s="14"/>
      <c r="T1305" s="34"/>
      <c r="U1305" s="14"/>
      <c r="V1305" s="34"/>
      <c r="W1305" s="14"/>
      <c r="X1305" s="34"/>
    </row>
    <row r="1306" spans="13:24" s="13" customFormat="1" x14ac:dyDescent="0.2">
      <c r="M1306" s="14"/>
      <c r="N1306" s="14"/>
      <c r="O1306" s="14"/>
      <c r="P1306" s="14"/>
      <c r="Q1306" s="14"/>
      <c r="R1306" s="14"/>
      <c r="S1306" s="14"/>
      <c r="T1306" s="34"/>
      <c r="U1306" s="14"/>
      <c r="V1306" s="34"/>
      <c r="W1306" s="14"/>
      <c r="X1306" s="34"/>
    </row>
    <row r="1307" spans="13:24" s="13" customFormat="1" x14ac:dyDescent="0.2">
      <c r="M1307" s="14"/>
      <c r="N1307" s="14"/>
      <c r="O1307" s="14"/>
      <c r="P1307" s="14"/>
      <c r="Q1307" s="14"/>
      <c r="R1307" s="14"/>
      <c r="S1307" s="14"/>
      <c r="T1307" s="34"/>
      <c r="U1307" s="14"/>
      <c r="V1307" s="34"/>
      <c r="W1307" s="14"/>
      <c r="X1307" s="34"/>
    </row>
    <row r="1308" spans="13:24" s="13" customFormat="1" x14ac:dyDescent="0.2">
      <c r="M1308" s="14"/>
      <c r="N1308" s="14"/>
      <c r="O1308" s="14"/>
      <c r="P1308" s="14"/>
      <c r="Q1308" s="14"/>
      <c r="R1308" s="14"/>
      <c r="S1308" s="14"/>
      <c r="T1308" s="34"/>
      <c r="U1308" s="14"/>
      <c r="V1308" s="34"/>
      <c r="W1308" s="14"/>
      <c r="X1308" s="34"/>
    </row>
    <row r="1309" spans="13:24" s="13" customFormat="1" x14ac:dyDescent="0.2">
      <c r="M1309" s="14"/>
      <c r="N1309" s="14"/>
      <c r="O1309" s="14"/>
      <c r="P1309" s="14"/>
      <c r="Q1309" s="14"/>
      <c r="R1309" s="14"/>
      <c r="S1309" s="14"/>
      <c r="T1309" s="34"/>
      <c r="U1309" s="14"/>
      <c r="V1309" s="34"/>
      <c r="W1309" s="14"/>
      <c r="X1309" s="34"/>
    </row>
    <row r="1310" spans="13:24" s="13" customFormat="1" x14ac:dyDescent="0.2">
      <c r="M1310" s="14"/>
      <c r="N1310" s="14"/>
      <c r="O1310" s="14"/>
      <c r="P1310" s="14"/>
      <c r="Q1310" s="14"/>
      <c r="R1310" s="14"/>
      <c r="S1310" s="14"/>
      <c r="T1310" s="34"/>
      <c r="U1310" s="14"/>
      <c r="V1310" s="34"/>
      <c r="W1310" s="14"/>
      <c r="X1310" s="34"/>
    </row>
    <row r="1311" spans="13:24" s="13" customFormat="1" x14ac:dyDescent="0.2">
      <c r="M1311" s="14"/>
      <c r="N1311" s="14"/>
      <c r="O1311" s="14"/>
      <c r="P1311" s="14"/>
      <c r="Q1311" s="14"/>
      <c r="R1311" s="14"/>
      <c r="S1311" s="14"/>
      <c r="T1311" s="34"/>
      <c r="U1311" s="14"/>
      <c r="V1311" s="34"/>
      <c r="W1311" s="14"/>
      <c r="X1311" s="34"/>
    </row>
    <row r="1312" spans="13:24" s="13" customFormat="1" x14ac:dyDescent="0.2">
      <c r="M1312" s="14"/>
      <c r="N1312" s="14"/>
      <c r="O1312" s="14"/>
      <c r="P1312" s="14"/>
      <c r="Q1312" s="14"/>
      <c r="R1312" s="14"/>
      <c r="S1312" s="14"/>
      <c r="T1312" s="34"/>
      <c r="U1312" s="14"/>
      <c r="V1312" s="34"/>
      <c r="W1312" s="14"/>
      <c r="X1312" s="34"/>
    </row>
    <row r="1313" spans="13:24" s="13" customFormat="1" x14ac:dyDescent="0.2">
      <c r="M1313" s="14"/>
      <c r="N1313" s="14"/>
      <c r="O1313" s="14"/>
      <c r="P1313" s="14"/>
      <c r="Q1313" s="14"/>
      <c r="R1313" s="14"/>
      <c r="S1313" s="14"/>
      <c r="T1313" s="34"/>
      <c r="U1313" s="14"/>
      <c r="V1313" s="34"/>
      <c r="W1313" s="14"/>
      <c r="X1313" s="34"/>
    </row>
    <row r="1314" spans="13:24" s="13" customFormat="1" x14ac:dyDescent="0.2">
      <c r="M1314" s="14"/>
      <c r="N1314" s="14"/>
      <c r="O1314" s="14"/>
      <c r="P1314" s="14"/>
      <c r="Q1314" s="14"/>
      <c r="R1314" s="14"/>
      <c r="S1314" s="14"/>
      <c r="T1314" s="34"/>
      <c r="U1314" s="14"/>
      <c r="V1314" s="34"/>
      <c r="W1314" s="14"/>
      <c r="X1314" s="34"/>
    </row>
    <row r="1315" spans="13:24" s="13" customFormat="1" x14ac:dyDescent="0.2">
      <c r="M1315" s="14"/>
      <c r="N1315" s="14"/>
      <c r="O1315" s="14"/>
      <c r="P1315" s="14"/>
      <c r="Q1315" s="14"/>
      <c r="R1315" s="14"/>
      <c r="S1315" s="14"/>
      <c r="T1315" s="34"/>
      <c r="U1315" s="14"/>
      <c r="V1315" s="34"/>
      <c r="W1315" s="14"/>
      <c r="X1315" s="34"/>
    </row>
    <row r="1316" spans="13:24" s="13" customFormat="1" x14ac:dyDescent="0.2">
      <c r="M1316" s="14"/>
      <c r="N1316" s="14"/>
      <c r="O1316" s="14"/>
      <c r="P1316" s="14"/>
      <c r="Q1316" s="14"/>
      <c r="R1316" s="14"/>
      <c r="S1316" s="14"/>
      <c r="T1316" s="34"/>
      <c r="U1316" s="14"/>
      <c r="V1316" s="34"/>
      <c r="W1316" s="14"/>
      <c r="X1316" s="34"/>
    </row>
    <row r="1317" spans="13:24" s="13" customFormat="1" x14ac:dyDescent="0.2">
      <c r="M1317" s="14"/>
      <c r="N1317" s="14"/>
      <c r="O1317" s="14"/>
      <c r="P1317" s="14"/>
      <c r="Q1317" s="14"/>
      <c r="R1317" s="14"/>
      <c r="S1317" s="14"/>
      <c r="T1317" s="34"/>
      <c r="U1317" s="14"/>
      <c r="V1317" s="34"/>
      <c r="W1317" s="14"/>
      <c r="X1317" s="34"/>
    </row>
    <row r="1318" spans="13:24" s="13" customFormat="1" x14ac:dyDescent="0.2">
      <c r="M1318" s="14"/>
      <c r="N1318" s="14"/>
      <c r="O1318" s="14"/>
      <c r="P1318" s="14"/>
      <c r="Q1318" s="14"/>
      <c r="R1318" s="14"/>
      <c r="S1318" s="14"/>
      <c r="T1318" s="34"/>
      <c r="U1318" s="14"/>
      <c r="V1318" s="34"/>
      <c r="W1318" s="14"/>
      <c r="X1318" s="34"/>
    </row>
    <row r="1319" spans="13:24" s="13" customFormat="1" x14ac:dyDescent="0.2">
      <c r="M1319" s="14"/>
      <c r="N1319" s="14"/>
      <c r="O1319" s="14"/>
      <c r="P1319" s="14"/>
      <c r="Q1319" s="14"/>
      <c r="R1319" s="14"/>
      <c r="S1319" s="14"/>
      <c r="T1319" s="34"/>
      <c r="U1319" s="14"/>
      <c r="V1319" s="34"/>
      <c r="W1319" s="14"/>
      <c r="X1319" s="34"/>
    </row>
    <row r="1320" spans="13:24" s="13" customFormat="1" x14ac:dyDescent="0.2">
      <c r="M1320" s="14"/>
      <c r="N1320" s="14"/>
      <c r="O1320" s="14"/>
      <c r="P1320" s="14"/>
      <c r="Q1320" s="14"/>
      <c r="R1320" s="14"/>
      <c r="S1320" s="14"/>
      <c r="T1320" s="34"/>
      <c r="U1320" s="14"/>
      <c r="V1320" s="34"/>
      <c r="W1320" s="14"/>
      <c r="X1320" s="34"/>
    </row>
    <row r="1321" spans="13:24" s="13" customFormat="1" x14ac:dyDescent="0.2">
      <c r="M1321" s="14"/>
      <c r="N1321" s="14"/>
      <c r="O1321" s="14"/>
      <c r="P1321" s="14"/>
      <c r="Q1321" s="14"/>
      <c r="R1321" s="14"/>
      <c r="S1321" s="14"/>
      <c r="T1321" s="34"/>
      <c r="U1321" s="14"/>
      <c r="V1321" s="34"/>
      <c r="W1321" s="14"/>
      <c r="X1321" s="34"/>
    </row>
    <row r="1322" spans="13:24" s="13" customFormat="1" x14ac:dyDescent="0.2">
      <c r="M1322" s="14"/>
      <c r="N1322" s="14"/>
      <c r="O1322" s="14"/>
      <c r="P1322" s="14"/>
      <c r="Q1322" s="14"/>
      <c r="R1322" s="14"/>
      <c r="S1322" s="14"/>
      <c r="T1322" s="34"/>
      <c r="U1322" s="14"/>
      <c r="V1322" s="34"/>
      <c r="W1322" s="14"/>
      <c r="X1322" s="34"/>
    </row>
    <row r="1323" spans="13:24" s="13" customFormat="1" x14ac:dyDescent="0.2">
      <c r="M1323" s="14"/>
      <c r="N1323" s="14"/>
      <c r="O1323" s="14"/>
      <c r="P1323" s="14"/>
      <c r="Q1323" s="14"/>
      <c r="R1323" s="14"/>
      <c r="S1323" s="14"/>
      <c r="T1323" s="34"/>
      <c r="U1323" s="14"/>
      <c r="V1323" s="34"/>
      <c r="W1323" s="14"/>
      <c r="X1323" s="34"/>
    </row>
    <row r="1324" spans="13:24" s="13" customFormat="1" x14ac:dyDescent="0.2">
      <c r="M1324" s="14"/>
      <c r="N1324" s="14"/>
      <c r="O1324" s="14"/>
      <c r="P1324" s="14"/>
      <c r="Q1324" s="14"/>
      <c r="R1324" s="14"/>
      <c r="S1324" s="14"/>
      <c r="T1324" s="34"/>
      <c r="U1324" s="14"/>
      <c r="V1324" s="34"/>
      <c r="W1324" s="14"/>
      <c r="X1324" s="34"/>
    </row>
    <row r="1325" spans="13:24" s="13" customFormat="1" x14ac:dyDescent="0.2">
      <c r="M1325" s="14"/>
      <c r="N1325" s="14"/>
      <c r="O1325" s="14"/>
      <c r="P1325" s="14"/>
      <c r="Q1325" s="14"/>
      <c r="R1325" s="14"/>
      <c r="S1325" s="14"/>
      <c r="T1325" s="34"/>
      <c r="U1325" s="14"/>
      <c r="V1325" s="34"/>
      <c r="W1325" s="14"/>
      <c r="X1325" s="34"/>
    </row>
    <row r="1326" spans="13:24" s="13" customFormat="1" x14ac:dyDescent="0.2">
      <c r="M1326" s="14"/>
      <c r="N1326" s="14"/>
      <c r="O1326" s="14"/>
      <c r="P1326" s="14"/>
      <c r="Q1326" s="14"/>
      <c r="R1326" s="14"/>
      <c r="S1326" s="14"/>
      <c r="T1326" s="34"/>
      <c r="U1326" s="14"/>
      <c r="V1326" s="34"/>
      <c r="W1326" s="14"/>
      <c r="X1326" s="34"/>
    </row>
    <row r="1327" spans="13:24" s="13" customFormat="1" x14ac:dyDescent="0.2">
      <c r="M1327" s="14"/>
      <c r="N1327" s="14"/>
      <c r="O1327" s="14"/>
      <c r="P1327" s="14"/>
      <c r="Q1327" s="14"/>
      <c r="R1327" s="14"/>
      <c r="S1327" s="14"/>
      <c r="T1327" s="34"/>
      <c r="U1327" s="14"/>
      <c r="V1327" s="34"/>
      <c r="W1327" s="14"/>
      <c r="X1327" s="34"/>
    </row>
    <row r="1328" spans="13:24" s="13" customFormat="1" x14ac:dyDescent="0.2">
      <c r="M1328" s="14"/>
      <c r="N1328" s="14"/>
      <c r="O1328" s="14"/>
      <c r="P1328" s="14"/>
      <c r="Q1328" s="14"/>
      <c r="R1328" s="14"/>
      <c r="S1328" s="14"/>
      <c r="T1328" s="34"/>
      <c r="U1328" s="14"/>
      <c r="V1328" s="34"/>
      <c r="W1328" s="14"/>
      <c r="X1328" s="34"/>
    </row>
    <row r="1329" spans="13:24" s="13" customFormat="1" x14ac:dyDescent="0.2">
      <c r="M1329" s="14"/>
      <c r="N1329" s="14"/>
      <c r="O1329" s="14"/>
      <c r="P1329" s="14"/>
      <c r="Q1329" s="14"/>
      <c r="R1329" s="14"/>
      <c r="S1329" s="14"/>
      <c r="T1329" s="34"/>
      <c r="U1329" s="14"/>
      <c r="V1329" s="34"/>
      <c r="W1329" s="14"/>
      <c r="X1329" s="34"/>
    </row>
    <row r="1330" spans="13:24" s="13" customFormat="1" x14ac:dyDescent="0.2">
      <c r="M1330" s="14"/>
      <c r="N1330" s="14"/>
      <c r="O1330" s="14"/>
      <c r="P1330" s="14"/>
      <c r="Q1330" s="14"/>
      <c r="R1330" s="14"/>
      <c r="S1330" s="14"/>
      <c r="T1330" s="34"/>
      <c r="U1330" s="14"/>
      <c r="V1330" s="34"/>
      <c r="W1330" s="14"/>
      <c r="X1330" s="34"/>
    </row>
    <row r="1331" spans="13:24" s="13" customFormat="1" x14ac:dyDescent="0.2">
      <c r="M1331" s="14"/>
      <c r="N1331" s="14"/>
      <c r="O1331" s="14"/>
      <c r="P1331" s="14"/>
      <c r="Q1331" s="14"/>
      <c r="R1331" s="14"/>
      <c r="S1331" s="14"/>
      <c r="T1331" s="34"/>
      <c r="U1331" s="14"/>
      <c r="V1331" s="34"/>
      <c r="W1331" s="14"/>
      <c r="X1331" s="34"/>
    </row>
    <row r="1332" spans="13:24" s="13" customFormat="1" x14ac:dyDescent="0.2">
      <c r="M1332" s="14"/>
      <c r="N1332" s="14"/>
      <c r="O1332" s="14"/>
      <c r="P1332" s="14"/>
      <c r="Q1332" s="14"/>
      <c r="R1332" s="14"/>
      <c r="S1332" s="14"/>
      <c r="T1332" s="34"/>
      <c r="U1332" s="14"/>
      <c r="V1332" s="34"/>
      <c r="W1332" s="14"/>
      <c r="X1332" s="34"/>
    </row>
    <row r="1333" spans="13:24" s="13" customFormat="1" x14ac:dyDescent="0.2">
      <c r="M1333" s="14"/>
      <c r="N1333" s="14"/>
      <c r="O1333" s="14"/>
      <c r="P1333" s="14"/>
      <c r="Q1333" s="14"/>
      <c r="R1333" s="14"/>
      <c r="S1333" s="14"/>
      <c r="T1333" s="34"/>
      <c r="U1333" s="14"/>
      <c r="V1333" s="34"/>
      <c r="W1333" s="14"/>
      <c r="X1333" s="34"/>
    </row>
    <row r="1334" spans="13:24" s="13" customFormat="1" x14ac:dyDescent="0.2">
      <c r="M1334" s="14"/>
      <c r="N1334" s="14"/>
      <c r="O1334" s="14"/>
      <c r="P1334" s="14"/>
      <c r="Q1334" s="14"/>
      <c r="R1334" s="14"/>
      <c r="S1334" s="14"/>
      <c r="T1334" s="34"/>
      <c r="U1334" s="14"/>
      <c r="V1334" s="34"/>
      <c r="W1334" s="14"/>
      <c r="X1334" s="34"/>
    </row>
    <row r="1335" spans="13:24" s="13" customFormat="1" x14ac:dyDescent="0.2">
      <c r="M1335" s="14"/>
      <c r="N1335" s="14"/>
      <c r="O1335" s="14"/>
      <c r="P1335" s="14"/>
      <c r="Q1335" s="14"/>
      <c r="R1335" s="14"/>
      <c r="S1335" s="14"/>
      <c r="T1335" s="34"/>
      <c r="U1335" s="14"/>
      <c r="V1335" s="34"/>
      <c r="W1335" s="14"/>
      <c r="X1335" s="34"/>
    </row>
    <row r="1336" spans="13:24" s="13" customFormat="1" x14ac:dyDescent="0.2">
      <c r="M1336" s="14"/>
      <c r="N1336" s="14"/>
      <c r="O1336" s="14"/>
      <c r="P1336" s="14"/>
      <c r="Q1336" s="14"/>
      <c r="R1336" s="14"/>
      <c r="S1336" s="14"/>
      <c r="T1336" s="34"/>
      <c r="U1336" s="14"/>
      <c r="V1336" s="34"/>
      <c r="W1336" s="14"/>
      <c r="X1336" s="34"/>
    </row>
    <row r="1337" spans="13:24" s="13" customFormat="1" x14ac:dyDescent="0.2">
      <c r="M1337" s="14"/>
      <c r="N1337" s="14"/>
      <c r="O1337" s="14"/>
      <c r="P1337" s="14"/>
      <c r="Q1337" s="14"/>
      <c r="R1337" s="14"/>
      <c r="S1337" s="14"/>
      <c r="T1337" s="34"/>
      <c r="U1337" s="14"/>
      <c r="V1337" s="34"/>
      <c r="W1337" s="14"/>
      <c r="X1337" s="34"/>
    </row>
    <row r="1338" spans="13:24" s="13" customFormat="1" x14ac:dyDescent="0.2">
      <c r="M1338" s="14"/>
      <c r="N1338" s="14"/>
      <c r="O1338" s="14"/>
      <c r="P1338" s="14"/>
      <c r="Q1338" s="14"/>
      <c r="R1338" s="14"/>
      <c r="S1338" s="14"/>
      <c r="T1338" s="34"/>
      <c r="U1338" s="14"/>
      <c r="V1338" s="34"/>
      <c r="W1338" s="14"/>
      <c r="X1338" s="34"/>
    </row>
    <row r="1339" spans="13:24" s="13" customFormat="1" x14ac:dyDescent="0.2">
      <c r="M1339" s="14"/>
      <c r="N1339" s="14"/>
      <c r="O1339" s="14"/>
      <c r="P1339" s="14"/>
      <c r="Q1339" s="14"/>
      <c r="R1339" s="14"/>
      <c r="S1339" s="14"/>
      <c r="T1339" s="34"/>
      <c r="U1339" s="14"/>
      <c r="V1339" s="34"/>
      <c r="W1339" s="14"/>
      <c r="X1339" s="34"/>
    </row>
    <row r="1340" spans="13:24" s="13" customFormat="1" x14ac:dyDescent="0.2">
      <c r="M1340" s="14"/>
      <c r="N1340" s="14"/>
      <c r="O1340" s="14"/>
      <c r="P1340" s="14"/>
      <c r="Q1340" s="14"/>
      <c r="R1340" s="14"/>
      <c r="S1340" s="14"/>
      <c r="T1340" s="34"/>
      <c r="U1340" s="14"/>
      <c r="V1340" s="34"/>
      <c r="W1340" s="14"/>
      <c r="X1340" s="34"/>
    </row>
    <row r="1341" spans="13:24" s="13" customFormat="1" x14ac:dyDescent="0.2">
      <c r="M1341" s="14"/>
      <c r="N1341" s="14"/>
      <c r="O1341" s="14"/>
      <c r="P1341" s="14"/>
      <c r="Q1341" s="14"/>
      <c r="R1341" s="14"/>
      <c r="S1341" s="14"/>
      <c r="T1341" s="34"/>
      <c r="U1341" s="14"/>
      <c r="V1341" s="34"/>
      <c r="W1341" s="14"/>
      <c r="X1341" s="34"/>
    </row>
    <row r="1342" spans="13:24" s="13" customFormat="1" x14ac:dyDescent="0.2">
      <c r="M1342" s="14"/>
      <c r="N1342" s="14"/>
      <c r="O1342" s="14"/>
      <c r="P1342" s="14"/>
      <c r="Q1342" s="14"/>
      <c r="R1342" s="14"/>
      <c r="S1342" s="14"/>
      <c r="T1342" s="34"/>
      <c r="U1342" s="14"/>
      <c r="V1342" s="34"/>
      <c r="W1342" s="14"/>
      <c r="X1342" s="34"/>
    </row>
    <row r="1343" spans="13:24" s="13" customFormat="1" x14ac:dyDescent="0.2">
      <c r="M1343" s="14"/>
      <c r="N1343" s="14"/>
      <c r="O1343" s="14"/>
      <c r="P1343" s="14"/>
      <c r="Q1343" s="14"/>
      <c r="R1343" s="14"/>
      <c r="S1343" s="14"/>
      <c r="T1343" s="34"/>
      <c r="U1343" s="14"/>
      <c r="V1343" s="34"/>
      <c r="W1343" s="14"/>
      <c r="X1343" s="34"/>
    </row>
    <row r="1344" spans="13:24" s="13" customFormat="1" x14ac:dyDescent="0.2">
      <c r="M1344" s="14"/>
      <c r="N1344" s="14"/>
      <c r="O1344" s="14"/>
      <c r="P1344" s="14"/>
      <c r="Q1344" s="14"/>
      <c r="R1344" s="14"/>
      <c r="S1344" s="14"/>
      <c r="T1344" s="34"/>
      <c r="U1344" s="14"/>
      <c r="V1344" s="34"/>
      <c r="W1344" s="14"/>
      <c r="X1344" s="34"/>
    </row>
    <row r="1345" spans="13:24" s="13" customFormat="1" x14ac:dyDescent="0.2">
      <c r="M1345" s="14"/>
      <c r="N1345" s="14"/>
      <c r="O1345" s="14"/>
      <c r="P1345" s="14"/>
      <c r="Q1345" s="14"/>
      <c r="R1345" s="14"/>
      <c r="S1345" s="14"/>
      <c r="T1345" s="34"/>
      <c r="U1345" s="14"/>
      <c r="V1345" s="34"/>
      <c r="W1345" s="14"/>
      <c r="X1345" s="34"/>
    </row>
    <row r="1346" spans="13:24" s="13" customFormat="1" x14ac:dyDescent="0.2">
      <c r="M1346" s="14"/>
      <c r="N1346" s="14"/>
      <c r="O1346" s="14"/>
      <c r="P1346" s="14"/>
      <c r="Q1346" s="14"/>
      <c r="R1346" s="14"/>
      <c r="S1346" s="14"/>
      <c r="T1346" s="34"/>
      <c r="U1346" s="14"/>
      <c r="V1346" s="34"/>
      <c r="W1346" s="14"/>
      <c r="X1346" s="34"/>
    </row>
    <row r="1347" spans="13:24" s="13" customFormat="1" x14ac:dyDescent="0.2">
      <c r="M1347" s="14"/>
      <c r="N1347" s="14"/>
      <c r="O1347" s="14"/>
      <c r="P1347" s="14"/>
      <c r="Q1347" s="14"/>
      <c r="R1347" s="14"/>
      <c r="S1347" s="14"/>
      <c r="T1347" s="34"/>
      <c r="U1347" s="14"/>
      <c r="V1347" s="34"/>
      <c r="W1347" s="14"/>
      <c r="X1347" s="34"/>
    </row>
    <row r="1348" spans="13:24" s="13" customFormat="1" x14ac:dyDescent="0.2">
      <c r="M1348" s="14"/>
      <c r="N1348" s="14"/>
      <c r="O1348" s="14"/>
      <c r="P1348" s="14"/>
      <c r="Q1348" s="14"/>
      <c r="R1348" s="14"/>
      <c r="S1348" s="14"/>
      <c r="T1348" s="34"/>
      <c r="U1348" s="14"/>
      <c r="V1348" s="34"/>
      <c r="W1348" s="14"/>
      <c r="X1348" s="34"/>
    </row>
    <row r="1349" spans="13:24" s="13" customFormat="1" x14ac:dyDescent="0.2">
      <c r="M1349" s="14"/>
      <c r="N1349" s="14"/>
      <c r="O1349" s="14"/>
      <c r="P1349" s="14"/>
      <c r="Q1349" s="14"/>
      <c r="R1349" s="14"/>
      <c r="S1349" s="14"/>
      <c r="T1349" s="34"/>
      <c r="U1349" s="14"/>
      <c r="V1349" s="34"/>
      <c r="W1349" s="14"/>
      <c r="X1349" s="34"/>
    </row>
    <row r="1350" spans="13:24" s="13" customFormat="1" x14ac:dyDescent="0.2">
      <c r="M1350" s="14"/>
      <c r="N1350" s="14"/>
      <c r="O1350" s="14"/>
      <c r="P1350" s="14"/>
      <c r="Q1350" s="14"/>
      <c r="R1350" s="14"/>
      <c r="S1350" s="14"/>
      <c r="T1350" s="34"/>
      <c r="U1350" s="14"/>
      <c r="V1350" s="34"/>
      <c r="W1350" s="14"/>
      <c r="X1350" s="34"/>
    </row>
    <row r="1351" spans="13:24" s="13" customFormat="1" x14ac:dyDescent="0.2">
      <c r="M1351" s="14"/>
      <c r="N1351" s="14"/>
      <c r="O1351" s="14"/>
      <c r="P1351" s="14"/>
      <c r="Q1351" s="14"/>
      <c r="R1351" s="14"/>
      <c r="S1351" s="14"/>
      <c r="T1351" s="34"/>
      <c r="U1351" s="14"/>
      <c r="V1351" s="34"/>
      <c r="W1351" s="14"/>
      <c r="X1351" s="34"/>
    </row>
    <row r="1352" spans="13:24" s="13" customFormat="1" x14ac:dyDescent="0.2">
      <c r="M1352" s="14"/>
      <c r="N1352" s="14"/>
      <c r="O1352" s="14"/>
      <c r="P1352" s="14"/>
      <c r="Q1352" s="14"/>
      <c r="R1352" s="14"/>
      <c r="S1352" s="14"/>
      <c r="T1352" s="34"/>
      <c r="U1352" s="14"/>
      <c r="V1352" s="34"/>
      <c r="W1352" s="14"/>
      <c r="X1352" s="34"/>
    </row>
    <row r="1353" spans="13:24" s="13" customFormat="1" x14ac:dyDescent="0.2">
      <c r="M1353" s="14"/>
      <c r="N1353" s="14"/>
      <c r="O1353" s="14"/>
      <c r="P1353" s="14"/>
      <c r="Q1353" s="14"/>
      <c r="R1353" s="14"/>
      <c r="S1353" s="14"/>
      <c r="T1353" s="34"/>
      <c r="U1353" s="14"/>
      <c r="V1353" s="34"/>
      <c r="W1353" s="14"/>
      <c r="X1353" s="34"/>
    </row>
    <row r="1354" spans="13:24" s="13" customFormat="1" x14ac:dyDescent="0.2">
      <c r="M1354" s="14"/>
      <c r="N1354" s="14"/>
      <c r="O1354" s="14"/>
      <c r="P1354" s="14"/>
      <c r="Q1354" s="14"/>
      <c r="R1354" s="14"/>
      <c r="S1354" s="14"/>
      <c r="T1354" s="34"/>
      <c r="U1354" s="14"/>
      <c r="V1354" s="34"/>
      <c r="W1354" s="14"/>
      <c r="X1354" s="34"/>
    </row>
    <row r="1355" spans="13:24" s="13" customFormat="1" x14ac:dyDescent="0.2">
      <c r="M1355" s="14"/>
      <c r="N1355" s="14"/>
      <c r="O1355" s="14"/>
      <c r="P1355" s="14"/>
      <c r="Q1355" s="14"/>
      <c r="R1355" s="14"/>
      <c r="S1355" s="14"/>
      <c r="T1355" s="34"/>
      <c r="U1355" s="14"/>
      <c r="V1355" s="34"/>
      <c r="W1355" s="14"/>
      <c r="X1355" s="34"/>
    </row>
    <row r="1356" spans="13:24" s="13" customFormat="1" x14ac:dyDescent="0.2">
      <c r="M1356" s="14"/>
      <c r="N1356" s="14"/>
      <c r="O1356" s="14"/>
      <c r="P1356" s="14"/>
      <c r="Q1356" s="14"/>
      <c r="R1356" s="14"/>
      <c r="S1356" s="14"/>
      <c r="T1356" s="34"/>
      <c r="U1356" s="14"/>
      <c r="V1356" s="34"/>
      <c r="W1356" s="14"/>
      <c r="X1356" s="34"/>
    </row>
    <row r="1357" spans="13:24" s="13" customFormat="1" x14ac:dyDescent="0.2">
      <c r="M1357" s="14"/>
      <c r="N1357" s="14"/>
      <c r="O1357" s="14"/>
      <c r="P1357" s="14"/>
      <c r="Q1357" s="14"/>
      <c r="R1357" s="14"/>
      <c r="S1357" s="14"/>
      <c r="T1357" s="34"/>
      <c r="U1357" s="14"/>
      <c r="V1357" s="34"/>
      <c r="W1357" s="14"/>
      <c r="X1357" s="34"/>
    </row>
    <row r="1358" spans="13:24" s="13" customFormat="1" x14ac:dyDescent="0.2">
      <c r="M1358" s="14"/>
      <c r="N1358" s="14"/>
      <c r="O1358" s="14"/>
      <c r="P1358" s="14"/>
      <c r="Q1358" s="14"/>
      <c r="R1358" s="14"/>
      <c r="S1358" s="14"/>
      <c r="T1358" s="34"/>
      <c r="U1358" s="14"/>
      <c r="V1358" s="34"/>
      <c r="W1358" s="14"/>
      <c r="X1358" s="34"/>
    </row>
    <row r="1359" spans="13:24" s="13" customFormat="1" x14ac:dyDescent="0.2">
      <c r="M1359" s="14"/>
      <c r="N1359" s="14"/>
      <c r="O1359" s="14"/>
      <c r="P1359" s="14"/>
      <c r="Q1359" s="14"/>
      <c r="R1359" s="14"/>
      <c r="S1359" s="14"/>
      <c r="T1359" s="34"/>
      <c r="U1359" s="14"/>
      <c r="V1359" s="34"/>
      <c r="W1359" s="14"/>
      <c r="X1359" s="34"/>
    </row>
    <row r="1360" spans="13:24" s="13" customFormat="1" x14ac:dyDescent="0.2">
      <c r="M1360" s="14"/>
      <c r="N1360" s="14"/>
      <c r="O1360" s="14"/>
      <c r="P1360" s="14"/>
      <c r="Q1360" s="14"/>
      <c r="R1360" s="14"/>
      <c r="S1360" s="14"/>
      <c r="T1360" s="34"/>
      <c r="U1360" s="14"/>
      <c r="V1360" s="34"/>
      <c r="W1360" s="14"/>
      <c r="X1360" s="34"/>
    </row>
    <row r="1361" spans="13:24" s="13" customFormat="1" x14ac:dyDescent="0.2">
      <c r="M1361" s="14"/>
      <c r="N1361" s="14"/>
      <c r="O1361" s="14"/>
      <c r="P1361" s="14"/>
      <c r="Q1361" s="14"/>
      <c r="R1361" s="14"/>
      <c r="S1361" s="14"/>
      <c r="T1361" s="34"/>
      <c r="U1361" s="14"/>
      <c r="V1361" s="34"/>
      <c r="W1361" s="14"/>
      <c r="X1361" s="34"/>
    </row>
    <row r="1362" spans="13:24" s="13" customFormat="1" x14ac:dyDescent="0.2">
      <c r="M1362" s="14"/>
      <c r="N1362" s="14"/>
      <c r="O1362" s="14"/>
      <c r="P1362" s="14"/>
      <c r="Q1362" s="14"/>
      <c r="R1362" s="14"/>
      <c r="S1362" s="14"/>
      <c r="T1362" s="34"/>
      <c r="U1362" s="14"/>
      <c r="V1362" s="34"/>
      <c r="W1362" s="14"/>
      <c r="X1362" s="34"/>
    </row>
    <row r="1363" spans="13:24" s="13" customFormat="1" x14ac:dyDescent="0.2">
      <c r="M1363" s="14"/>
      <c r="N1363" s="14"/>
      <c r="O1363" s="14"/>
      <c r="P1363" s="14"/>
      <c r="Q1363" s="14"/>
      <c r="R1363" s="14"/>
      <c r="S1363" s="14"/>
      <c r="T1363" s="34"/>
      <c r="U1363" s="14"/>
      <c r="V1363" s="34"/>
      <c r="W1363" s="14"/>
      <c r="X1363" s="34"/>
    </row>
    <row r="1364" spans="13:24" s="13" customFormat="1" x14ac:dyDescent="0.2">
      <c r="M1364" s="14"/>
      <c r="N1364" s="14"/>
      <c r="O1364" s="14"/>
      <c r="P1364" s="14"/>
      <c r="Q1364" s="14"/>
      <c r="R1364" s="14"/>
      <c r="S1364" s="14"/>
      <c r="T1364" s="34"/>
      <c r="U1364" s="14"/>
      <c r="V1364" s="34"/>
      <c r="W1364" s="14"/>
      <c r="X1364" s="34"/>
    </row>
    <row r="1365" spans="13:24" s="13" customFormat="1" x14ac:dyDescent="0.2">
      <c r="M1365" s="14"/>
      <c r="N1365" s="14"/>
      <c r="O1365" s="14"/>
      <c r="P1365" s="14"/>
      <c r="Q1365" s="14"/>
      <c r="R1365" s="14"/>
      <c r="S1365" s="14"/>
      <c r="T1365" s="34"/>
      <c r="U1365" s="14"/>
      <c r="V1365" s="34"/>
      <c r="W1365" s="14"/>
      <c r="X1365" s="34"/>
    </row>
    <row r="1366" spans="13:24" s="13" customFormat="1" x14ac:dyDescent="0.2">
      <c r="M1366" s="14"/>
      <c r="N1366" s="14"/>
      <c r="O1366" s="14"/>
      <c r="P1366" s="14"/>
      <c r="Q1366" s="14"/>
      <c r="R1366" s="14"/>
      <c r="S1366" s="14"/>
      <c r="T1366" s="34"/>
      <c r="U1366" s="14"/>
      <c r="V1366" s="34"/>
      <c r="W1366" s="14"/>
      <c r="X1366" s="34"/>
    </row>
    <row r="1367" spans="13:24" s="13" customFormat="1" x14ac:dyDescent="0.2">
      <c r="M1367" s="14"/>
      <c r="N1367" s="14"/>
      <c r="O1367" s="14"/>
      <c r="P1367" s="14"/>
      <c r="Q1367" s="14"/>
      <c r="R1367" s="14"/>
      <c r="S1367" s="14"/>
      <c r="T1367" s="34"/>
      <c r="U1367" s="14"/>
      <c r="V1367" s="34"/>
      <c r="W1367" s="14"/>
      <c r="X1367" s="34"/>
    </row>
    <row r="1368" spans="13:24" s="13" customFormat="1" x14ac:dyDescent="0.2">
      <c r="M1368" s="14"/>
      <c r="N1368" s="14"/>
      <c r="O1368" s="14"/>
      <c r="P1368" s="14"/>
      <c r="Q1368" s="14"/>
      <c r="R1368" s="14"/>
      <c r="S1368" s="14"/>
      <c r="T1368" s="34"/>
      <c r="U1368" s="14"/>
      <c r="V1368" s="34"/>
      <c r="W1368" s="14"/>
      <c r="X1368" s="34"/>
    </row>
    <row r="1369" spans="13:24" s="13" customFormat="1" x14ac:dyDescent="0.2">
      <c r="M1369" s="14"/>
      <c r="N1369" s="14"/>
      <c r="O1369" s="14"/>
      <c r="P1369" s="14"/>
      <c r="Q1369" s="14"/>
      <c r="R1369" s="14"/>
      <c r="S1369" s="14"/>
      <c r="T1369" s="34"/>
      <c r="U1369" s="14"/>
      <c r="V1369" s="34"/>
      <c r="W1369" s="14"/>
      <c r="X1369" s="34"/>
    </row>
    <row r="1370" spans="13:24" s="13" customFormat="1" x14ac:dyDescent="0.2">
      <c r="M1370" s="14"/>
      <c r="N1370" s="14"/>
      <c r="O1370" s="14"/>
      <c r="P1370" s="14"/>
      <c r="Q1370" s="14"/>
      <c r="R1370" s="14"/>
      <c r="S1370" s="14"/>
      <c r="T1370" s="34"/>
      <c r="U1370" s="14"/>
      <c r="V1370" s="34"/>
      <c r="W1370" s="14"/>
      <c r="X1370" s="34"/>
    </row>
    <row r="1371" spans="13:24" s="13" customFormat="1" x14ac:dyDescent="0.2">
      <c r="M1371" s="14"/>
      <c r="N1371" s="14"/>
      <c r="O1371" s="14"/>
      <c r="P1371" s="14"/>
      <c r="Q1371" s="14"/>
      <c r="R1371" s="14"/>
      <c r="S1371" s="14"/>
      <c r="T1371" s="34"/>
      <c r="U1371" s="14"/>
      <c r="V1371" s="34"/>
      <c r="W1371" s="14"/>
      <c r="X1371" s="34"/>
    </row>
    <row r="1372" spans="13:24" s="13" customFormat="1" x14ac:dyDescent="0.2">
      <c r="M1372" s="14"/>
      <c r="N1372" s="14"/>
      <c r="O1372" s="14"/>
      <c r="P1372" s="14"/>
      <c r="Q1372" s="14"/>
      <c r="R1372" s="14"/>
      <c r="S1372" s="14"/>
      <c r="T1372" s="34"/>
      <c r="U1372" s="14"/>
      <c r="V1372" s="34"/>
      <c r="W1372" s="14"/>
      <c r="X1372" s="34"/>
    </row>
    <row r="1373" spans="13:24" s="13" customFormat="1" x14ac:dyDescent="0.2">
      <c r="M1373" s="14"/>
      <c r="N1373" s="14"/>
      <c r="O1373" s="14"/>
      <c r="P1373" s="14"/>
      <c r="Q1373" s="14"/>
      <c r="R1373" s="14"/>
      <c r="S1373" s="14"/>
      <c r="T1373" s="34"/>
      <c r="U1373" s="14"/>
      <c r="V1373" s="34"/>
      <c r="W1373" s="14"/>
      <c r="X1373" s="34"/>
    </row>
    <row r="1374" spans="13:24" s="13" customFormat="1" x14ac:dyDescent="0.2">
      <c r="M1374" s="14"/>
      <c r="N1374" s="14"/>
      <c r="O1374" s="14"/>
      <c r="P1374" s="14"/>
      <c r="Q1374" s="14"/>
      <c r="R1374" s="14"/>
      <c r="S1374" s="14"/>
      <c r="T1374" s="34"/>
      <c r="U1374" s="14"/>
      <c r="V1374" s="34"/>
      <c r="W1374" s="14"/>
      <c r="X1374" s="34"/>
    </row>
    <row r="1375" spans="13:24" s="13" customFormat="1" x14ac:dyDescent="0.2">
      <c r="M1375" s="14"/>
      <c r="N1375" s="14"/>
      <c r="O1375" s="14"/>
      <c r="P1375" s="14"/>
      <c r="Q1375" s="14"/>
      <c r="R1375" s="14"/>
      <c r="S1375" s="14"/>
      <c r="T1375" s="34"/>
      <c r="U1375" s="14"/>
      <c r="V1375" s="34"/>
      <c r="W1375" s="14"/>
      <c r="X1375" s="34"/>
    </row>
    <row r="1376" spans="13:24" s="13" customFormat="1" x14ac:dyDescent="0.2">
      <c r="M1376" s="14"/>
      <c r="N1376" s="14"/>
      <c r="O1376" s="14"/>
      <c r="P1376" s="14"/>
      <c r="Q1376" s="14"/>
      <c r="R1376" s="14"/>
      <c r="S1376" s="14"/>
      <c r="T1376" s="34"/>
      <c r="U1376" s="14"/>
      <c r="V1376" s="34"/>
      <c r="W1376" s="14"/>
      <c r="X1376" s="34"/>
    </row>
    <row r="1377" spans="13:24" s="13" customFormat="1" x14ac:dyDescent="0.2">
      <c r="M1377" s="14"/>
      <c r="N1377" s="14"/>
      <c r="O1377" s="14"/>
      <c r="P1377" s="14"/>
      <c r="Q1377" s="14"/>
      <c r="R1377" s="14"/>
      <c r="S1377" s="14"/>
      <c r="T1377" s="34"/>
      <c r="U1377" s="14"/>
      <c r="V1377" s="34"/>
      <c r="W1377" s="14"/>
      <c r="X1377" s="34"/>
    </row>
    <row r="1378" spans="13:24" s="13" customFormat="1" x14ac:dyDescent="0.2">
      <c r="M1378" s="14"/>
      <c r="N1378" s="14"/>
      <c r="O1378" s="14"/>
      <c r="P1378" s="14"/>
      <c r="Q1378" s="14"/>
      <c r="R1378" s="14"/>
      <c r="S1378" s="14"/>
      <c r="T1378" s="34"/>
      <c r="U1378" s="14"/>
      <c r="V1378" s="34"/>
      <c r="W1378" s="14"/>
      <c r="X1378" s="34"/>
    </row>
    <row r="1379" spans="13:24" s="13" customFormat="1" x14ac:dyDescent="0.2">
      <c r="M1379" s="14"/>
      <c r="N1379" s="14"/>
      <c r="O1379" s="14"/>
      <c r="P1379" s="14"/>
      <c r="Q1379" s="14"/>
      <c r="R1379" s="14"/>
      <c r="S1379" s="14"/>
      <c r="T1379" s="34"/>
      <c r="U1379" s="14"/>
      <c r="V1379" s="34"/>
      <c r="W1379" s="14"/>
      <c r="X1379" s="34"/>
    </row>
    <row r="1380" spans="13:24" s="13" customFormat="1" x14ac:dyDescent="0.2">
      <c r="M1380" s="14"/>
      <c r="N1380" s="14"/>
      <c r="O1380" s="14"/>
      <c r="P1380" s="14"/>
      <c r="Q1380" s="14"/>
      <c r="R1380" s="14"/>
      <c r="S1380" s="14"/>
      <c r="T1380" s="34"/>
      <c r="U1380" s="14"/>
      <c r="V1380" s="34"/>
      <c r="W1380" s="14"/>
      <c r="X1380" s="34"/>
    </row>
    <row r="1381" spans="13:24" s="13" customFormat="1" x14ac:dyDescent="0.2">
      <c r="M1381" s="14"/>
      <c r="N1381" s="14"/>
      <c r="O1381" s="14"/>
      <c r="P1381" s="14"/>
      <c r="Q1381" s="14"/>
      <c r="R1381" s="14"/>
      <c r="S1381" s="14"/>
      <c r="T1381" s="34"/>
      <c r="U1381" s="14"/>
      <c r="V1381" s="34"/>
      <c r="W1381" s="14"/>
      <c r="X1381" s="34"/>
    </row>
    <row r="1382" spans="13:24" s="13" customFormat="1" x14ac:dyDescent="0.2">
      <c r="M1382" s="14"/>
      <c r="N1382" s="14"/>
      <c r="O1382" s="14"/>
      <c r="P1382" s="14"/>
      <c r="Q1382" s="14"/>
      <c r="R1382" s="14"/>
      <c r="S1382" s="14"/>
      <c r="T1382" s="34"/>
      <c r="U1382" s="14"/>
      <c r="V1382" s="34"/>
      <c r="W1382" s="14"/>
      <c r="X1382" s="34"/>
    </row>
    <row r="1383" spans="13:24" s="13" customFormat="1" x14ac:dyDescent="0.2">
      <c r="M1383" s="14"/>
      <c r="N1383" s="14"/>
      <c r="O1383" s="14"/>
      <c r="P1383" s="14"/>
      <c r="Q1383" s="14"/>
      <c r="R1383" s="14"/>
      <c r="S1383" s="14"/>
      <c r="T1383" s="34"/>
      <c r="U1383" s="14"/>
      <c r="V1383" s="34"/>
      <c r="W1383" s="14"/>
      <c r="X1383" s="34"/>
    </row>
    <row r="1384" spans="13:24" s="13" customFormat="1" x14ac:dyDescent="0.2">
      <c r="M1384" s="14"/>
      <c r="N1384" s="14"/>
      <c r="O1384" s="14"/>
      <c r="P1384" s="14"/>
      <c r="Q1384" s="14"/>
      <c r="R1384" s="14"/>
      <c r="S1384" s="14"/>
      <c r="T1384" s="34"/>
      <c r="U1384" s="14"/>
      <c r="V1384" s="34"/>
      <c r="W1384" s="14"/>
      <c r="X1384" s="34"/>
    </row>
    <row r="1385" spans="13:24" s="13" customFormat="1" x14ac:dyDescent="0.2">
      <c r="M1385" s="14"/>
      <c r="N1385" s="14"/>
      <c r="O1385" s="14"/>
      <c r="P1385" s="14"/>
      <c r="Q1385" s="14"/>
      <c r="R1385" s="14"/>
      <c r="S1385" s="14"/>
      <c r="T1385" s="34"/>
      <c r="U1385" s="14"/>
      <c r="V1385" s="34"/>
      <c r="W1385" s="14"/>
      <c r="X1385" s="34"/>
    </row>
    <row r="1386" spans="13:24" s="13" customFormat="1" x14ac:dyDescent="0.2">
      <c r="M1386" s="14"/>
      <c r="N1386" s="14"/>
      <c r="O1386" s="14"/>
      <c r="P1386" s="14"/>
      <c r="Q1386" s="14"/>
      <c r="R1386" s="14"/>
      <c r="S1386" s="14"/>
      <c r="T1386" s="34"/>
      <c r="U1386" s="14"/>
      <c r="V1386" s="34"/>
      <c r="W1386" s="14"/>
      <c r="X1386" s="34"/>
    </row>
    <row r="1387" spans="13:24" s="13" customFormat="1" x14ac:dyDescent="0.2">
      <c r="M1387" s="14"/>
      <c r="N1387" s="14"/>
      <c r="O1387" s="14"/>
      <c r="P1387" s="14"/>
      <c r="Q1387" s="14"/>
      <c r="R1387" s="14"/>
      <c r="S1387" s="14"/>
      <c r="T1387" s="34"/>
      <c r="U1387" s="14"/>
      <c r="V1387" s="34"/>
      <c r="W1387" s="14"/>
      <c r="X1387" s="34"/>
    </row>
    <row r="1388" spans="13:24" s="13" customFormat="1" x14ac:dyDescent="0.2">
      <c r="M1388" s="14"/>
      <c r="N1388" s="14"/>
      <c r="O1388" s="14"/>
      <c r="P1388" s="14"/>
      <c r="Q1388" s="14"/>
      <c r="R1388" s="14"/>
      <c r="S1388" s="14"/>
      <c r="T1388" s="34"/>
      <c r="U1388" s="14"/>
      <c r="V1388" s="34"/>
      <c r="W1388" s="14"/>
      <c r="X1388" s="34"/>
    </row>
    <row r="1389" spans="13:24" s="13" customFormat="1" x14ac:dyDescent="0.2">
      <c r="M1389" s="14"/>
      <c r="N1389" s="14"/>
      <c r="O1389" s="14"/>
      <c r="P1389" s="14"/>
      <c r="Q1389" s="14"/>
      <c r="R1389" s="14"/>
      <c r="S1389" s="14"/>
      <c r="T1389" s="34"/>
      <c r="U1389" s="14"/>
      <c r="V1389" s="34"/>
      <c r="W1389" s="14"/>
      <c r="X1389" s="34"/>
    </row>
    <row r="1390" spans="13:24" s="13" customFormat="1" x14ac:dyDescent="0.2">
      <c r="M1390" s="14"/>
      <c r="N1390" s="14"/>
      <c r="O1390" s="14"/>
      <c r="P1390" s="14"/>
      <c r="Q1390" s="14"/>
      <c r="R1390" s="14"/>
      <c r="S1390" s="14"/>
      <c r="T1390" s="34"/>
      <c r="U1390" s="14"/>
      <c r="V1390" s="34"/>
      <c r="W1390" s="14"/>
      <c r="X1390" s="34"/>
    </row>
    <row r="1391" spans="13:24" s="13" customFormat="1" x14ac:dyDescent="0.2">
      <c r="M1391" s="14"/>
      <c r="N1391" s="14"/>
      <c r="O1391" s="14"/>
      <c r="P1391" s="14"/>
      <c r="Q1391" s="14"/>
      <c r="R1391" s="14"/>
      <c r="S1391" s="14"/>
      <c r="T1391" s="34"/>
      <c r="U1391" s="14"/>
      <c r="V1391" s="34"/>
      <c r="W1391" s="14"/>
      <c r="X1391" s="34"/>
    </row>
    <row r="1392" spans="13:24" s="13" customFormat="1" x14ac:dyDescent="0.2">
      <c r="M1392" s="14"/>
      <c r="N1392" s="14"/>
      <c r="O1392" s="14"/>
      <c r="P1392" s="14"/>
      <c r="Q1392" s="14"/>
      <c r="R1392" s="14"/>
      <c r="S1392" s="14"/>
      <c r="T1392" s="34"/>
      <c r="U1392" s="14"/>
      <c r="V1392" s="34"/>
      <c r="W1392" s="14"/>
      <c r="X1392" s="34"/>
    </row>
    <row r="1393" spans="13:24" s="13" customFormat="1" x14ac:dyDescent="0.2">
      <c r="M1393" s="14"/>
      <c r="N1393" s="14"/>
      <c r="O1393" s="14"/>
      <c r="P1393" s="14"/>
      <c r="Q1393" s="14"/>
      <c r="R1393" s="14"/>
      <c r="S1393" s="14"/>
      <c r="T1393" s="34"/>
      <c r="U1393" s="14"/>
      <c r="V1393" s="34"/>
      <c r="W1393" s="14"/>
      <c r="X1393" s="34"/>
    </row>
    <row r="1394" spans="13:24" s="13" customFormat="1" x14ac:dyDescent="0.2">
      <c r="M1394" s="14"/>
      <c r="N1394" s="14"/>
      <c r="O1394" s="14"/>
      <c r="P1394" s="14"/>
      <c r="Q1394" s="14"/>
      <c r="R1394" s="14"/>
      <c r="S1394" s="14"/>
      <c r="T1394" s="34"/>
      <c r="U1394" s="14"/>
      <c r="V1394" s="34"/>
      <c r="W1394" s="14"/>
      <c r="X1394" s="34"/>
    </row>
    <row r="1395" spans="13:24" s="13" customFormat="1" x14ac:dyDescent="0.2">
      <c r="M1395" s="14"/>
      <c r="N1395" s="14"/>
      <c r="O1395" s="14"/>
      <c r="P1395" s="14"/>
      <c r="Q1395" s="14"/>
      <c r="R1395" s="14"/>
      <c r="S1395" s="14"/>
      <c r="T1395" s="34"/>
      <c r="U1395" s="14"/>
      <c r="V1395" s="34"/>
      <c r="W1395" s="14"/>
      <c r="X1395" s="34"/>
    </row>
    <row r="1396" spans="13:24" s="13" customFormat="1" x14ac:dyDescent="0.2">
      <c r="M1396" s="14"/>
      <c r="N1396" s="14"/>
      <c r="O1396" s="14"/>
      <c r="P1396" s="14"/>
      <c r="Q1396" s="14"/>
      <c r="R1396" s="14"/>
      <c r="S1396" s="14"/>
      <c r="T1396" s="34"/>
      <c r="U1396" s="14"/>
      <c r="V1396" s="34"/>
      <c r="W1396" s="14"/>
      <c r="X1396" s="34"/>
    </row>
    <row r="1397" spans="13:24" s="13" customFormat="1" x14ac:dyDescent="0.2">
      <c r="M1397" s="14"/>
      <c r="N1397" s="14"/>
      <c r="O1397" s="14"/>
      <c r="P1397" s="14"/>
      <c r="Q1397" s="14"/>
      <c r="R1397" s="14"/>
      <c r="S1397" s="14"/>
      <c r="T1397" s="34"/>
      <c r="U1397" s="14"/>
      <c r="V1397" s="34"/>
      <c r="W1397" s="14"/>
      <c r="X1397" s="34"/>
    </row>
    <row r="1398" spans="13:24" s="13" customFormat="1" x14ac:dyDescent="0.2">
      <c r="M1398" s="14"/>
      <c r="N1398" s="14"/>
      <c r="O1398" s="14"/>
      <c r="P1398" s="14"/>
      <c r="Q1398" s="14"/>
      <c r="R1398" s="14"/>
      <c r="S1398" s="14"/>
      <c r="T1398" s="34"/>
      <c r="U1398" s="14"/>
      <c r="V1398" s="34"/>
      <c r="W1398" s="14"/>
      <c r="X1398" s="34"/>
    </row>
    <row r="1399" spans="13:24" s="13" customFormat="1" x14ac:dyDescent="0.2">
      <c r="M1399" s="14"/>
      <c r="N1399" s="14"/>
      <c r="O1399" s="14"/>
      <c r="P1399" s="14"/>
      <c r="Q1399" s="14"/>
      <c r="R1399" s="14"/>
      <c r="S1399" s="14"/>
      <c r="T1399" s="34"/>
      <c r="U1399" s="14"/>
      <c r="V1399" s="34"/>
      <c r="W1399" s="14"/>
      <c r="X1399" s="34"/>
    </row>
    <row r="1400" spans="13:24" s="13" customFormat="1" x14ac:dyDescent="0.2">
      <c r="M1400" s="14"/>
      <c r="N1400" s="14"/>
      <c r="O1400" s="14"/>
      <c r="P1400" s="14"/>
      <c r="Q1400" s="14"/>
      <c r="R1400" s="14"/>
      <c r="S1400" s="14"/>
      <c r="T1400" s="34"/>
      <c r="U1400" s="14"/>
      <c r="V1400" s="34"/>
      <c r="W1400" s="14"/>
      <c r="X1400" s="34"/>
    </row>
    <row r="1401" spans="13:24" s="13" customFormat="1" x14ac:dyDescent="0.2">
      <c r="M1401" s="14"/>
      <c r="N1401" s="14"/>
      <c r="O1401" s="14"/>
      <c r="P1401" s="14"/>
      <c r="Q1401" s="14"/>
      <c r="R1401" s="14"/>
      <c r="S1401" s="14"/>
      <c r="T1401" s="34"/>
      <c r="U1401" s="14"/>
      <c r="V1401" s="34"/>
      <c r="W1401" s="14"/>
      <c r="X1401" s="34"/>
    </row>
    <row r="1402" spans="13:24" s="13" customFormat="1" x14ac:dyDescent="0.2">
      <c r="M1402" s="14"/>
      <c r="N1402" s="14"/>
      <c r="O1402" s="14"/>
      <c r="P1402" s="14"/>
      <c r="Q1402" s="14"/>
      <c r="R1402" s="14"/>
      <c r="S1402" s="14"/>
      <c r="T1402" s="34"/>
      <c r="U1402" s="14"/>
      <c r="V1402" s="34"/>
      <c r="W1402" s="14"/>
      <c r="X1402" s="34"/>
    </row>
    <row r="1403" spans="13:24" s="13" customFormat="1" x14ac:dyDescent="0.2">
      <c r="M1403" s="14"/>
      <c r="N1403" s="14"/>
      <c r="O1403" s="14"/>
      <c r="P1403" s="14"/>
      <c r="Q1403" s="14"/>
      <c r="R1403" s="14"/>
      <c r="S1403" s="14"/>
      <c r="T1403" s="34"/>
      <c r="U1403" s="14"/>
      <c r="V1403" s="34"/>
      <c r="W1403" s="14"/>
      <c r="X1403" s="34"/>
    </row>
    <row r="1404" spans="13:24" s="13" customFormat="1" x14ac:dyDescent="0.2">
      <c r="M1404" s="14"/>
      <c r="N1404" s="14"/>
      <c r="O1404" s="14"/>
      <c r="P1404" s="14"/>
      <c r="Q1404" s="14"/>
      <c r="R1404" s="14"/>
      <c r="S1404" s="14"/>
      <c r="T1404" s="34"/>
      <c r="U1404" s="14"/>
      <c r="V1404" s="34"/>
      <c r="W1404" s="14"/>
      <c r="X1404" s="34"/>
    </row>
    <row r="1405" spans="13:24" s="13" customFormat="1" x14ac:dyDescent="0.2">
      <c r="M1405" s="14"/>
      <c r="N1405" s="14"/>
      <c r="O1405" s="14"/>
      <c r="P1405" s="14"/>
      <c r="Q1405" s="14"/>
      <c r="R1405" s="14"/>
      <c r="S1405" s="14"/>
      <c r="T1405" s="34"/>
      <c r="U1405" s="14"/>
      <c r="V1405" s="34"/>
      <c r="W1405" s="14"/>
      <c r="X1405" s="34"/>
    </row>
    <row r="1406" spans="13:24" s="13" customFormat="1" x14ac:dyDescent="0.2">
      <c r="M1406" s="14"/>
      <c r="N1406" s="14"/>
      <c r="O1406" s="14"/>
      <c r="P1406" s="14"/>
      <c r="Q1406" s="14"/>
      <c r="R1406" s="14"/>
      <c r="S1406" s="14"/>
      <c r="T1406" s="34"/>
      <c r="U1406" s="14"/>
      <c r="V1406" s="34"/>
      <c r="W1406" s="14"/>
      <c r="X1406" s="34"/>
    </row>
    <row r="1407" spans="13:24" s="13" customFormat="1" x14ac:dyDescent="0.2">
      <c r="M1407" s="14"/>
      <c r="N1407" s="14"/>
      <c r="O1407" s="14"/>
      <c r="P1407" s="14"/>
      <c r="Q1407" s="14"/>
      <c r="R1407" s="14"/>
      <c r="S1407" s="14"/>
      <c r="T1407" s="34"/>
      <c r="U1407" s="14"/>
      <c r="V1407" s="34"/>
      <c r="W1407" s="14"/>
      <c r="X1407" s="34"/>
    </row>
    <row r="1408" spans="13:24" s="13" customFormat="1" x14ac:dyDescent="0.2">
      <c r="M1408" s="14"/>
      <c r="N1408" s="14"/>
      <c r="O1408" s="14"/>
      <c r="P1408" s="14"/>
      <c r="Q1408" s="14"/>
      <c r="R1408" s="14"/>
      <c r="S1408" s="14"/>
      <c r="T1408" s="34"/>
      <c r="U1408" s="14"/>
      <c r="V1408" s="34"/>
      <c r="W1408" s="14"/>
      <c r="X1408" s="34"/>
    </row>
    <row r="1409" spans="13:24" s="13" customFormat="1" x14ac:dyDescent="0.2">
      <c r="M1409" s="14"/>
      <c r="N1409" s="14"/>
      <c r="O1409" s="14"/>
      <c r="P1409" s="14"/>
      <c r="Q1409" s="14"/>
      <c r="R1409" s="14"/>
      <c r="S1409" s="14"/>
      <c r="T1409" s="34"/>
      <c r="U1409" s="14"/>
      <c r="V1409" s="34"/>
      <c r="W1409" s="14"/>
      <c r="X1409" s="34"/>
    </row>
    <row r="1410" spans="13:24" s="13" customFormat="1" x14ac:dyDescent="0.2">
      <c r="M1410" s="14"/>
      <c r="N1410" s="14"/>
      <c r="O1410" s="14"/>
      <c r="P1410" s="14"/>
      <c r="Q1410" s="14"/>
      <c r="R1410" s="14"/>
      <c r="S1410" s="14"/>
      <c r="T1410" s="34"/>
      <c r="U1410" s="14"/>
      <c r="V1410" s="34"/>
      <c r="W1410" s="14"/>
      <c r="X1410" s="34"/>
    </row>
    <row r="1411" spans="13:24" s="13" customFormat="1" x14ac:dyDescent="0.2">
      <c r="M1411" s="14"/>
      <c r="N1411" s="14"/>
      <c r="O1411" s="14"/>
      <c r="P1411" s="14"/>
      <c r="Q1411" s="14"/>
      <c r="R1411" s="14"/>
      <c r="S1411" s="14"/>
      <c r="T1411" s="34"/>
      <c r="U1411" s="14"/>
      <c r="V1411" s="34"/>
      <c r="W1411" s="14"/>
      <c r="X1411" s="34"/>
    </row>
    <row r="1412" spans="13:24" s="13" customFormat="1" x14ac:dyDescent="0.2">
      <c r="M1412" s="14"/>
      <c r="N1412" s="14"/>
      <c r="O1412" s="14"/>
      <c r="P1412" s="14"/>
      <c r="Q1412" s="14"/>
      <c r="R1412" s="14"/>
      <c r="S1412" s="14"/>
      <c r="T1412" s="34"/>
      <c r="U1412" s="14"/>
      <c r="V1412" s="34"/>
      <c r="W1412" s="14"/>
      <c r="X1412" s="34"/>
    </row>
    <row r="1413" spans="13:24" s="13" customFormat="1" x14ac:dyDescent="0.2">
      <c r="M1413" s="14"/>
      <c r="N1413" s="14"/>
      <c r="O1413" s="14"/>
      <c r="P1413" s="14"/>
      <c r="Q1413" s="14"/>
      <c r="R1413" s="14"/>
      <c r="S1413" s="14"/>
      <c r="T1413" s="34"/>
      <c r="U1413" s="14"/>
      <c r="V1413" s="34"/>
      <c r="W1413" s="14"/>
      <c r="X1413" s="34"/>
    </row>
    <row r="1414" spans="13:24" s="13" customFormat="1" x14ac:dyDescent="0.2">
      <c r="M1414" s="14"/>
      <c r="N1414" s="14"/>
      <c r="O1414" s="14"/>
      <c r="P1414" s="14"/>
      <c r="Q1414" s="14"/>
      <c r="R1414" s="14"/>
      <c r="S1414" s="14"/>
      <c r="T1414" s="34"/>
      <c r="U1414" s="14"/>
      <c r="V1414" s="34"/>
      <c r="W1414" s="14"/>
      <c r="X1414" s="34"/>
    </row>
    <row r="1415" spans="13:24" s="13" customFormat="1" x14ac:dyDescent="0.2">
      <c r="M1415" s="14"/>
      <c r="N1415" s="14"/>
      <c r="O1415" s="14"/>
      <c r="P1415" s="14"/>
      <c r="Q1415" s="14"/>
      <c r="R1415" s="14"/>
      <c r="S1415" s="14"/>
      <c r="T1415" s="34"/>
      <c r="U1415" s="14"/>
      <c r="V1415" s="34"/>
      <c r="W1415" s="14"/>
      <c r="X1415" s="34"/>
    </row>
    <row r="1416" spans="13:24" s="13" customFormat="1" x14ac:dyDescent="0.2">
      <c r="M1416" s="14"/>
      <c r="N1416" s="14"/>
      <c r="O1416" s="14"/>
      <c r="P1416" s="14"/>
      <c r="Q1416" s="14"/>
      <c r="R1416" s="14"/>
      <c r="S1416" s="14"/>
      <c r="T1416" s="34"/>
      <c r="U1416" s="14"/>
      <c r="V1416" s="34"/>
      <c r="W1416" s="14"/>
      <c r="X1416" s="34"/>
    </row>
    <row r="1417" spans="13:24" s="13" customFormat="1" x14ac:dyDescent="0.2">
      <c r="M1417" s="14"/>
      <c r="N1417" s="14"/>
      <c r="O1417" s="14"/>
      <c r="P1417" s="14"/>
      <c r="Q1417" s="14"/>
      <c r="R1417" s="14"/>
      <c r="S1417" s="14"/>
      <c r="T1417" s="34"/>
      <c r="U1417" s="14"/>
      <c r="V1417" s="34"/>
      <c r="W1417" s="14"/>
      <c r="X1417" s="34"/>
    </row>
    <row r="1418" spans="13:24" s="13" customFormat="1" x14ac:dyDescent="0.2">
      <c r="M1418" s="14"/>
      <c r="N1418" s="14"/>
      <c r="O1418" s="14"/>
      <c r="P1418" s="14"/>
      <c r="Q1418" s="14"/>
      <c r="R1418" s="14"/>
      <c r="S1418" s="14"/>
      <c r="T1418" s="34"/>
      <c r="U1418" s="14"/>
      <c r="V1418" s="34"/>
      <c r="W1418" s="14"/>
      <c r="X1418" s="34"/>
    </row>
    <row r="1419" spans="13:24" s="13" customFormat="1" x14ac:dyDescent="0.2">
      <c r="M1419" s="14"/>
      <c r="N1419" s="14"/>
      <c r="O1419" s="14"/>
      <c r="P1419" s="14"/>
      <c r="Q1419" s="14"/>
      <c r="R1419" s="14"/>
      <c r="S1419" s="14"/>
      <c r="T1419" s="34"/>
      <c r="U1419" s="14"/>
      <c r="V1419" s="34"/>
      <c r="W1419" s="14"/>
      <c r="X1419" s="34"/>
    </row>
    <row r="1420" spans="13:24" s="13" customFormat="1" x14ac:dyDescent="0.2">
      <c r="M1420" s="14"/>
      <c r="N1420" s="14"/>
      <c r="O1420" s="14"/>
      <c r="P1420" s="14"/>
      <c r="Q1420" s="14"/>
      <c r="R1420" s="14"/>
      <c r="S1420" s="14"/>
      <c r="T1420" s="34"/>
      <c r="U1420" s="14"/>
      <c r="V1420" s="34"/>
      <c r="W1420" s="14"/>
      <c r="X1420" s="34"/>
    </row>
    <row r="1421" spans="13:24" s="13" customFormat="1" x14ac:dyDescent="0.2">
      <c r="M1421" s="14"/>
      <c r="N1421" s="14"/>
      <c r="O1421" s="14"/>
      <c r="P1421" s="14"/>
      <c r="Q1421" s="14"/>
      <c r="R1421" s="14"/>
      <c r="S1421" s="14"/>
      <c r="T1421" s="34"/>
      <c r="U1421" s="14"/>
      <c r="V1421" s="34"/>
      <c r="W1421" s="14"/>
      <c r="X1421" s="34"/>
    </row>
    <row r="1422" spans="13:24" s="13" customFormat="1" x14ac:dyDescent="0.2">
      <c r="M1422" s="14"/>
      <c r="N1422" s="14"/>
      <c r="O1422" s="14"/>
      <c r="P1422" s="14"/>
      <c r="Q1422" s="14"/>
      <c r="R1422" s="14"/>
      <c r="S1422" s="14"/>
      <c r="T1422" s="34"/>
      <c r="U1422" s="14"/>
      <c r="V1422" s="34"/>
      <c r="W1422" s="14"/>
      <c r="X1422" s="34"/>
    </row>
    <row r="1423" spans="13:24" s="13" customFormat="1" x14ac:dyDescent="0.2">
      <c r="M1423" s="14"/>
      <c r="N1423" s="14"/>
      <c r="O1423" s="14"/>
      <c r="P1423" s="14"/>
      <c r="Q1423" s="14"/>
      <c r="R1423" s="14"/>
      <c r="S1423" s="14"/>
      <c r="T1423" s="34"/>
      <c r="U1423" s="14"/>
      <c r="V1423" s="34"/>
      <c r="W1423" s="14"/>
      <c r="X1423" s="34"/>
    </row>
    <row r="1424" spans="13:24" s="13" customFormat="1" x14ac:dyDescent="0.2">
      <c r="M1424" s="14"/>
      <c r="N1424" s="14"/>
      <c r="O1424" s="14"/>
      <c r="P1424" s="14"/>
      <c r="Q1424" s="14"/>
      <c r="R1424" s="14"/>
      <c r="S1424" s="14"/>
      <c r="T1424" s="34"/>
      <c r="U1424" s="14"/>
      <c r="V1424" s="34"/>
      <c r="W1424" s="14"/>
      <c r="X1424" s="34"/>
    </row>
    <row r="1425" spans="13:24" s="13" customFormat="1" x14ac:dyDescent="0.2">
      <c r="M1425" s="14"/>
      <c r="N1425" s="14"/>
      <c r="O1425" s="14"/>
      <c r="P1425" s="14"/>
      <c r="Q1425" s="14"/>
      <c r="R1425" s="14"/>
      <c r="S1425" s="14"/>
      <c r="T1425" s="34"/>
      <c r="U1425" s="14"/>
      <c r="V1425" s="34"/>
      <c r="W1425" s="14"/>
      <c r="X1425" s="34"/>
    </row>
    <row r="1426" spans="13:24" s="13" customFormat="1" x14ac:dyDescent="0.2">
      <c r="M1426" s="14"/>
      <c r="N1426" s="14"/>
      <c r="O1426" s="14"/>
      <c r="P1426" s="14"/>
      <c r="Q1426" s="14"/>
      <c r="R1426" s="14"/>
      <c r="S1426" s="14"/>
      <c r="T1426" s="34"/>
      <c r="U1426" s="14"/>
      <c r="V1426" s="34"/>
      <c r="W1426" s="14"/>
      <c r="X1426" s="34"/>
    </row>
    <row r="1427" spans="13:24" s="13" customFormat="1" x14ac:dyDescent="0.2">
      <c r="M1427" s="14"/>
      <c r="N1427" s="14"/>
      <c r="O1427" s="14"/>
      <c r="P1427" s="14"/>
      <c r="Q1427" s="14"/>
      <c r="R1427" s="14"/>
      <c r="S1427" s="14"/>
      <c r="T1427" s="34"/>
      <c r="U1427" s="14"/>
      <c r="V1427" s="34"/>
      <c r="W1427" s="14"/>
      <c r="X1427" s="34"/>
    </row>
    <row r="1428" spans="13:24" s="13" customFormat="1" x14ac:dyDescent="0.2">
      <c r="M1428" s="14"/>
      <c r="N1428" s="14"/>
      <c r="O1428" s="14"/>
      <c r="P1428" s="14"/>
      <c r="Q1428" s="14"/>
      <c r="R1428" s="14"/>
      <c r="S1428" s="14"/>
      <c r="T1428" s="34"/>
      <c r="U1428" s="14"/>
      <c r="V1428" s="34"/>
      <c r="W1428" s="14"/>
      <c r="X1428" s="34"/>
    </row>
    <row r="1429" spans="13:24" s="13" customFormat="1" x14ac:dyDescent="0.2">
      <c r="M1429" s="14"/>
      <c r="N1429" s="14"/>
      <c r="O1429" s="14"/>
      <c r="P1429" s="14"/>
      <c r="Q1429" s="14"/>
      <c r="R1429" s="14"/>
      <c r="S1429" s="14"/>
      <c r="T1429" s="34"/>
      <c r="U1429" s="14"/>
      <c r="V1429" s="34"/>
      <c r="W1429" s="14"/>
      <c r="X1429" s="34"/>
    </row>
    <row r="1430" spans="13:24" s="13" customFormat="1" x14ac:dyDescent="0.2">
      <c r="M1430" s="14"/>
      <c r="N1430" s="14"/>
      <c r="O1430" s="14"/>
      <c r="P1430" s="14"/>
      <c r="Q1430" s="14"/>
      <c r="R1430" s="14"/>
      <c r="S1430" s="14"/>
      <c r="T1430" s="34"/>
      <c r="U1430" s="14"/>
      <c r="V1430" s="34"/>
      <c r="W1430" s="14"/>
      <c r="X1430" s="34"/>
    </row>
    <row r="1431" spans="13:24" s="13" customFormat="1" x14ac:dyDescent="0.2">
      <c r="M1431" s="14"/>
      <c r="N1431" s="14"/>
      <c r="O1431" s="14"/>
      <c r="P1431" s="14"/>
      <c r="Q1431" s="14"/>
      <c r="R1431" s="14"/>
      <c r="S1431" s="14"/>
      <c r="T1431" s="34"/>
      <c r="U1431" s="14"/>
      <c r="V1431" s="34"/>
      <c r="W1431" s="14"/>
      <c r="X1431" s="34"/>
    </row>
    <row r="1432" spans="13:24" s="13" customFormat="1" x14ac:dyDescent="0.2">
      <c r="M1432" s="14"/>
      <c r="N1432" s="14"/>
      <c r="O1432" s="14"/>
      <c r="P1432" s="14"/>
      <c r="Q1432" s="14"/>
      <c r="R1432" s="14"/>
      <c r="S1432" s="14"/>
      <c r="T1432" s="34"/>
      <c r="U1432" s="14"/>
      <c r="V1432" s="34"/>
      <c r="W1432" s="14"/>
      <c r="X1432" s="34"/>
    </row>
    <row r="1433" spans="13:24" s="13" customFormat="1" x14ac:dyDescent="0.2">
      <c r="M1433" s="14"/>
      <c r="N1433" s="14"/>
      <c r="O1433" s="14"/>
      <c r="P1433" s="14"/>
      <c r="Q1433" s="14"/>
      <c r="R1433" s="14"/>
      <c r="S1433" s="14"/>
      <c r="T1433" s="34"/>
      <c r="U1433" s="14"/>
      <c r="V1433" s="34"/>
      <c r="W1433" s="14"/>
      <c r="X1433" s="34"/>
    </row>
    <row r="1434" spans="13:24" s="13" customFormat="1" x14ac:dyDescent="0.2">
      <c r="M1434" s="14"/>
      <c r="N1434" s="14"/>
      <c r="O1434" s="14"/>
      <c r="P1434" s="14"/>
      <c r="Q1434" s="14"/>
      <c r="R1434" s="14"/>
      <c r="S1434" s="14"/>
      <c r="T1434" s="34"/>
      <c r="U1434" s="14"/>
      <c r="V1434" s="34"/>
      <c r="W1434" s="14"/>
      <c r="X1434" s="34"/>
    </row>
    <row r="1435" spans="13:24" s="13" customFormat="1" x14ac:dyDescent="0.2">
      <c r="M1435" s="14"/>
      <c r="N1435" s="14"/>
      <c r="O1435" s="14"/>
      <c r="P1435" s="14"/>
      <c r="Q1435" s="14"/>
      <c r="R1435" s="14"/>
      <c r="S1435" s="14"/>
      <c r="T1435" s="34"/>
      <c r="U1435" s="14"/>
      <c r="V1435" s="34"/>
      <c r="W1435" s="14"/>
      <c r="X1435" s="34"/>
    </row>
    <row r="1436" spans="13:24" s="13" customFormat="1" x14ac:dyDescent="0.2">
      <c r="M1436" s="14"/>
      <c r="N1436" s="14"/>
      <c r="O1436" s="14"/>
      <c r="P1436" s="14"/>
      <c r="Q1436" s="14"/>
      <c r="R1436" s="14"/>
      <c r="S1436" s="14"/>
      <c r="T1436" s="34"/>
      <c r="U1436" s="14"/>
      <c r="V1436" s="34"/>
      <c r="W1436" s="14"/>
      <c r="X1436" s="34"/>
    </row>
    <row r="1437" spans="13:24" s="13" customFormat="1" x14ac:dyDescent="0.2">
      <c r="M1437" s="14"/>
      <c r="N1437" s="14"/>
      <c r="O1437" s="14"/>
      <c r="P1437" s="14"/>
      <c r="Q1437" s="14"/>
      <c r="R1437" s="14"/>
      <c r="S1437" s="14"/>
      <c r="T1437" s="34"/>
      <c r="U1437" s="14"/>
      <c r="V1437" s="34"/>
      <c r="W1437" s="14"/>
      <c r="X1437" s="34"/>
    </row>
    <row r="1438" spans="13:24" s="13" customFormat="1" x14ac:dyDescent="0.2">
      <c r="M1438" s="14"/>
      <c r="N1438" s="14"/>
      <c r="O1438" s="14"/>
      <c r="P1438" s="14"/>
      <c r="Q1438" s="14"/>
      <c r="R1438" s="14"/>
      <c r="S1438" s="14"/>
      <c r="T1438" s="34"/>
      <c r="U1438" s="14"/>
      <c r="V1438" s="34"/>
      <c r="W1438" s="14"/>
      <c r="X1438" s="34"/>
    </row>
    <row r="1439" spans="13:24" s="13" customFormat="1" x14ac:dyDescent="0.2">
      <c r="M1439" s="14"/>
      <c r="N1439" s="14"/>
      <c r="O1439" s="14"/>
      <c r="P1439" s="14"/>
      <c r="Q1439" s="14"/>
      <c r="R1439" s="14"/>
      <c r="S1439" s="14"/>
      <c r="T1439" s="34"/>
      <c r="U1439" s="14"/>
      <c r="V1439" s="34"/>
      <c r="W1439" s="14"/>
      <c r="X1439" s="34"/>
    </row>
    <row r="1440" spans="13:24" s="13" customFormat="1" x14ac:dyDescent="0.2">
      <c r="M1440" s="14"/>
      <c r="N1440" s="14"/>
      <c r="O1440" s="14"/>
      <c r="P1440" s="14"/>
      <c r="Q1440" s="14"/>
      <c r="R1440" s="14"/>
      <c r="S1440" s="14"/>
      <c r="T1440" s="34"/>
      <c r="U1440" s="14"/>
      <c r="V1440" s="34"/>
      <c r="W1440" s="14"/>
      <c r="X1440" s="34"/>
    </row>
    <row r="1441" spans="13:24" s="13" customFormat="1" x14ac:dyDescent="0.2">
      <c r="M1441" s="14"/>
      <c r="N1441" s="14"/>
      <c r="O1441" s="14"/>
      <c r="P1441" s="14"/>
      <c r="Q1441" s="14"/>
      <c r="R1441" s="14"/>
      <c r="S1441" s="14"/>
      <c r="T1441" s="34"/>
      <c r="U1441" s="14"/>
      <c r="V1441" s="34"/>
      <c r="W1441" s="14"/>
      <c r="X1441" s="34"/>
    </row>
    <row r="1442" spans="13:24" s="13" customFormat="1" x14ac:dyDescent="0.2">
      <c r="M1442" s="14"/>
      <c r="N1442" s="14"/>
      <c r="O1442" s="14"/>
      <c r="P1442" s="14"/>
      <c r="Q1442" s="14"/>
      <c r="R1442" s="14"/>
      <c r="S1442" s="14"/>
      <c r="T1442" s="34"/>
      <c r="U1442" s="14"/>
      <c r="V1442" s="34"/>
      <c r="W1442" s="14"/>
      <c r="X1442" s="34"/>
    </row>
    <row r="1443" spans="13:24" s="13" customFormat="1" x14ac:dyDescent="0.2">
      <c r="M1443" s="14"/>
      <c r="N1443" s="14"/>
      <c r="O1443" s="14"/>
      <c r="P1443" s="14"/>
      <c r="Q1443" s="14"/>
      <c r="R1443" s="14"/>
      <c r="S1443" s="14"/>
      <c r="T1443" s="34"/>
      <c r="U1443" s="14"/>
      <c r="V1443" s="34"/>
      <c r="W1443" s="14"/>
      <c r="X1443" s="34"/>
    </row>
    <row r="1444" spans="13:24" s="13" customFormat="1" x14ac:dyDescent="0.2">
      <c r="M1444" s="14"/>
      <c r="N1444" s="14"/>
      <c r="O1444" s="14"/>
      <c r="P1444" s="14"/>
      <c r="Q1444" s="14"/>
      <c r="R1444" s="14"/>
      <c r="S1444" s="14"/>
      <c r="T1444" s="34"/>
      <c r="U1444" s="14"/>
      <c r="V1444" s="34"/>
      <c r="W1444" s="14"/>
      <c r="X1444" s="34"/>
    </row>
    <row r="1445" spans="13:24" s="13" customFormat="1" x14ac:dyDescent="0.2">
      <c r="M1445" s="14"/>
      <c r="N1445" s="14"/>
      <c r="O1445" s="14"/>
      <c r="P1445" s="14"/>
      <c r="Q1445" s="14"/>
      <c r="R1445" s="14"/>
      <c r="S1445" s="14"/>
      <c r="T1445" s="34"/>
      <c r="U1445" s="14"/>
      <c r="V1445" s="34"/>
      <c r="W1445" s="14"/>
      <c r="X1445" s="34"/>
    </row>
    <row r="1446" spans="13:24" s="13" customFormat="1" x14ac:dyDescent="0.2">
      <c r="M1446" s="14"/>
      <c r="N1446" s="14"/>
      <c r="O1446" s="14"/>
      <c r="P1446" s="14"/>
      <c r="Q1446" s="14"/>
      <c r="R1446" s="14"/>
      <c r="S1446" s="14"/>
      <c r="T1446" s="34"/>
      <c r="U1446" s="14"/>
      <c r="V1446" s="34"/>
      <c r="W1446" s="14"/>
      <c r="X1446" s="34"/>
    </row>
    <row r="1447" spans="13:24" s="13" customFormat="1" x14ac:dyDescent="0.2">
      <c r="M1447" s="14"/>
      <c r="N1447" s="14"/>
      <c r="O1447" s="14"/>
      <c r="P1447" s="14"/>
      <c r="Q1447" s="14"/>
      <c r="R1447" s="14"/>
      <c r="S1447" s="14"/>
      <c r="T1447" s="34"/>
      <c r="U1447" s="14"/>
      <c r="V1447" s="34"/>
      <c r="W1447" s="14"/>
      <c r="X1447" s="34"/>
    </row>
    <row r="1448" spans="13:24" s="13" customFormat="1" x14ac:dyDescent="0.2">
      <c r="M1448" s="14"/>
      <c r="N1448" s="14"/>
      <c r="O1448" s="14"/>
      <c r="P1448" s="14"/>
      <c r="Q1448" s="14"/>
      <c r="R1448" s="14"/>
      <c r="S1448" s="14"/>
      <c r="T1448" s="34"/>
      <c r="U1448" s="14"/>
      <c r="V1448" s="34"/>
      <c r="W1448" s="14"/>
      <c r="X1448" s="34"/>
    </row>
    <row r="1449" spans="13:24" s="13" customFormat="1" x14ac:dyDescent="0.2">
      <c r="M1449" s="14"/>
      <c r="N1449" s="14"/>
      <c r="O1449" s="14"/>
      <c r="P1449" s="14"/>
      <c r="Q1449" s="14"/>
      <c r="R1449" s="14"/>
      <c r="S1449" s="14"/>
      <c r="T1449" s="34"/>
      <c r="U1449" s="14"/>
      <c r="V1449" s="34"/>
      <c r="W1449" s="14"/>
      <c r="X1449" s="34"/>
    </row>
    <row r="1450" spans="13:24" s="13" customFormat="1" x14ac:dyDescent="0.2">
      <c r="M1450" s="14"/>
      <c r="N1450" s="14"/>
      <c r="O1450" s="14"/>
      <c r="P1450" s="14"/>
      <c r="Q1450" s="14"/>
      <c r="R1450" s="14"/>
      <c r="S1450" s="14"/>
      <c r="T1450" s="34"/>
      <c r="U1450" s="14"/>
      <c r="V1450" s="34"/>
      <c r="W1450" s="14"/>
      <c r="X1450" s="34"/>
    </row>
    <row r="1451" spans="13:24" s="13" customFormat="1" x14ac:dyDescent="0.2">
      <c r="M1451" s="14"/>
      <c r="N1451" s="14"/>
      <c r="O1451" s="14"/>
      <c r="P1451" s="14"/>
      <c r="Q1451" s="14"/>
      <c r="R1451" s="14"/>
      <c r="S1451" s="14"/>
      <c r="T1451" s="34"/>
      <c r="U1451" s="14"/>
      <c r="V1451" s="34"/>
      <c r="W1451" s="14"/>
      <c r="X1451" s="34"/>
    </row>
    <row r="1452" spans="13:24" s="13" customFormat="1" x14ac:dyDescent="0.2">
      <c r="M1452" s="14"/>
      <c r="N1452" s="14"/>
      <c r="O1452" s="14"/>
      <c r="P1452" s="14"/>
      <c r="Q1452" s="14"/>
      <c r="R1452" s="14"/>
      <c r="S1452" s="14"/>
      <c r="T1452" s="34"/>
      <c r="U1452" s="14"/>
      <c r="V1452" s="34"/>
      <c r="W1452" s="14"/>
      <c r="X1452" s="34"/>
    </row>
    <row r="1453" spans="13:24" s="13" customFormat="1" x14ac:dyDescent="0.2">
      <c r="M1453" s="14"/>
      <c r="N1453" s="14"/>
      <c r="O1453" s="14"/>
      <c r="P1453" s="14"/>
      <c r="Q1453" s="14"/>
      <c r="R1453" s="14"/>
      <c r="S1453" s="14"/>
      <c r="T1453" s="34"/>
      <c r="U1453" s="14"/>
      <c r="V1453" s="34"/>
      <c r="W1453" s="14"/>
      <c r="X1453" s="34"/>
    </row>
    <row r="1454" spans="13:24" s="13" customFormat="1" x14ac:dyDescent="0.2">
      <c r="M1454" s="14"/>
      <c r="N1454" s="14"/>
      <c r="O1454" s="14"/>
      <c r="P1454" s="14"/>
      <c r="Q1454" s="14"/>
      <c r="R1454" s="14"/>
      <c r="S1454" s="14"/>
      <c r="T1454" s="34"/>
      <c r="U1454" s="14"/>
      <c r="V1454" s="34"/>
      <c r="W1454" s="14"/>
      <c r="X1454" s="34"/>
    </row>
    <row r="1455" spans="13:24" s="13" customFormat="1" x14ac:dyDescent="0.2">
      <c r="M1455" s="14"/>
      <c r="N1455" s="14"/>
      <c r="O1455" s="14"/>
      <c r="P1455" s="14"/>
      <c r="Q1455" s="14"/>
      <c r="R1455" s="14"/>
      <c r="S1455" s="14"/>
      <c r="T1455" s="34"/>
      <c r="U1455" s="14"/>
      <c r="V1455" s="34"/>
      <c r="W1455" s="14"/>
      <c r="X1455" s="34"/>
    </row>
    <row r="1456" spans="13:24" s="13" customFormat="1" x14ac:dyDescent="0.2">
      <c r="M1456" s="14"/>
      <c r="N1456" s="14"/>
      <c r="O1456" s="14"/>
      <c r="P1456" s="14"/>
      <c r="Q1456" s="14"/>
      <c r="R1456" s="14"/>
      <c r="S1456" s="14"/>
      <c r="T1456" s="34"/>
      <c r="U1456" s="14"/>
      <c r="V1456" s="34"/>
      <c r="W1456" s="14"/>
      <c r="X1456" s="34"/>
    </row>
    <row r="1457" spans="13:24" s="13" customFormat="1" x14ac:dyDescent="0.2">
      <c r="M1457" s="14"/>
      <c r="N1457" s="14"/>
      <c r="O1457" s="14"/>
      <c r="P1457" s="14"/>
      <c r="Q1457" s="14"/>
      <c r="R1457" s="14"/>
      <c r="S1457" s="14"/>
      <c r="T1457" s="34"/>
      <c r="U1457" s="14"/>
      <c r="V1457" s="34"/>
      <c r="W1457" s="14"/>
      <c r="X1457" s="34"/>
    </row>
    <row r="1458" spans="13:24" s="13" customFormat="1" x14ac:dyDescent="0.2">
      <c r="M1458" s="14"/>
      <c r="N1458" s="14"/>
      <c r="O1458" s="14"/>
      <c r="P1458" s="14"/>
      <c r="Q1458" s="14"/>
      <c r="R1458" s="14"/>
      <c r="S1458" s="14"/>
      <c r="T1458" s="34"/>
      <c r="U1458" s="14"/>
      <c r="V1458" s="34"/>
      <c r="W1458" s="14"/>
      <c r="X1458" s="34"/>
    </row>
    <row r="1459" spans="13:24" s="13" customFormat="1" x14ac:dyDescent="0.2">
      <c r="M1459" s="14"/>
      <c r="N1459" s="14"/>
      <c r="O1459" s="14"/>
      <c r="P1459" s="14"/>
      <c r="Q1459" s="14"/>
      <c r="R1459" s="14"/>
      <c r="S1459" s="14"/>
      <c r="T1459" s="34"/>
      <c r="U1459" s="14"/>
      <c r="V1459" s="34"/>
      <c r="W1459" s="14"/>
      <c r="X1459" s="34"/>
    </row>
    <row r="1460" spans="13:24" s="13" customFormat="1" x14ac:dyDescent="0.2">
      <c r="M1460" s="14"/>
      <c r="N1460" s="14"/>
      <c r="O1460" s="14"/>
      <c r="P1460" s="14"/>
      <c r="Q1460" s="14"/>
      <c r="R1460" s="14"/>
      <c r="S1460" s="14"/>
      <c r="T1460" s="34"/>
      <c r="U1460" s="14"/>
      <c r="V1460" s="34"/>
      <c r="W1460" s="14"/>
      <c r="X1460" s="34"/>
    </row>
    <row r="1461" spans="13:24" s="13" customFormat="1" x14ac:dyDescent="0.2">
      <c r="M1461" s="14"/>
      <c r="N1461" s="14"/>
      <c r="O1461" s="14"/>
      <c r="P1461" s="14"/>
      <c r="Q1461" s="14"/>
      <c r="R1461" s="14"/>
      <c r="S1461" s="14"/>
      <c r="T1461" s="34"/>
      <c r="U1461" s="14"/>
      <c r="V1461" s="34"/>
      <c r="W1461" s="14"/>
      <c r="X1461" s="34"/>
    </row>
    <row r="1462" spans="13:24" s="13" customFormat="1" x14ac:dyDescent="0.2">
      <c r="M1462" s="14"/>
      <c r="N1462" s="14"/>
      <c r="O1462" s="14"/>
      <c r="P1462" s="14"/>
      <c r="Q1462" s="14"/>
      <c r="R1462" s="14"/>
      <c r="S1462" s="14"/>
      <c r="T1462" s="34"/>
      <c r="U1462" s="14"/>
      <c r="V1462" s="34"/>
      <c r="W1462" s="14"/>
      <c r="X1462" s="34"/>
    </row>
    <row r="1463" spans="13:24" s="13" customFormat="1" x14ac:dyDescent="0.2">
      <c r="M1463" s="14"/>
      <c r="N1463" s="14"/>
      <c r="O1463" s="14"/>
      <c r="P1463" s="14"/>
      <c r="Q1463" s="14"/>
      <c r="R1463" s="14"/>
      <c r="S1463" s="14"/>
      <c r="T1463" s="34"/>
      <c r="U1463" s="14"/>
      <c r="V1463" s="34"/>
      <c r="W1463" s="14"/>
      <c r="X1463" s="34"/>
    </row>
    <row r="1464" spans="13:24" s="13" customFormat="1" x14ac:dyDescent="0.2">
      <c r="M1464" s="14"/>
      <c r="N1464" s="14"/>
      <c r="O1464" s="14"/>
      <c r="P1464" s="14"/>
      <c r="Q1464" s="14"/>
      <c r="R1464" s="14"/>
      <c r="S1464" s="14"/>
      <c r="T1464" s="34"/>
      <c r="U1464" s="14"/>
      <c r="V1464" s="34"/>
      <c r="W1464" s="14"/>
      <c r="X1464" s="34"/>
    </row>
    <row r="1465" spans="13:24" s="13" customFormat="1" x14ac:dyDescent="0.2">
      <c r="M1465" s="14"/>
      <c r="N1465" s="14"/>
      <c r="O1465" s="14"/>
      <c r="P1465" s="14"/>
      <c r="Q1465" s="14"/>
      <c r="R1465" s="14"/>
      <c r="S1465" s="14"/>
      <c r="T1465" s="34"/>
      <c r="U1465" s="14"/>
      <c r="V1465" s="34"/>
      <c r="W1465" s="14"/>
      <c r="X1465" s="34"/>
    </row>
    <row r="1466" spans="13:24" s="13" customFormat="1" x14ac:dyDescent="0.2">
      <c r="M1466" s="14"/>
      <c r="N1466" s="14"/>
      <c r="O1466" s="14"/>
      <c r="P1466" s="14"/>
      <c r="Q1466" s="14"/>
      <c r="R1466" s="14"/>
      <c r="S1466" s="14"/>
      <c r="T1466" s="34"/>
      <c r="U1466" s="14"/>
      <c r="V1466" s="34"/>
      <c r="W1466" s="14"/>
      <c r="X1466" s="34"/>
    </row>
    <row r="1467" spans="13:24" s="13" customFormat="1" x14ac:dyDescent="0.2">
      <c r="M1467" s="14"/>
      <c r="N1467" s="14"/>
      <c r="O1467" s="14"/>
      <c r="P1467" s="14"/>
      <c r="Q1467" s="14"/>
      <c r="R1467" s="14"/>
      <c r="S1467" s="14"/>
      <c r="T1467" s="34"/>
      <c r="U1467" s="14"/>
      <c r="V1467" s="34"/>
      <c r="W1467" s="14"/>
      <c r="X1467" s="34"/>
    </row>
    <row r="1468" spans="13:24" s="13" customFormat="1" x14ac:dyDescent="0.2">
      <c r="M1468" s="14"/>
      <c r="N1468" s="14"/>
      <c r="O1468" s="14"/>
      <c r="P1468" s="14"/>
      <c r="Q1468" s="14"/>
      <c r="R1468" s="14"/>
      <c r="S1468" s="14"/>
      <c r="T1468" s="34"/>
      <c r="U1468" s="14"/>
      <c r="V1468" s="34"/>
      <c r="W1468" s="14"/>
      <c r="X1468" s="34"/>
    </row>
    <row r="1469" spans="13:24" s="13" customFormat="1" x14ac:dyDescent="0.2">
      <c r="M1469" s="14"/>
      <c r="N1469" s="14"/>
      <c r="O1469" s="14"/>
      <c r="P1469" s="14"/>
      <c r="Q1469" s="14"/>
      <c r="R1469" s="14"/>
      <c r="S1469" s="14"/>
      <c r="T1469" s="34"/>
      <c r="U1469" s="14"/>
      <c r="V1469" s="34"/>
      <c r="W1469" s="14"/>
      <c r="X1469" s="34"/>
    </row>
    <row r="1470" spans="13:24" s="13" customFormat="1" x14ac:dyDescent="0.2">
      <c r="M1470" s="14"/>
      <c r="N1470" s="14"/>
      <c r="O1470" s="14"/>
      <c r="P1470" s="14"/>
      <c r="Q1470" s="14"/>
      <c r="R1470" s="14"/>
      <c r="S1470" s="14"/>
      <c r="T1470" s="34"/>
      <c r="U1470" s="14"/>
      <c r="V1470" s="34"/>
      <c r="W1470" s="14"/>
      <c r="X1470" s="34"/>
    </row>
    <row r="1471" spans="13:24" s="13" customFormat="1" x14ac:dyDescent="0.2">
      <c r="M1471" s="14"/>
      <c r="N1471" s="14"/>
      <c r="O1471" s="14"/>
      <c r="P1471" s="14"/>
      <c r="Q1471" s="14"/>
      <c r="R1471" s="14"/>
      <c r="S1471" s="14"/>
      <c r="T1471" s="34"/>
      <c r="U1471" s="14"/>
      <c r="V1471" s="34"/>
      <c r="W1471" s="14"/>
      <c r="X1471" s="34"/>
    </row>
    <row r="1472" spans="13:24" s="13" customFormat="1" x14ac:dyDescent="0.2">
      <c r="M1472" s="14"/>
      <c r="N1472" s="14"/>
      <c r="O1472" s="14"/>
      <c r="P1472" s="14"/>
      <c r="Q1472" s="14"/>
      <c r="R1472" s="14"/>
      <c r="S1472" s="14"/>
      <c r="T1472" s="34"/>
      <c r="U1472" s="14"/>
      <c r="V1472" s="34"/>
      <c r="W1472" s="14"/>
      <c r="X1472" s="34"/>
    </row>
    <row r="1473" spans="13:24" s="13" customFormat="1" x14ac:dyDescent="0.2">
      <c r="M1473" s="14"/>
      <c r="N1473" s="14"/>
      <c r="O1473" s="14"/>
      <c r="P1473" s="14"/>
      <c r="Q1473" s="14"/>
      <c r="R1473" s="14"/>
      <c r="S1473" s="14"/>
      <c r="T1473" s="34"/>
      <c r="U1473" s="14"/>
      <c r="V1473" s="34"/>
      <c r="W1473" s="14"/>
      <c r="X1473" s="34"/>
    </row>
    <row r="1474" spans="13:24" s="13" customFormat="1" x14ac:dyDescent="0.2">
      <c r="M1474" s="14"/>
      <c r="N1474" s="14"/>
      <c r="O1474" s="14"/>
      <c r="P1474" s="14"/>
      <c r="Q1474" s="14"/>
      <c r="R1474" s="14"/>
      <c r="S1474" s="14"/>
      <c r="T1474" s="34"/>
      <c r="U1474" s="14"/>
      <c r="V1474" s="34"/>
      <c r="W1474" s="14"/>
      <c r="X1474" s="34"/>
    </row>
    <row r="1475" spans="13:24" s="13" customFormat="1" x14ac:dyDescent="0.2">
      <c r="M1475" s="14"/>
      <c r="N1475" s="14"/>
      <c r="O1475" s="14"/>
      <c r="P1475" s="14"/>
      <c r="Q1475" s="14"/>
      <c r="R1475" s="14"/>
      <c r="S1475" s="14"/>
      <c r="T1475" s="34"/>
      <c r="U1475" s="14"/>
      <c r="V1475" s="34"/>
      <c r="W1475" s="14"/>
      <c r="X1475" s="34"/>
    </row>
    <row r="1476" spans="13:24" s="13" customFormat="1" x14ac:dyDescent="0.2">
      <c r="M1476" s="14"/>
      <c r="N1476" s="14"/>
      <c r="O1476" s="14"/>
      <c r="P1476" s="14"/>
      <c r="Q1476" s="14"/>
      <c r="R1476" s="14"/>
      <c r="S1476" s="14"/>
      <c r="T1476" s="34"/>
      <c r="U1476" s="14"/>
      <c r="V1476" s="34"/>
      <c r="W1476" s="14"/>
      <c r="X1476" s="34"/>
    </row>
    <row r="1477" spans="13:24" s="13" customFormat="1" x14ac:dyDescent="0.2">
      <c r="M1477" s="14"/>
      <c r="N1477" s="14"/>
      <c r="O1477" s="14"/>
      <c r="P1477" s="14"/>
      <c r="Q1477" s="14"/>
      <c r="R1477" s="14"/>
      <c r="S1477" s="14"/>
      <c r="T1477" s="34"/>
      <c r="U1477" s="14"/>
      <c r="V1477" s="34"/>
      <c r="W1477" s="14"/>
      <c r="X1477" s="34"/>
    </row>
    <row r="1478" spans="13:24" s="13" customFormat="1" x14ac:dyDescent="0.2">
      <c r="M1478" s="14"/>
      <c r="N1478" s="14"/>
      <c r="O1478" s="14"/>
      <c r="P1478" s="14"/>
      <c r="Q1478" s="14"/>
      <c r="R1478" s="14"/>
      <c r="S1478" s="14"/>
      <c r="T1478" s="34"/>
      <c r="U1478" s="14"/>
      <c r="V1478" s="34"/>
      <c r="W1478" s="14"/>
      <c r="X1478" s="34"/>
    </row>
    <row r="1479" spans="13:24" s="13" customFormat="1" x14ac:dyDescent="0.2">
      <c r="M1479" s="14"/>
      <c r="N1479" s="14"/>
      <c r="O1479" s="14"/>
      <c r="P1479" s="14"/>
      <c r="Q1479" s="14"/>
      <c r="R1479" s="14"/>
      <c r="S1479" s="14"/>
      <c r="T1479" s="34"/>
      <c r="U1479" s="14"/>
      <c r="V1479" s="34"/>
      <c r="W1479" s="14"/>
      <c r="X1479" s="34"/>
    </row>
    <row r="1480" spans="13:24" s="13" customFormat="1" x14ac:dyDescent="0.2">
      <c r="M1480" s="14"/>
      <c r="N1480" s="14"/>
      <c r="O1480" s="14"/>
      <c r="P1480" s="14"/>
      <c r="Q1480" s="14"/>
      <c r="R1480" s="14"/>
      <c r="S1480" s="14"/>
      <c r="T1480" s="34"/>
      <c r="U1480" s="14"/>
      <c r="V1480" s="34"/>
      <c r="W1480" s="14"/>
      <c r="X1480" s="34"/>
    </row>
    <row r="1481" spans="13:24" s="13" customFormat="1" x14ac:dyDescent="0.2">
      <c r="M1481" s="14"/>
      <c r="N1481" s="14"/>
      <c r="O1481" s="14"/>
      <c r="P1481" s="14"/>
      <c r="Q1481" s="14"/>
      <c r="R1481" s="14"/>
      <c r="S1481" s="14"/>
      <c r="T1481" s="34"/>
      <c r="U1481" s="14"/>
      <c r="V1481" s="34"/>
      <c r="W1481" s="14"/>
      <c r="X1481" s="34"/>
    </row>
    <row r="1482" spans="13:24" s="13" customFormat="1" x14ac:dyDescent="0.2">
      <c r="M1482" s="14"/>
      <c r="N1482" s="14"/>
      <c r="O1482" s="14"/>
      <c r="P1482" s="14"/>
      <c r="Q1482" s="14"/>
      <c r="R1482" s="14"/>
      <c r="S1482" s="14"/>
      <c r="T1482" s="34"/>
      <c r="U1482" s="14"/>
      <c r="V1482" s="34"/>
      <c r="W1482" s="14"/>
      <c r="X1482" s="34"/>
    </row>
    <row r="1483" spans="13:24" s="13" customFormat="1" x14ac:dyDescent="0.2">
      <c r="M1483" s="14"/>
      <c r="N1483" s="14"/>
      <c r="O1483" s="14"/>
      <c r="P1483" s="14"/>
      <c r="Q1483" s="14"/>
      <c r="R1483" s="14"/>
      <c r="S1483" s="14"/>
      <c r="T1483" s="34"/>
      <c r="U1483" s="14"/>
      <c r="V1483" s="34"/>
      <c r="W1483" s="14"/>
      <c r="X1483" s="34"/>
    </row>
    <row r="1484" spans="13:24" s="13" customFormat="1" x14ac:dyDescent="0.2">
      <c r="M1484" s="14"/>
      <c r="N1484" s="14"/>
      <c r="O1484" s="14"/>
      <c r="P1484" s="14"/>
      <c r="Q1484" s="14"/>
      <c r="R1484" s="14"/>
      <c r="S1484" s="14"/>
      <c r="T1484" s="34"/>
      <c r="U1484" s="14"/>
      <c r="V1484" s="34"/>
      <c r="W1484" s="14"/>
      <c r="X1484" s="34"/>
    </row>
    <row r="1485" spans="13:24" s="13" customFormat="1" x14ac:dyDescent="0.2">
      <c r="M1485" s="14"/>
      <c r="N1485" s="14"/>
      <c r="O1485" s="14"/>
      <c r="P1485" s="14"/>
      <c r="Q1485" s="14"/>
      <c r="R1485" s="14"/>
      <c r="S1485" s="14"/>
      <c r="T1485" s="34"/>
      <c r="U1485" s="14"/>
      <c r="V1485" s="34"/>
      <c r="W1485" s="14"/>
      <c r="X1485" s="34"/>
    </row>
    <row r="1486" spans="13:24" s="13" customFormat="1" x14ac:dyDescent="0.2">
      <c r="M1486" s="14"/>
      <c r="N1486" s="14"/>
      <c r="O1486" s="14"/>
      <c r="P1486" s="14"/>
      <c r="Q1486" s="14"/>
      <c r="R1486" s="14"/>
      <c r="S1486" s="14"/>
      <c r="T1486" s="34"/>
      <c r="U1486" s="14"/>
      <c r="V1486" s="34"/>
      <c r="W1486" s="14"/>
      <c r="X1486" s="34"/>
    </row>
    <row r="1487" spans="13:24" s="13" customFormat="1" x14ac:dyDescent="0.2">
      <c r="M1487" s="14"/>
      <c r="N1487" s="14"/>
      <c r="O1487" s="14"/>
      <c r="P1487" s="14"/>
      <c r="Q1487" s="14"/>
      <c r="R1487" s="14"/>
      <c r="S1487" s="14"/>
      <c r="T1487" s="34"/>
      <c r="U1487" s="14"/>
      <c r="V1487" s="34"/>
      <c r="W1487" s="14"/>
      <c r="X1487" s="34"/>
    </row>
    <row r="1488" spans="13:24" s="13" customFormat="1" x14ac:dyDescent="0.2">
      <c r="M1488" s="14"/>
      <c r="N1488" s="14"/>
      <c r="O1488" s="14"/>
      <c r="P1488" s="14"/>
      <c r="Q1488" s="14"/>
      <c r="R1488" s="14"/>
      <c r="S1488" s="14"/>
      <c r="T1488" s="34"/>
      <c r="U1488" s="14"/>
      <c r="V1488" s="34"/>
      <c r="W1488" s="14"/>
      <c r="X1488" s="34"/>
    </row>
    <row r="1489" spans="13:24" s="13" customFormat="1" x14ac:dyDescent="0.2">
      <c r="M1489" s="14"/>
      <c r="N1489" s="14"/>
      <c r="O1489" s="14"/>
      <c r="P1489" s="14"/>
      <c r="Q1489" s="14"/>
      <c r="R1489" s="14"/>
      <c r="S1489" s="14"/>
      <c r="T1489" s="34"/>
      <c r="U1489" s="14"/>
      <c r="V1489" s="34"/>
      <c r="W1489" s="14"/>
      <c r="X1489" s="34"/>
    </row>
    <row r="1490" spans="13:24" s="13" customFormat="1" x14ac:dyDescent="0.2">
      <c r="M1490" s="14"/>
      <c r="N1490" s="14"/>
      <c r="O1490" s="14"/>
      <c r="P1490" s="14"/>
      <c r="Q1490" s="14"/>
      <c r="R1490" s="14"/>
      <c r="S1490" s="14"/>
      <c r="T1490" s="34"/>
      <c r="U1490" s="14"/>
      <c r="V1490" s="34"/>
      <c r="W1490" s="14"/>
      <c r="X1490" s="34"/>
    </row>
    <row r="1491" spans="13:24" s="13" customFormat="1" x14ac:dyDescent="0.2">
      <c r="M1491" s="14"/>
      <c r="N1491" s="14"/>
      <c r="O1491" s="14"/>
      <c r="P1491" s="14"/>
      <c r="Q1491" s="14"/>
      <c r="R1491" s="14"/>
      <c r="S1491" s="14"/>
      <c r="T1491" s="34"/>
      <c r="U1491" s="14"/>
      <c r="V1491" s="34"/>
      <c r="W1491" s="14"/>
      <c r="X1491" s="34"/>
    </row>
    <row r="1492" spans="13:24" s="13" customFormat="1" x14ac:dyDescent="0.2">
      <c r="M1492" s="14"/>
      <c r="N1492" s="14"/>
      <c r="O1492" s="14"/>
      <c r="P1492" s="14"/>
      <c r="Q1492" s="14"/>
      <c r="R1492" s="14"/>
      <c r="S1492" s="14"/>
      <c r="T1492" s="34"/>
      <c r="U1492" s="14"/>
      <c r="V1492" s="34"/>
      <c r="W1492" s="14"/>
      <c r="X1492" s="34"/>
    </row>
    <row r="1493" spans="13:24" s="13" customFormat="1" x14ac:dyDescent="0.2">
      <c r="M1493" s="14"/>
      <c r="N1493" s="14"/>
      <c r="O1493" s="14"/>
      <c r="P1493" s="14"/>
      <c r="Q1493" s="14"/>
      <c r="R1493" s="14"/>
      <c r="S1493" s="14"/>
      <c r="T1493" s="34"/>
      <c r="U1493" s="14"/>
      <c r="V1493" s="34"/>
      <c r="W1493" s="14"/>
      <c r="X1493" s="34"/>
    </row>
    <row r="1494" spans="13:24" s="13" customFormat="1" x14ac:dyDescent="0.2">
      <c r="M1494" s="14"/>
      <c r="N1494" s="14"/>
      <c r="O1494" s="14"/>
      <c r="P1494" s="14"/>
      <c r="Q1494" s="14"/>
      <c r="R1494" s="14"/>
      <c r="S1494" s="14"/>
      <c r="T1494" s="34"/>
      <c r="U1494" s="14"/>
      <c r="V1494" s="34"/>
      <c r="W1494" s="14"/>
      <c r="X1494" s="34"/>
    </row>
    <row r="1495" spans="13:24" s="13" customFormat="1" x14ac:dyDescent="0.2">
      <c r="M1495" s="14"/>
      <c r="N1495" s="14"/>
      <c r="O1495" s="14"/>
      <c r="P1495" s="14"/>
      <c r="Q1495" s="14"/>
      <c r="R1495" s="14"/>
      <c r="S1495" s="14"/>
      <c r="T1495" s="34"/>
      <c r="U1495" s="14"/>
      <c r="V1495" s="34"/>
      <c r="W1495" s="14"/>
      <c r="X1495" s="34"/>
    </row>
    <row r="1496" spans="13:24" s="13" customFormat="1" x14ac:dyDescent="0.2">
      <c r="M1496" s="14"/>
      <c r="N1496" s="14"/>
      <c r="O1496" s="14"/>
      <c r="P1496" s="14"/>
      <c r="Q1496" s="14"/>
      <c r="R1496" s="14"/>
      <c r="S1496" s="14"/>
      <c r="T1496" s="34"/>
      <c r="U1496" s="14"/>
      <c r="V1496" s="34"/>
      <c r="W1496" s="14"/>
      <c r="X1496" s="34"/>
    </row>
    <row r="1497" spans="13:24" s="13" customFormat="1" x14ac:dyDescent="0.2">
      <c r="M1497" s="14"/>
      <c r="N1497" s="14"/>
      <c r="O1497" s="14"/>
      <c r="P1497" s="14"/>
      <c r="Q1497" s="14"/>
      <c r="R1497" s="14"/>
      <c r="S1497" s="14"/>
      <c r="T1497" s="34"/>
      <c r="U1497" s="14"/>
      <c r="V1497" s="34"/>
      <c r="W1497" s="14"/>
      <c r="X1497" s="34"/>
    </row>
    <row r="1498" spans="13:24" s="13" customFormat="1" x14ac:dyDescent="0.2">
      <c r="M1498" s="14"/>
      <c r="N1498" s="14"/>
      <c r="O1498" s="14"/>
      <c r="P1498" s="14"/>
      <c r="Q1498" s="14"/>
      <c r="R1498" s="14"/>
      <c r="S1498" s="14"/>
      <c r="T1498" s="34"/>
      <c r="U1498" s="14"/>
      <c r="V1498" s="34"/>
      <c r="W1498" s="14"/>
      <c r="X1498" s="34"/>
    </row>
    <row r="1499" spans="13:24" s="13" customFormat="1" x14ac:dyDescent="0.2">
      <c r="M1499" s="14"/>
      <c r="N1499" s="14"/>
      <c r="O1499" s="14"/>
      <c r="P1499" s="14"/>
      <c r="Q1499" s="14"/>
      <c r="R1499" s="14"/>
      <c r="S1499" s="14"/>
      <c r="T1499" s="34"/>
      <c r="U1499" s="14"/>
      <c r="V1499" s="34"/>
      <c r="W1499" s="14"/>
      <c r="X1499" s="34"/>
    </row>
    <row r="1500" spans="13:24" s="13" customFormat="1" x14ac:dyDescent="0.2">
      <c r="M1500" s="14"/>
      <c r="N1500" s="14"/>
      <c r="O1500" s="14"/>
      <c r="P1500" s="14"/>
      <c r="Q1500" s="14"/>
      <c r="R1500" s="14"/>
      <c r="S1500" s="14"/>
      <c r="T1500" s="34"/>
      <c r="U1500" s="14"/>
      <c r="V1500" s="34"/>
      <c r="W1500" s="14"/>
      <c r="X1500" s="34"/>
    </row>
    <row r="1501" spans="13:24" s="13" customFormat="1" x14ac:dyDescent="0.2">
      <c r="M1501" s="14"/>
      <c r="N1501" s="14"/>
      <c r="O1501" s="14"/>
      <c r="P1501" s="14"/>
      <c r="Q1501" s="14"/>
      <c r="R1501" s="14"/>
      <c r="S1501" s="14"/>
      <c r="T1501" s="34"/>
      <c r="U1501" s="14"/>
      <c r="V1501" s="34"/>
      <c r="W1501" s="14"/>
      <c r="X1501" s="34"/>
    </row>
    <row r="1502" spans="13:24" s="13" customFormat="1" x14ac:dyDescent="0.2">
      <c r="M1502" s="14"/>
      <c r="N1502" s="14"/>
      <c r="O1502" s="14"/>
      <c r="P1502" s="14"/>
      <c r="Q1502" s="14"/>
      <c r="R1502" s="14"/>
      <c r="S1502" s="14"/>
      <c r="T1502" s="34"/>
      <c r="U1502" s="14"/>
      <c r="V1502" s="34"/>
      <c r="W1502" s="14"/>
      <c r="X1502" s="34"/>
    </row>
    <row r="1503" spans="13:24" s="13" customFormat="1" x14ac:dyDescent="0.2">
      <c r="M1503" s="14"/>
      <c r="N1503" s="14"/>
      <c r="O1503" s="14"/>
      <c r="P1503" s="14"/>
      <c r="Q1503" s="14"/>
      <c r="R1503" s="14"/>
      <c r="S1503" s="14"/>
      <c r="T1503" s="34"/>
      <c r="U1503" s="14"/>
      <c r="V1503" s="34"/>
      <c r="W1503" s="14"/>
      <c r="X1503" s="34"/>
    </row>
    <row r="1504" spans="13:24" s="13" customFormat="1" x14ac:dyDescent="0.2">
      <c r="M1504" s="14"/>
      <c r="N1504" s="14"/>
      <c r="O1504" s="14"/>
      <c r="P1504" s="14"/>
      <c r="Q1504" s="14"/>
      <c r="R1504" s="14"/>
      <c r="S1504" s="14"/>
      <c r="T1504" s="34"/>
      <c r="U1504" s="14"/>
      <c r="V1504" s="34"/>
      <c r="W1504" s="14"/>
      <c r="X1504" s="34"/>
    </row>
    <row r="1505" spans="13:24" s="13" customFormat="1" x14ac:dyDescent="0.2">
      <c r="M1505" s="14"/>
      <c r="N1505" s="14"/>
      <c r="O1505" s="14"/>
      <c r="P1505" s="14"/>
      <c r="Q1505" s="14"/>
      <c r="R1505" s="14"/>
      <c r="S1505" s="14"/>
      <c r="T1505" s="34"/>
      <c r="U1505" s="14"/>
      <c r="V1505" s="34"/>
      <c r="W1505" s="14"/>
      <c r="X1505" s="34"/>
    </row>
    <row r="1506" spans="13:24" s="13" customFormat="1" x14ac:dyDescent="0.2">
      <c r="M1506" s="14"/>
      <c r="N1506" s="14"/>
      <c r="O1506" s="14"/>
      <c r="P1506" s="14"/>
      <c r="Q1506" s="14"/>
      <c r="R1506" s="14"/>
      <c r="S1506" s="14"/>
      <c r="T1506" s="34"/>
      <c r="U1506" s="14"/>
      <c r="V1506" s="34"/>
      <c r="W1506" s="14"/>
      <c r="X1506" s="34"/>
    </row>
    <row r="1507" spans="13:24" s="13" customFormat="1" x14ac:dyDescent="0.2">
      <c r="M1507" s="14"/>
      <c r="N1507" s="14"/>
      <c r="O1507" s="14"/>
      <c r="P1507" s="14"/>
      <c r="Q1507" s="14"/>
      <c r="R1507" s="14"/>
      <c r="S1507" s="14"/>
      <c r="T1507" s="34"/>
      <c r="U1507" s="14"/>
      <c r="V1507" s="34"/>
      <c r="W1507" s="14"/>
      <c r="X1507" s="34"/>
    </row>
    <row r="1508" spans="13:24" s="13" customFormat="1" x14ac:dyDescent="0.2">
      <c r="M1508" s="14"/>
      <c r="N1508" s="14"/>
      <c r="O1508" s="14"/>
      <c r="P1508" s="14"/>
      <c r="Q1508" s="14"/>
      <c r="R1508" s="14"/>
      <c r="S1508" s="14"/>
      <c r="T1508" s="34"/>
      <c r="U1508" s="14"/>
      <c r="V1508" s="34"/>
      <c r="W1508" s="14"/>
      <c r="X1508" s="34"/>
    </row>
    <row r="1509" spans="13:24" s="13" customFormat="1" x14ac:dyDescent="0.2">
      <c r="M1509" s="14"/>
      <c r="N1509" s="14"/>
      <c r="O1509" s="14"/>
      <c r="P1509" s="14"/>
      <c r="Q1509" s="14"/>
      <c r="R1509" s="14"/>
      <c r="S1509" s="14"/>
      <c r="T1509" s="34"/>
      <c r="U1509" s="14"/>
      <c r="V1509" s="34"/>
      <c r="W1509" s="14"/>
      <c r="X1509" s="34"/>
    </row>
    <row r="1510" spans="13:24" s="13" customFormat="1" x14ac:dyDescent="0.2">
      <c r="M1510" s="14"/>
      <c r="N1510" s="14"/>
      <c r="O1510" s="14"/>
      <c r="P1510" s="14"/>
      <c r="Q1510" s="14"/>
      <c r="R1510" s="14"/>
      <c r="S1510" s="14"/>
      <c r="T1510" s="34"/>
      <c r="U1510" s="14"/>
      <c r="V1510" s="34"/>
      <c r="W1510" s="14"/>
      <c r="X1510" s="34"/>
    </row>
    <row r="1511" spans="13:24" s="13" customFormat="1" x14ac:dyDescent="0.2">
      <c r="M1511" s="14"/>
      <c r="N1511" s="14"/>
      <c r="O1511" s="14"/>
      <c r="P1511" s="14"/>
      <c r="Q1511" s="14"/>
      <c r="R1511" s="14"/>
      <c r="S1511" s="14"/>
      <c r="T1511" s="34"/>
      <c r="U1511" s="14"/>
      <c r="V1511" s="34"/>
      <c r="W1511" s="14"/>
      <c r="X1511" s="34"/>
    </row>
    <row r="1512" spans="13:24" s="13" customFormat="1" x14ac:dyDescent="0.2">
      <c r="M1512" s="14"/>
      <c r="N1512" s="14"/>
      <c r="O1512" s="14"/>
      <c r="P1512" s="14"/>
      <c r="Q1512" s="14"/>
      <c r="R1512" s="14"/>
      <c r="S1512" s="14"/>
      <c r="T1512" s="34"/>
      <c r="U1512" s="14"/>
      <c r="V1512" s="34"/>
      <c r="W1512" s="14"/>
      <c r="X1512" s="34"/>
    </row>
    <row r="1513" spans="13:24" s="13" customFormat="1" x14ac:dyDescent="0.2">
      <c r="M1513" s="14"/>
      <c r="N1513" s="14"/>
      <c r="O1513" s="14"/>
      <c r="P1513" s="14"/>
      <c r="Q1513" s="14"/>
      <c r="R1513" s="14"/>
      <c r="S1513" s="14"/>
      <c r="T1513" s="34"/>
      <c r="U1513" s="14"/>
      <c r="V1513" s="34"/>
      <c r="W1513" s="14"/>
      <c r="X1513" s="34"/>
    </row>
    <row r="1514" spans="13:24" s="13" customFormat="1" x14ac:dyDescent="0.2">
      <c r="M1514" s="14"/>
      <c r="N1514" s="14"/>
      <c r="O1514" s="14"/>
      <c r="P1514" s="14"/>
      <c r="Q1514" s="14"/>
      <c r="R1514" s="14"/>
      <c r="S1514" s="14"/>
      <c r="T1514" s="34"/>
      <c r="U1514" s="14"/>
      <c r="V1514" s="34"/>
      <c r="W1514" s="14"/>
      <c r="X1514" s="34"/>
    </row>
    <row r="1515" spans="13:24" s="13" customFormat="1" x14ac:dyDescent="0.2">
      <c r="M1515" s="14"/>
      <c r="N1515" s="14"/>
      <c r="O1515" s="14"/>
      <c r="P1515" s="14"/>
      <c r="Q1515" s="14"/>
      <c r="R1515" s="14"/>
      <c r="S1515" s="14"/>
      <c r="T1515" s="34"/>
      <c r="U1515" s="14"/>
      <c r="V1515" s="34"/>
      <c r="W1515" s="14"/>
      <c r="X1515" s="34"/>
    </row>
    <row r="1516" spans="13:24" s="13" customFormat="1" x14ac:dyDescent="0.2">
      <c r="M1516" s="14"/>
      <c r="N1516" s="14"/>
      <c r="O1516" s="14"/>
      <c r="P1516" s="14"/>
      <c r="Q1516" s="14"/>
      <c r="R1516" s="14"/>
      <c r="S1516" s="14"/>
      <c r="T1516" s="34"/>
      <c r="U1516" s="14"/>
      <c r="V1516" s="34"/>
      <c r="W1516" s="14"/>
      <c r="X1516" s="34"/>
    </row>
    <row r="1517" spans="13:24" s="13" customFormat="1" x14ac:dyDescent="0.2">
      <c r="M1517" s="14"/>
      <c r="N1517" s="14"/>
      <c r="O1517" s="14"/>
      <c r="P1517" s="14"/>
      <c r="Q1517" s="14"/>
      <c r="R1517" s="14"/>
      <c r="S1517" s="14"/>
      <c r="T1517" s="34"/>
      <c r="U1517" s="14"/>
      <c r="V1517" s="34"/>
      <c r="W1517" s="14"/>
      <c r="X1517" s="34"/>
    </row>
    <row r="1518" spans="13:24" s="13" customFormat="1" x14ac:dyDescent="0.2">
      <c r="M1518" s="14"/>
      <c r="N1518" s="14"/>
      <c r="O1518" s="14"/>
      <c r="P1518" s="14"/>
      <c r="Q1518" s="14"/>
      <c r="R1518" s="14"/>
      <c r="S1518" s="14"/>
      <c r="T1518" s="34"/>
      <c r="U1518" s="14"/>
      <c r="V1518" s="34"/>
      <c r="W1518" s="14"/>
      <c r="X1518" s="34"/>
    </row>
    <row r="1519" spans="13:24" s="13" customFormat="1" x14ac:dyDescent="0.2">
      <c r="M1519" s="14"/>
      <c r="N1519" s="14"/>
      <c r="O1519" s="14"/>
      <c r="P1519" s="14"/>
      <c r="Q1519" s="14"/>
      <c r="R1519" s="14"/>
      <c r="S1519" s="14"/>
      <c r="T1519" s="34"/>
      <c r="U1519" s="14"/>
      <c r="V1519" s="34"/>
      <c r="W1519" s="14"/>
      <c r="X1519" s="34"/>
    </row>
    <row r="1520" spans="13:24" s="13" customFormat="1" x14ac:dyDescent="0.2">
      <c r="M1520" s="14"/>
      <c r="N1520" s="14"/>
      <c r="O1520" s="14"/>
      <c r="P1520" s="14"/>
      <c r="Q1520" s="14"/>
      <c r="R1520" s="14"/>
      <c r="S1520" s="14"/>
      <c r="T1520" s="34"/>
      <c r="U1520" s="14"/>
      <c r="V1520" s="34"/>
      <c r="W1520" s="14"/>
      <c r="X1520" s="34"/>
    </row>
    <row r="1521" spans="13:24" s="13" customFormat="1" x14ac:dyDescent="0.2">
      <c r="M1521" s="14"/>
      <c r="N1521" s="14"/>
      <c r="O1521" s="14"/>
      <c r="P1521" s="14"/>
      <c r="Q1521" s="14"/>
      <c r="R1521" s="14"/>
      <c r="S1521" s="14"/>
      <c r="T1521" s="34"/>
      <c r="U1521" s="14"/>
      <c r="V1521" s="34"/>
      <c r="W1521" s="14"/>
      <c r="X1521" s="34"/>
    </row>
    <row r="1522" spans="13:24" s="13" customFormat="1" x14ac:dyDescent="0.2">
      <c r="M1522" s="14"/>
      <c r="N1522" s="14"/>
      <c r="O1522" s="14"/>
      <c r="P1522" s="14"/>
      <c r="Q1522" s="14"/>
      <c r="R1522" s="14"/>
      <c r="S1522" s="14"/>
      <c r="T1522" s="34"/>
      <c r="U1522" s="14"/>
      <c r="V1522" s="34"/>
      <c r="W1522" s="14"/>
      <c r="X1522" s="34"/>
    </row>
    <row r="1523" spans="13:24" s="13" customFormat="1" x14ac:dyDescent="0.2">
      <c r="M1523" s="14"/>
      <c r="N1523" s="14"/>
      <c r="O1523" s="14"/>
      <c r="P1523" s="14"/>
      <c r="Q1523" s="14"/>
      <c r="R1523" s="14"/>
      <c r="S1523" s="14"/>
      <c r="T1523" s="34"/>
      <c r="U1523" s="14"/>
      <c r="V1523" s="34"/>
      <c r="W1523" s="14"/>
      <c r="X1523" s="34"/>
    </row>
    <row r="1524" spans="13:24" s="13" customFormat="1" x14ac:dyDescent="0.2">
      <c r="M1524" s="14"/>
      <c r="N1524" s="14"/>
      <c r="O1524" s="14"/>
      <c r="P1524" s="14"/>
      <c r="Q1524" s="14"/>
      <c r="R1524" s="14"/>
      <c r="S1524" s="14"/>
      <c r="T1524" s="34"/>
      <c r="U1524" s="14"/>
      <c r="V1524" s="34"/>
      <c r="W1524" s="14"/>
      <c r="X1524" s="34"/>
    </row>
    <row r="1525" spans="13:24" s="13" customFormat="1" x14ac:dyDescent="0.2">
      <c r="M1525" s="14"/>
      <c r="N1525" s="14"/>
      <c r="O1525" s="14"/>
      <c r="P1525" s="14"/>
      <c r="Q1525" s="14"/>
      <c r="R1525" s="14"/>
      <c r="S1525" s="14"/>
      <c r="T1525" s="34"/>
      <c r="U1525" s="14"/>
      <c r="V1525" s="34"/>
      <c r="W1525" s="14"/>
      <c r="X1525" s="34"/>
    </row>
    <row r="1526" spans="13:24" s="13" customFormat="1" x14ac:dyDescent="0.2">
      <c r="M1526" s="14"/>
      <c r="N1526" s="14"/>
      <c r="O1526" s="14"/>
      <c r="P1526" s="14"/>
      <c r="Q1526" s="14"/>
      <c r="R1526" s="14"/>
      <c r="S1526" s="14"/>
      <c r="T1526" s="34"/>
      <c r="U1526" s="14"/>
      <c r="V1526" s="34"/>
      <c r="W1526" s="14"/>
      <c r="X1526" s="34"/>
    </row>
    <row r="1527" spans="13:24" s="13" customFormat="1" x14ac:dyDescent="0.2">
      <c r="M1527" s="14"/>
      <c r="N1527" s="14"/>
      <c r="O1527" s="14"/>
      <c r="P1527" s="14"/>
      <c r="Q1527" s="14"/>
      <c r="R1527" s="14"/>
      <c r="S1527" s="14"/>
      <c r="T1527" s="34"/>
      <c r="U1527" s="14"/>
      <c r="V1527" s="34"/>
      <c r="W1527" s="14"/>
      <c r="X1527" s="34"/>
    </row>
    <row r="1528" spans="13:24" s="13" customFormat="1" x14ac:dyDescent="0.2">
      <c r="M1528" s="14"/>
      <c r="N1528" s="14"/>
      <c r="O1528" s="14"/>
      <c r="P1528" s="14"/>
      <c r="Q1528" s="14"/>
      <c r="R1528" s="14"/>
      <c r="S1528" s="14"/>
      <c r="T1528" s="34"/>
      <c r="U1528" s="14"/>
      <c r="V1528" s="34"/>
      <c r="W1528" s="14"/>
      <c r="X1528" s="34"/>
    </row>
    <row r="1529" spans="13:24" s="13" customFormat="1" x14ac:dyDescent="0.2">
      <c r="M1529" s="14"/>
      <c r="N1529" s="14"/>
      <c r="O1529" s="14"/>
      <c r="P1529" s="14"/>
      <c r="Q1529" s="14"/>
      <c r="R1529" s="14"/>
      <c r="S1529" s="14"/>
      <c r="T1529" s="34"/>
      <c r="U1529" s="14"/>
      <c r="V1529" s="34"/>
      <c r="W1529" s="14"/>
      <c r="X1529" s="34"/>
    </row>
    <row r="1530" spans="13:24" s="13" customFormat="1" x14ac:dyDescent="0.2">
      <c r="M1530" s="14"/>
      <c r="N1530" s="14"/>
      <c r="O1530" s="14"/>
      <c r="P1530" s="14"/>
      <c r="Q1530" s="14"/>
      <c r="R1530" s="14"/>
      <c r="S1530" s="14"/>
      <c r="T1530" s="34"/>
      <c r="U1530" s="14"/>
      <c r="V1530" s="34"/>
      <c r="W1530" s="14"/>
      <c r="X1530" s="34"/>
    </row>
    <row r="1531" spans="13:24" s="13" customFormat="1" x14ac:dyDescent="0.2">
      <c r="M1531" s="14"/>
      <c r="N1531" s="14"/>
      <c r="O1531" s="14"/>
      <c r="P1531" s="14"/>
      <c r="Q1531" s="14"/>
      <c r="R1531" s="14"/>
      <c r="S1531" s="14"/>
      <c r="T1531" s="34"/>
      <c r="U1531" s="14"/>
      <c r="V1531" s="34"/>
      <c r="W1531" s="14"/>
      <c r="X1531" s="34"/>
    </row>
    <row r="1532" spans="13:24" s="13" customFormat="1" x14ac:dyDescent="0.2">
      <c r="M1532" s="14"/>
      <c r="N1532" s="14"/>
      <c r="O1532" s="14"/>
      <c r="P1532" s="14"/>
      <c r="Q1532" s="14"/>
      <c r="R1532" s="14"/>
      <c r="S1532" s="14"/>
      <c r="T1532" s="34"/>
      <c r="U1532" s="14"/>
      <c r="V1532" s="34"/>
      <c r="W1532" s="14"/>
      <c r="X1532" s="34"/>
    </row>
    <row r="1533" spans="13:24" s="13" customFormat="1" x14ac:dyDescent="0.2">
      <c r="M1533" s="14"/>
      <c r="N1533" s="14"/>
      <c r="O1533" s="14"/>
      <c r="P1533" s="14"/>
      <c r="Q1533" s="14"/>
      <c r="R1533" s="14"/>
      <c r="S1533" s="14"/>
      <c r="T1533" s="34"/>
      <c r="U1533" s="14"/>
      <c r="V1533" s="34"/>
      <c r="W1533" s="14"/>
      <c r="X1533" s="34"/>
    </row>
    <row r="1534" spans="13:24" s="13" customFormat="1" x14ac:dyDescent="0.2">
      <c r="M1534" s="14"/>
      <c r="N1534" s="14"/>
      <c r="O1534" s="14"/>
      <c r="P1534" s="14"/>
      <c r="Q1534" s="14"/>
      <c r="R1534" s="14"/>
      <c r="S1534" s="14"/>
      <c r="T1534" s="34"/>
      <c r="U1534" s="14"/>
      <c r="V1534" s="34"/>
      <c r="W1534" s="14"/>
      <c r="X1534" s="34"/>
    </row>
    <row r="1535" spans="13:24" s="13" customFormat="1" x14ac:dyDescent="0.2">
      <c r="M1535" s="14"/>
      <c r="N1535" s="14"/>
      <c r="O1535" s="14"/>
      <c r="P1535" s="14"/>
      <c r="Q1535" s="14"/>
      <c r="R1535" s="14"/>
      <c r="S1535" s="14"/>
      <c r="T1535" s="34"/>
      <c r="U1535" s="14"/>
      <c r="V1535" s="34"/>
      <c r="W1535" s="14"/>
      <c r="X1535" s="34"/>
    </row>
    <row r="1536" spans="13:24" s="13" customFormat="1" x14ac:dyDescent="0.2">
      <c r="M1536" s="14"/>
      <c r="N1536" s="14"/>
      <c r="O1536" s="14"/>
      <c r="P1536" s="14"/>
      <c r="Q1536" s="14"/>
      <c r="R1536" s="14"/>
      <c r="S1536" s="14"/>
      <c r="T1536" s="34"/>
      <c r="U1536" s="14"/>
      <c r="V1536" s="34"/>
      <c r="W1536" s="14"/>
      <c r="X1536" s="34"/>
    </row>
    <row r="1537" spans="13:24" s="13" customFormat="1" x14ac:dyDescent="0.2">
      <c r="M1537" s="14"/>
      <c r="N1537" s="14"/>
      <c r="O1537" s="14"/>
      <c r="P1537" s="14"/>
      <c r="Q1537" s="14"/>
      <c r="R1537" s="14"/>
      <c r="S1537" s="14"/>
      <c r="T1537" s="34"/>
      <c r="U1537" s="14"/>
      <c r="V1537" s="34"/>
      <c r="W1537" s="14"/>
      <c r="X1537" s="34"/>
    </row>
    <row r="1538" spans="13:24" s="13" customFormat="1" x14ac:dyDescent="0.2">
      <c r="M1538" s="14"/>
      <c r="N1538" s="14"/>
      <c r="O1538" s="14"/>
      <c r="P1538" s="14"/>
      <c r="Q1538" s="14"/>
      <c r="R1538" s="14"/>
      <c r="S1538" s="14"/>
      <c r="T1538" s="34"/>
      <c r="U1538" s="14"/>
      <c r="V1538" s="34"/>
      <c r="W1538" s="14"/>
      <c r="X1538" s="34"/>
    </row>
    <row r="1539" spans="13:24" s="13" customFormat="1" x14ac:dyDescent="0.2">
      <c r="M1539" s="14"/>
      <c r="N1539" s="14"/>
      <c r="O1539" s="14"/>
      <c r="P1539" s="14"/>
      <c r="Q1539" s="14"/>
      <c r="R1539" s="14"/>
      <c r="S1539" s="14"/>
      <c r="T1539" s="34"/>
      <c r="U1539" s="14"/>
      <c r="V1539" s="34"/>
      <c r="W1539" s="14"/>
      <c r="X1539" s="34"/>
    </row>
    <row r="1540" spans="13:24" s="13" customFormat="1" x14ac:dyDescent="0.2">
      <c r="M1540" s="14"/>
      <c r="N1540" s="14"/>
      <c r="O1540" s="14"/>
      <c r="P1540" s="14"/>
      <c r="Q1540" s="14"/>
      <c r="R1540" s="14"/>
      <c r="S1540" s="14"/>
      <c r="T1540" s="34"/>
      <c r="U1540" s="14"/>
      <c r="V1540" s="34"/>
      <c r="W1540" s="14"/>
      <c r="X1540" s="34"/>
    </row>
    <row r="1541" spans="13:24" s="13" customFormat="1" x14ac:dyDescent="0.2">
      <c r="M1541" s="14"/>
      <c r="N1541" s="14"/>
      <c r="O1541" s="14"/>
      <c r="P1541" s="14"/>
      <c r="Q1541" s="14"/>
      <c r="R1541" s="14"/>
      <c r="S1541" s="14"/>
      <c r="T1541" s="34"/>
      <c r="U1541" s="14"/>
      <c r="V1541" s="34"/>
      <c r="W1541" s="14"/>
      <c r="X1541" s="34"/>
    </row>
    <row r="1542" spans="13:24" s="13" customFormat="1" x14ac:dyDescent="0.2">
      <c r="M1542" s="14"/>
      <c r="N1542" s="14"/>
      <c r="O1542" s="14"/>
      <c r="P1542" s="14"/>
      <c r="Q1542" s="14"/>
      <c r="R1542" s="14"/>
      <c r="S1542" s="14"/>
      <c r="T1542" s="34"/>
      <c r="U1542" s="14"/>
      <c r="V1542" s="34"/>
      <c r="W1542" s="14"/>
      <c r="X1542" s="34"/>
    </row>
    <row r="1543" spans="13:24" s="13" customFormat="1" x14ac:dyDescent="0.2">
      <c r="M1543" s="14"/>
      <c r="N1543" s="14"/>
      <c r="O1543" s="14"/>
      <c r="P1543" s="14"/>
      <c r="Q1543" s="14"/>
      <c r="R1543" s="14"/>
      <c r="S1543" s="14"/>
      <c r="T1543" s="34"/>
      <c r="U1543" s="14"/>
      <c r="V1543" s="34"/>
      <c r="W1543" s="14"/>
      <c r="X1543" s="34"/>
    </row>
    <row r="1544" spans="13:24" s="13" customFormat="1" x14ac:dyDescent="0.2">
      <c r="M1544" s="14"/>
      <c r="N1544" s="14"/>
      <c r="O1544" s="14"/>
      <c r="P1544" s="14"/>
      <c r="Q1544" s="14"/>
      <c r="R1544" s="14"/>
      <c r="S1544" s="14"/>
      <c r="T1544" s="34"/>
      <c r="U1544" s="14"/>
      <c r="V1544" s="34"/>
      <c r="W1544" s="14"/>
      <c r="X1544" s="34"/>
    </row>
    <row r="1545" spans="13:24" s="13" customFormat="1" x14ac:dyDescent="0.2">
      <c r="M1545" s="14"/>
      <c r="N1545" s="14"/>
      <c r="O1545" s="14"/>
      <c r="P1545" s="14"/>
      <c r="Q1545" s="14"/>
      <c r="R1545" s="14"/>
      <c r="S1545" s="14"/>
      <c r="T1545" s="34"/>
      <c r="U1545" s="14"/>
      <c r="V1545" s="34"/>
      <c r="W1545" s="14"/>
      <c r="X1545" s="34"/>
    </row>
    <row r="1546" spans="13:24" s="13" customFormat="1" x14ac:dyDescent="0.2">
      <c r="M1546" s="14"/>
      <c r="N1546" s="14"/>
      <c r="O1546" s="14"/>
      <c r="P1546" s="14"/>
      <c r="Q1546" s="14"/>
      <c r="R1546" s="14"/>
      <c r="S1546" s="14"/>
      <c r="T1546" s="34"/>
      <c r="U1546" s="14"/>
      <c r="V1546" s="34"/>
      <c r="W1546" s="14"/>
      <c r="X1546" s="34"/>
    </row>
    <row r="1547" spans="13:24" s="13" customFormat="1" x14ac:dyDescent="0.2">
      <c r="M1547" s="14"/>
      <c r="N1547" s="14"/>
      <c r="O1547" s="14"/>
      <c r="P1547" s="14"/>
      <c r="Q1547" s="14"/>
      <c r="R1547" s="14"/>
      <c r="S1547" s="14"/>
      <c r="T1547" s="34"/>
      <c r="U1547" s="14"/>
      <c r="V1547" s="34"/>
      <c r="W1547" s="14"/>
      <c r="X1547" s="34"/>
    </row>
    <row r="1548" spans="13:24" s="13" customFormat="1" x14ac:dyDescent="0.2">
      <c r="M1548" s="14"/>
      <c r="N1548" s="14"/>
      <c r="O1548" s="14"/>
      <c r="P1548" s="14"/>
      <c r="Q1548" s="14"/>
      <c r="R1548" s="14"/>
      <c r="S1548" s="14"/>
      <c r="T1548" s="34"/>
      <c r="U1548" s="14"/>
      <c r="V1548" s="34"/>
      <c r="W1548" s="14"/>
      <c r="X1548" s="34"/>
    </row>
    <row r="1549" spans="13:24" s="13" customFormat="1" x14ac:dyDescent="0.2">
      <c r="M1549" s="14"/>
      <c r="N1549" s="14"/>
      <c r="O1549" s="14"/>
      <c r="P1549" s="14"/>
      <c r="Q1549" s="14"/>
      <c r="R1549" s="14"/>
      <c r="S1549" s="14"/>
      <c r="T1549" s="34"/>
      <c r="U1549" s="14"/>
      <c r="V1549" s="34"/>
      <c r="W1549" s="14"/>
      <c r="X1549" s="34"/>
    </row>
    <row r="1550" spans="13:24" s="13" customFormat="1" x14ac:dyDescent="0.2">
      <c r="M1550" s="14"/>
      <c r="N1550" s="14"/>
      <c r="O1550" s="14"/>
      <c r="P1550" s="14"/>
      <c r="Q1550" s="14"/>
      <c r="R1550" s="14"/>
      <c r="S1550" s="14"/>
      <c r="T1550" s="34"/>
      <c r="U1550" s="14"/>
      <c r="V1550" s="34"/>
      <c r="W1550" s="14"/>
      <c r="X1550" s="34"/>
    </row>
    <row r="1551" spans="13:24" s="13" customFormat="1" x14ac:dyDescent="0.2">
      <c r="M1551" s="14"/>
      <c r="N1551" s="14"/>
      <c r="O1551" s="14"/>
      <c r="P1551" s="14"/>
      <c r="Q1551" s="14"/>
      <c r="R1551" s="14"/>
      <c r="S1551" s="14"/>
      <c r="T1551" s="34"/>
      <c r="U1551" s="14"/>
      <c r="V1551" s="34"/>
      <c r="W1551" s="14"/>
      <c r="X1551" s="34"/>
    </row>
    <row r="1552" spans="13:24" s="13" customFormat="1" x14ac:dyDescent="0.2">
      <c r="M1552" s="14"/>
      <c r="N1552" s="14"/>
      <c r="O1552" s="14"/>
      <c r="P1552" s="14"/>
      <c r="Q1552" s="14"/>
      <c r="R1552" s="14"/>
      <c r="S1552" s="14"/>
      <c r="T1552" s="34"/>
      <c r="U1552" s="14"/>
      <c r="V1552" s="34"/>
      <c r="W1552" s="14"/>
      <c r="X1552" s="34"/>
    </row>
    <row r="1553" spans="13:24" s="13" customFormat="1" x14ac:dyDescent="0.2">
      <c r="M1553" s="14"/>
      <c r="N1553" s="14"/>
      <c r="O1553" s="14"/>
      <c r="P1553" s="14"/>
      <c r="Q1553" s="14"/>
      <c r="R1553" s="14"/>
      <c r="S1553" s="14"/>
      <c r="T1553" s="34"/>
      <c r="U1553" s="14"/>
      <c r="V1553" s="34"/>
      <c r="W1553" s="14"/>
      <c r="X1553" s="34"/>
    </row>
    <row r="1554" spans="13:24" s="13" customFormat="1" x14ac:dyDescent="0.2">
      <c r="M1554" s="14"/>
      <c r="N1554" s="14"/>
      <c r="O1554" s="14"/>
      <c r="P1554" s="14"/>
      <c r="Q1554" s="14"/>
      <c r="R1554" s="14"/>
      <c r="S1554" s="14"/>
      <c r="T1554" s="34"/>
      <c r="U1554" s="14"/>
      <c r="V1554" s="34"/>
      <c r="W1554" s="14"/>
      <c r="X1554" s="34"/>
    </row>
    <row r="1555" spans="13:24" s="13" customFormat="1" x14ac:dyDescent="0.2">
      <c r="M1555" s="14"/>
      <c r="N1555" s="14"/>
      <c r="O1555" s="14"/>
      <c r="P1555" s="14"/>
      <c r="Q1555" s="14"/>
      <c r="R1555" s="14"/>
      <c r="S1555" s="14"/>
      <c r="T1555" s="34"/>
      <c r="U1555" s="14"/>
      <c r="V1555" s="34"/>
      <c r="W1555" s="14"/>
      <c r="X1555" s="34"/>
    </row>
    <row r="1556" spans="13:24" s="13" customFormat="1" x14ac:dyDescent="0.2">
      <c r="M1556" s="14"/>
      <c r="N1556" s="14"/>
      <c r="O1556" s="14"/>
      <c r="P1556" s="14"/>
      <c r="Q1556" s="14"/>
      <c r="R1556" s="14"/>
      <c r="S1556" s="14"/>
      <c r="T1556" s="34"/>
      <c r="U1556" s="14"/>
      <c r="V1556" s="34"/>
      <c r="W1556" s="14"/>
      <c r="X1556" s="34"/>
    </row>
    <row r="1557" spans="13:24" s="13" customFormat="1" x14ac:dyDescent="0.2">
      <c r="M1557" s="14"/>
      <c r="N1557" s="14"/>
      <c r="O1557" s="14"/>
      <c r="P1557" s="14"/>
      <c r="Q1557" s="14"/>
      <c r="R1557" s="14"/>
      <c r="S1557" s="14"/>
      <c r="T1557" s="34"/>
      <c r="U1557" s="14"/>
      <c r="V1557" s="34"/>
      <c r="W1557" s="14"/>
      <c r="X1557" s="34"/>
    </row>
    <row r="1558" spans="13:24" s="13" customFormat="1" x14ac:dyDescent="0.2">
      <c r="M1558" s="14"/>
      <c r="N1558" s="14"/>
      <c r="O1558" s="14"/>
      <c r="P1558" s="14"/>
      <c r="Q1558" s="14"/>
      <c r="R1558" s="14"/>
      <c r="S1558" s="14"/>
      <c r="T1558" s="34"/>
      <c r="U1558" s="14"/>
      <c r="V1558" s="34"/>
      <c r="W1558" s="14"/>
      <c r="X1558" s="34"/>
    </row>
    <row r="1559" spans="13:24" s="13" customFormat="1" x14ac:dyDescent="0.2">
      <c r="M1559" s="14"/>
      <c r="N1559" s="14"/>
      <c r="O1559" s="14"/>
      <c r="P1559" s="14"/>
      <c r="Q1559" s="14"/>
      <c r="R1559" s="14"/>
      <c r="S1559" s="14"/>
      <c r="T1559" s="34"/>
      <c r="U1559" s="14"/>
      <c r="V1559" s="34"/>
      <c r="W1559" s="14"/>
      <c r="X1559" s="34"/>
    </row>
    <row r="1560" spans="13:24" s="13" customFormat="1" x14ac:dyDescent="0.2">
      <c r="M1560" s="14"/>
      <c r="N1560" s="14"/>
      <c r="O1560" s="14"/>
      <c r="P1560" s="14"/>
      <c r="Q1560" s="14"/>
      <c r="R1560" s="14"/>
      <c r="S1560" s="14"/>
      <c r="T1560" s="34"/>
      <c r="U1560" s="14"/>
      <c r="V1560" s="34"/>
      <c r="W1560" s="14"/>
      <c r="X1560" s="34"/>
    </row>
    <row r="1561" spans="13:24" s="13" customFormat="1" x14ac:dyDescent="0.2">
      <c r="M1561" s="14"/>
      <c r="N1561" s="14"/>
      <c r="O1561" s="14"/>
      <c r="P1561" s="14"/>
      <c r="Q1561" s="14"/>
      <c r="R1561" s="14"/>
      <c r="S1561" s="14"/>
      <c r="T1561" s="34"/>
      <c r="U1561" s="14"/>
      <c r="V1561" s="34"/>
      <c r="W1561" s="14"/>
      <c r="X1561" s="34"/>
    </row>
    <row r="1562" spans="13:24" s="13" customFormat="1" x14ac:dyDescent="0.2">
      <c r="M1562" s="14"/>
      <c r="N1562" s="14"/>
      <c r="O1562" s="14"/>
      <c r="P1562" s="14"/>
      <c r="Q1562" s="14"/>
      <c r="R1562" s="14"/>
      <c r="S1562" s="14"/>
      <c r="T1562" s="34"/>
      <c r="U1562" s="14"/>
      <c r="V1562" s="34"/>
      <c r="W1562" s="14"/>
      <c r="X1562" s="34"/>
    </row>
    <row r="1563" spans="13:24" s="13" customFormat="1" x14ac:dyDescent="0.2">
      <c r="M1563" s="14"/>
      <c r="N1563" s="14"/>
      <c r="O1563" s="14"/>
      <c r="P1563" s="14"/>
      <c r="Q1563" s="14"/>
      <c r="R1563" s="14"/>
      <c r="S1563" s="14"/>
      <c r="T1563" s="34"/>
      <c r="U1563" s="14"/>
      <c r="V1563" s="34"/>
      <c r="W1563" s="14"/>
      <c r="X1563" s="34"/>
    </row>
    <row r="1564" spans="13:24" s="13" customFormat="1" x14ac:dyDescent="0.2">
      <c r="M1564" s="14"/>
      <c r="N1564" s="14"/>
      <c r="O1564" s="14"/>
      <c r="P1564" s="14"/>
      <c r="Q1564" s="14"/>
      <c r="R1564" s="14"/>
      <c r="S1564" s="14"/>
      <c r="T1564" s="34"/>
      <c r="U1564" s="14"/>
      <c r="V1564" s="34"/>
      <c r="W1564" s="14"/>
      <c r="X1564" s="34"/>
    </row>
    <row r="1565" spans="13:24" s="13" customFormat="1" x14ac:dyDescent="0.2">
      <c r="M1565" s="14"/>
      <c r="N1565" s="14"/>
      <c r="O1565" s="14"/>
      <c r="P1565" s="14"/>
      <c r="Q1565" s="14"/>
      <c r="R1565" s="14"/>
      <c r="S1565" s="14"/>
      <c r="T1565" s="34"/>
      <c r="U1565" s="14"/>
      <c r="V1565" s="34"/>
      <c r="W1565" s="14"/>
      <c r="X1565" s="34"/>
    </row>
    <row r="1566" spans="13:24" s="13" customFormat="1" x14ac:dyDescent="0.2">
      <c r="M1566" s="14"/>
      <c r="N1566" s="14"/>
      <c r="O1566" s="14"/>
      <c r="P1566" s="14"/>
      <c r="Q1566" s="14"/>
      <c r="R1566" s="14"/>
      <c r="S1566" s="14"/>
      <c r="T1566" s="34"/>
      <c r="U1566" s="14"/>
      <c r="V1566" s="34"/>
      <c r="W1566" s="14"/>
      <c r="X1566" s="34"/>
    </row>
    <row r="1567" spans="13:24" s="13" customFormat="1" x14ac:dyDescent="0.2">
      <c r="M1567" s="14"/>
      <c r="N1567" s="14"/>
      <c r="O1567" s="14"/>
      <c r="P1567" s="14"/>
      <c r="Q1567" s="14"/>
      <c r="R1567" s="14"/>
      <c r="S1567" s="14"/>
      <c r="T1567" s="34"/>
      <c r="U1567" s="14"/>
      <c r="V1567" s="34"/>
      <c r="W1567" s="14"/>
      <c r="X1567" s="34"/>
    </row>
    <row r="1568" spans="13:24" s="13" customFormat="1" x14ac:dyDescent="0.2">
      <c r="M1568" s="14"/>
      <c r="N1568" s="14"/>
      <c r="O1568" s="14"/>
      <c r="P1568" s="14"/>
      <c r="Q1568" s="14"/>
      <c r="R1568" s="14"/>
      <c r="S1568" s="14"/>
      <c r="T1568" s="34"/>
      <c r="U1568" s="14"/>
      <c r="V1568" s="34"/>
      <c r="W1568" s="14"/>
      <c r="X1568" s="34"/>
    </row>
    <row r="1569" spans="13:24" s="13" customFormat="1" x14ac:dyDescent="0.2">
      <c r="M1569" s="14"/>
      <c r="N1569" s="14"/>
      <c r="O1569" s="14"/>
      <c r="P1569" s="14"/>
      <c r="Q1569" s="14"/>
      <c r="R1569" s="14"/>
      <c r="S1569" s="14"/>
      <c r="T1569" s="34"/>
      <c r="U1569" s="14"/>
      <c r="V1569" s="34"/>
      <c r="W1569" s="14"/>
      <c r="X1569" s="34"/>
    </row>
    <row r="1570" spans="13:24" s="13" customFormat="1" x14ac:dyDescent="0.2">
      <c r="M1570" s="14"/>
      <c r="N1570" s="14"/>
      <c r="O1570" s="14"/>
      <c r="P1570" s="14"/>
      <c r="Q1570" s="14"/>
      <c r="R1570" s="14"/>
      <c r="S1570" s="14"/>
      <c r="T1570" s="34"/>
      <c r="U1570" s="14"/>
      <c r="V1570" s="34"/>
      <c r="W1570" s="14"/>
      <c r="X1570" s="34"/>
    </row>
    <row r="1571" spans="13:24" s="13" customFormat="1" x14ac:dyDescent="0.2">
      <c r="M1571" s="14"/>
      <c r="N1571" s="14"/>
      <c r="O1571" s="14"/>
      <c r="P1571" s="14"/>
      <c r="Q1571" s="14"/>
      <c r="R1571" s="14"/>
      <c r="S1571" s="14"/>
      <c r="T1571" s="34"/>
      <c r="U1571" s="14"/>
      <c r="V1571" s="34"/>
      <c r="W1571" s="14"/>
      <c r="X1571" s="34"/>
    </row>
    <row r="1572" spans="13:24" s="13" customFormat="1" x14ac:dyDescent="0.2">
      <c r="M1572" s="14"/>
      <c r="N1572" s="14"/>
      <c r="O1572" s="14"/>
      <c r="P1572" s="14"/>
      <c r="Q1572" s="14"/>
      <c r="R1572" s="14"/>
      <c r="S1572" s="14"/>
      <c r="T1572" s="34"/>
      <c r="U1572" s="14"/>
      <c r="V1572" s="34"/>
      <c r="W1572" s="14"/>
      <c r="X1572" s="34"/>
    </row>
    <row r="1573" spans="13:24" s="13" customFormat="1" x14ac:dyDescent="0.2">
      <c r="M1573" s="14"/>
      <c r="N1573" s="14"/>
      <c r="O1573" s="14"/>
      <c r="P1573" s="14"/>
      <c r="Q1573" s="14"/>
      <c r="R1573" s="14"/>
      <c r="S1573" s="14"/>
      <c r="T1573" s="34"/>
      <c r="U1573" s="14"/>
      <c r="V1573" s="34"/>
      <c r="W1573" s="14"/>
      <c r="X1573" s="34"/>
    </row>
    <row r="1574" spans="13:24" s="13" customFormat="1" x14ac:dyDescent="0.2">
      <c r="M1574" s="14"/>
      <c r="N1574" s="14"/>
      <c r="O1574" s="14"/>
      <c r="P1574" s="14"/>
      <c r="Q1574" s="14"/>
      <c r="R1574" s="14"/>
      <c r="S1574" s="14"/>
      <c r="T1574" s="34"/>
      <c r="U1574" s="14"/>
      <c r="V1574" s="34"/>
      <c r="W1574" s="14"/>
      <c r="X1574" s="34"/>
    </row>
    <row r="1575" spans="13:24" s="13" customFormat="1" x14ac:dyDescent="0.2">
      <c r="M1575" s="14"/>
      <c r="N1575" s="14"/>
      <c r="O1575" s="14"/>
      <c r="P1575" s="14"/>
      <c r="Q1575" s="14"/>
      <c r="R1575" s="14"/>
      <c r="S1575" s="14"/>
      <c r="T1575" s="34"/>
      <c r="U1575" s="14"/>
      <c r="V1575" s="34"/>
      <c r="W1575" s="14"/>
      <c r="X1575" s="34"/>
    </row>
    <row r="1576" spans="13:24" s="13" customFormat="1" x14ac:dyDescent="0.2">
      <c r="M1576" s="14"/>
      <c r="N1576" s="14"/>
      <c r="O1576" s="14"/>
      <c r="P1576" s="14"/>
      <c r="Q1576" s="14"/>
      <c r="R1576" s="14"/>
      <c r="S1576" s="14"/>
      <c r="T1576" s="34"/>
      <c r="U1576" s="14"/>
      <c r="V1576" s="34"/>
      <c r="W1576" s="14"/>
      <c r="X1576" s="34"/>
    </row>
    <row r="1577" spans="13:24" s="13" customFormat="1" x14ac:dyDescent="0.2">
      <c r="M1577" s="14"/>
      <c r="N1577" s="14"/>
      <c r="O1577" s="14"/>
      <c r="P1577" s="14"/>
      <c r="Q1577" s="14"/>
      <c r="R1577" s="14"/>
      <c r="S1577" s="14"/>
      <c r="T1577" s="34"/>
      <c r="U1577" s="14"/>
      <c r="V1577" s="34"/>
      <c r="W1577" s="14"/>
      <c r="X1577" s="34"/>
    </row>
    <row r="1578" spans="13:24" s="13" customFormat="1" x14ac:dyDescent="0.2">
      <c r="M1578" s="14"/>
      <c r="N1578" s="14"/>
      <c r="O1578" s="14"/>
      <c r="P1578" s="14"/>
      <c r="Q1578" s="14"/>
      <c r="R1578" s="14"/>
      <c r="S1578" s="14"/>
      <c r="T1578" s="34"/>
      <c r="U1578" s="14"/>
      <c r="V1578" s="34"/>
      <c r="W1578" s="14"/>
      <c r="X1578" s="34"/>
    </row>
    <row r="1579" spans="13:24" s="13" customFormat="1" x14ac:dyDescent="0.2">
      <c r="M1579" s="14"/>
      <c r="N1579" s="14"/>
      <c r="O1579" s="14"/>
      <c r="P1579" s="14"/>
      <c r="Q1579" s="14"/>
      <c r="R1579" s="14"/>
      <c r="S1579" s="14"/>
      <c r="T1579" s="34"/>
      <c r="U1579" s="14"/>
      <c r="V1579" s="34"/>
      <c r="W1579" s="14"/>
      <c r="X1579" s="34"/>
    </row>
    <row r="1580" spans="13:24" s="13" customFormat="1" x14ac:dyDescent="0.2">
      <c r="M1580" s="14"/>
      <c r="N1580" s="14"/>
      <c r="O1580" s="14"/>
      <c r="P1580" s="14"/>
      <c r="Q1580" s="14"/>
      <c r="R1580" s="14"/>
      <c r="S1580" s="14"/>
      <c r="T1580" s="34"/>
      <c r="U1580" s="14"/>
      <c r="V1580" s="34"/>
      <c r="W1580" s="14"/>
      <c r="X1580" s="34"/>
    </row>
    <row r="1581" spans="13:24" s="13" customFormat="1" x14ac:dyDescent="0.2">
      <c r="M1581" s="14"/>
      <c r="N1581" s="14"/>
      <c r="O1581" s="14"/>
      <c r="P1581" s="14"/>
      <c r="Q1581" s="14"/>
      <c r="R1581" s="14"/>
      <c r="S1581" s="14"/>
      <c r="T1581" s="34"/>
      <c r="U1581" s="14"/>
      <c r="V1581" s="34"/>
      <c r="W1581" s="14"/>
      <c r="X1581" s="34"/>
    </row>
    <row r="1582" spans="13:24" s="13" customFormat="1" x14ac:dyDescent="0.2">
      <c r="M1582" s="14"/>
      <c r="N1582" s="14"/>
      <c r="O1582" s="14"/>
      <c r="P1582" s="14"/>
      <c r="Q1582" s="14"/>
      <c r="R1582" s="14"/>
      <c r="S1582" s="14"/>
      <c r="T1582" s="34"/>
      <c r="U1582" s="14"/>
      <c r="V1582" s="34"/>
      <c r="W1582" s="14"/>
      <c r="X1582" s="34"/>
    </row>
    <row r="1583" spans="13:24" s="13" customFormat="1" x14ac:dyDescent="0.2">
      <c r="M1583" s="14"/>
      <c r="N1583" s="14"/>
      <c r="O1583" s="14"/>
      <c r="P1583" s="14"/>
      <c r="Q1583" s="14"/>
      <c r="R1583" s="14"/>
      <c r="S1583" s="14"/>
      <c r="T1583" s="34"/>
      <c r="U1583" s="14"/>
      <c r="V1583" s="34"/>
      <c r="W1583" s="14"/>
      <c r="X1583" s="34"/>
    </row>
    <row r="1584" spans="13:24" s="13" customFormat="1" x14ac:dyDescent="0.2">
      <c r="M1584" s="14"/>
      <c r="N1584" s="14"/>
      <c r="O1584" s="14"/>
      <c r="P1584" s="14"/>
      <c r="Q1584" s="14"/>
      <c r="R1584" s="14"/>
      <c r="S1584" s="14"/>
      <c r="T1584" s="34"/>
      <c r="U1584" s="14"/>
      <c r="V1584" s="34"/>
      <c r="W1584" s="14"/>
      <c r="X1584" s="34"/>
    </row>
    <row r="1585" spans="13:24" s="13" customFormat="1" x14ac:dyDescent="0.2">
      <c r="M1585" s="14"/>
      <c r="N1585" s="14"/>
      <c r="O1585" s="14"/>
      <c r="P1585" s="14"/>
      <c r="Q1585" s="14"/>
      <c r="R1585" s="14"/>
      <c r="S1585" s="14"/>
      <c r="T1585" s="34"/>
      <c r="U1585" s="14"/>
      <c r="V1585" s="34"/>
      <c r="W1585" s="14"/>
      <c r="X1585" s="34"/>
    </row>
    <row r="1586" spans="13:24" s="13" customFormat="1" x14ac:dyDescent="0.2">
      <c r="M1586" s="14"/>
      <c r="N1586" s="14"/>
      <c r="O1586" s="14"/>
      <c r="P1586" s="14"/>
      <c r="Q1586" s="14"/>
      <c r="R1586" s="14"/>
      <c r="S1586" s="14"/>
      <c r="T1586" s="34"/>
      <c r="U1586" s="14"/>
      <c r="V1586" s="34"/>
      <c r="W1586" s="14"/>
      <c r="X1586" s="34"/>
    </row>
    <row r="1587" spans="13:24" s="13" customFormat="1" x14ac:dyDescent="0.2">
      <c r="M1587" s="14"/>
      <c r="N1587" s="14"/>
      <c r="O1587" s="14"/>
      <c r="P1587" s="14"/>
      <c r="Q1587" s="14"/>
      <c r="R1587" s="14"/>
      <c r="S1587" s="14"/>
      <c r="T1587" s="34"/>
      <c r="U1587" s="14"/>
      <c r="V1587" s="34"/>
      <c r="W1587" s="14"/>
      <c r="X1587" s="34"/>
    </row>
    <row r="1588" spans="13:24" s="13" customFormat="1" x14ac:dyDescent="0.2">
      <c r="M1588" s="14"/>
      <c r="N1588" s="14"/>
      <c r="O1588" s="14"/>
      <c r="P1588" s="14"/>
      <c r="Q1588" s="14"/>
      <c r="R1588" s="14"/>
      <c r="S1588" s="14"/>
      <c r="T1588" s="34"/>
      <c r="U1588" s="14"/>
      <c r="V1588" s="34"/>
      <c r="W1588" s="14"/>
      <c r="X1588" s="34"/>
    </row>
    <row r="1589" spans="13:24" s="13" customFormat="1" x14ac:dyDescent="0.2">
      <c r="M1589" s="14"/>
      <c r="N1589" s="14"/>
      <c r="O1589" s="14"/>
      <c r="P1589" s="14"/>
      <c r="Q1589" s="14"/>
      <c r="R1589" s="14"/>
      <c r="S1589" s="14"/>
      <c r="T1589" s="34"/>
      <c r="U1589" s="14"/>
      <c r="V1589" s="34"/>
      <c r="W1589" s="14"/>
      <c r="X1589" s="34"/>
    </row>
    <row r="1590" spans="13:24" s="13" customFormat="1" x14ac:dyDescent="0.2">
      <c r="M1590" s="14"/>
      <c r="N1590" s="14"/>
      <c r="O1590" s="14"/>
      <c r="P1590" s="14"/>
      <c r="Q1590" s="14"/>
      <c r="R1590" s="14"/>
      <c r="S1590" s="14"/>
      <c r="T1590" s="34"/>
      <c r="U1590" s="14"/>
      <c r="V1590" s="34"/>
      <c r="W1590" s="14"/>
      <c r="X1590" s="34"/>
    </row>
    <row r="1591" spans="13:24" s="13" customFormat="1" x14ac:dyDescent="0.2">
      <c r="M1591" s="14"/>
      <c r="N1591" s="14"/>
      <c r="O1591" s="14"/>
      <c r="P1591" s="14"/>
      <c r="Q1591" s="14"/>
      <c r="R1591" s="14"/>
      <c r="S1591" s="14"/>
      <c r="T1591" s="34"/>
      <c r="U1591" s="14"/>
      <c r="V1591" s="34"/>
      <c r="W1591" s="14"/>
      <c r="X1591" s="34"/>
    </row>
    <row r="1592" spans="13:24" s="13" customFormat="1" x14ac:dyDescent="0.2">
      <c r="M1592" s="14"/>
      <c r="N1592" s="14"/>
      <c r="O1592" s="14"/>
      <c r="P1592" s="14"/>
      <c r="Q1592" s="14"/>
      <c r="R1592" s="14"/>
      <c r="S1592" s="14"/>
      <c r="T1592" s="34"/>
      <c r="U1592" s="14"/>
      <c r="V1592" s="34"/>
      <c r="W1592" s="14"/>
      <c r="X1592" s="34"/>
    </row>
    <row r="1593" spans="13:24" s="13" customFormat="1" x14ac:dyDescent="0.2">
      <c r="M1593" s="14"/>
      <c r="N1593" s="14"/>
      <c r="O1593" s="14"/>
      <c r="P1593" s="14"/>
      <c r="Q1593" s="14"/>
      <c r="R1593" s="14"/>
      <c r="S1593" s="14"/>
      <c r="T1593" s="34"/>
      <c r="U1593" s="14"/>
      <c r="V1593" s="34"/>
      <c r="W1593" s="14"/>
      <c r="X1593" s="34"/>
    </row>
    <row r="1594" spans="13:24" s="13" customFormat="1" x14ac:dyDescent="0.2">
      <c r="M1594" s="14"/>
      <c r="N1594" s="14"/>
      <c r="O1594" s="14"/>
      <c r="P1594" s="14"/>
      <c r="Q1594" s="14"/>
      <c r="R1594" s="14"/>
      <c r="S1594" s="14"/>
      <c r="T1594" s="34"/>
      <c r="U1594" s="14"/>
      <c r="V1594" s="34"/>
      <c r="W1594" s="14"/>
      <c r="X1594" s="34"/>
    </row>
    <row r="1595" spans="13:24" s="13" customFormat="1" x14ac:dyDescent="0.2">
      <c r="M1595" s="14"/>
      <c r="N1595" s="14"/>
      <c r="O1595" s="14"/>
      <c r="P1595" s="14"/>
      <c r="Q1595" s="14"/>
      <c r="R1595" s="14"/>
      <c r="S1595" s="14"/>
      <c r="T1595" s="34"/>
      <c r="U1595" s="14"/>
      <c r="V1595" s="34"/>
      <c r="W1595" s="14"/>
      <c r="X1595" s="34"/>
    </row>
    <row r="1596" spans="13:24" s="13" customFormat="1" x14ac:dyDescent="0.2">
      <c r="M1596" s="14"/>
      <c r="N1596" s="14"/>
      <c r="O1596" s="14"/>
      <c r="P1596" s="14"/>
      <c r="Q1596" s="14"/>
      <c r="R1596" s="14"/>
      <c r="S1596" s="14"/>
      <c r="T1596" s="34"/>
      <c r="U1596" s="14"/>
      <c r="V1596" s="34"/>
      <c r="W1596" s="14"/>
      <c r="X1596" s="34"/>
    </row>
    <row r="1597" spans="13:24" s="13" customFormat="1" x14ac:dyDescent="0.2">
      <c r="M1597" s="14"/>
      <c r="N1597" s="14"/>
      <c r="O1597" s="14"/>
      <c r="P1597" s="14"/>
      <c r="Q1597" s="14"/>
      <c r="R1597" s="14"/>
      <c r="S1597" s="14"/>
      <c r="T1597" s="34"/>
      <c r="U1597" s="14"/>
      <c r="V1597" s="34"/>
      <c r="W1597" s="14"/>
      <c r="X1597" s="34"/>
    </row>
    <row r="1598" spans="13:24" s="13" customFormat="1" x14ac:dyDescent="0.2">
      <c r="M1598" s="14"/>
      <c r="N1598" s="14"/>
      <c r="O1598" s="14"/>
      <c r="P1598" s="14"/>
      <c r="Q1598" s="14"/>
      <c r="R1598" s="14"/>
      <c r="S1598" s="14"/>
      <c r="T1598" s="34"/>
      <c r="U1598" s="14"/>
      <c r="V1598" s="34"/>
      <c r="W1598" s="14"/>
      <c r="X1598" s="34"/>
    </row>
    <row r="1599" spans="13:24" s="13" customFormat="1" x14ac:dyDescent="0.2">
      <c r="M1599" s="14"/>
      <c r="N1599" s="14"/>
      <c r="O1599" s="14"/>
      <c r="P1599" s="14"/>
      <c r="Q1599" s="14"/>
      <c r="R1599" s="14"/>
      <c r="S1599" s="14"/>
      <c r="T1599" s="34"/>
      <c r="U1599" s="14"/>
      <c r="V1599" s="34"/>
      <c r="W1599" s="14"/>
      <c r="X1599" s="34"/>
    </row>
    <row r="1600" spans="13:24" s="13" customFormat="1" x14ac:dyDescent="0.2">
      <c r="M1600" s="14"/>
      <c r="N1600" s="14"/>
      <c r="O1600" s="14"/>
      <c r="P1600" s="14"/>
      <c r="Q1600" s="14"/>
      <c r="R1600" s="14"/>
      <c r="S1600" s="14"/>
      <c r="T1600" s="34"/>
      <c r="U1600" s="14"/>
      <c r="V1600" s="34"/>
      <c r="W1600" s="14"/>
      <c r="X1600" s="34"/>
    </row>
    <row r="1601" spans="13:24" s="13" customFormat="1" x14ac:dyDescent="0.2">
      <c r="M1601" s="14"/>
      <c r="N1601" s="14"/>
      <c r="O1601" s="14"/>
      <c r="P1601" s="14"/>
      <c r="Q1601" s="14"/>
      <c r="R1601" s="14"/>
      <c r="S1601" s="14"/>
      <c r="T1601" s="34"/>
      <c r="U1601" s="14"/>
      <c r="V1601" s="34"/>
      <c r="W1601" s="14"/>
      <c r="X1601" s="34"/>
    </row>
    <row r="1602" spans="13:24" s="13" customFormat="1" x14ac:dyDescent="0.2">
      <c r="M1602" s="14"/>
      <c r="N1602" s="14"/>
      <c r="O1602" s="14"/>
      <c r="P1602" s="14"/>
      <c r="Q1602" s="14"/>
      <c r="R1602" s="14"/>
      <c r="S1602" s="14"/>
      <c r="T1602" s="34"/>
      <c r="U1602" s="14"/>
      <c r="V1602" s="34"/>
      <c r="W1602" s="14"/>
      <c r="X1602" s="34"/>
    </row>
    <row r="1603" spans="13:24" s="13" customFormat="1" x14ac:dyDescent="0.2">
      <c r="M1603" s="14"/>
      <c r="N1603" s="14"/>
      <c r="O1603" s="14"/>
      <c r="P1603" s="14"/>
      <c r="Q1603" s="14"/>
      <c r="R1603" s="14"/>
      <c r="S1603" s="14"/>
      <c r="T1603" s="34"/>
      <c r="U1603" s="14"/>
      <c r="V1603" s="34"/>
      <c r="W1603" s="14"/>
      <c r="X1603" s="34"/>
    </row>
    <row r="1604" spans="13:24" s="13" customFormat="1" x14ac:dyDescent="0.2">
      <c r="M1604" s="14"/>
      <c r="N1604" s="14"/>
      <c r="O1604" s="14"/>
      <c r="P1604" s="14"/>
      <c r="Q1604" s="14"/>
      <c r="R1604" s="14"/>
      <c r="S1604" s="14"/>
      <c r="T1604" s="34"/>
      <c r="U1604" s="14"/>
      <c r="V1604" s="34"/>
      <c r="W1604" s="14"/>
      <c r="X1604" s="34"/>
    </row>
    <row r="1605" spans="13:24" s="13" customFormat="1" x14ac:dyDescent="0.2">
      <c r="M1605" s="14"/>
      <c r="N1605" s="14"/>
      <c r="O1605" s="14"/>
      <c r="P1605" s="14"/>
      <c r="Q1605" s="14"/>
      <c r="R1605" s="14"/>
      <c r="S1605" s="14"/>
      <c r="T1605" s="34"/>
      <c r="U1605" s="14"/>
      <c r="V1605" s="34"/>
      <c r="W1605" s="14"/>
      <c r="X1605" s="34"/>
    </row>
    <row r="1606" spans="13:24" s="13" customFormat="1" x14ac:dyDescent="0.2">
      <c r="M1606" s="14"/>
      <c r="N1606" s="14"/>
      <c r="O1606" s="14"/>
      <c r="P1606" s="14"/>
      <c r="Q1606" s="14"/>
      <c r="R1606" s="14"/>
      <c r="S1606" s="14"/>
      <c r="T1606" s="34"/>
      <c r="U1606" s="14"/>
      <c r="V1606" s="34"/>
      <c r="W1606" s="14"/>
      <c r="X1606" s="34"/>
    </row>
    <row r="1607" spans="13:24" s="13" customFormat="1" x14ac:dyDescent="0.2">
      <c r="M1607" s="14"/>
      <c r="N1607" s="14"/>
      <c r="O1607" s="14"/>
      <c r="P1607" s="14"/>
      <c r="Q1607" s="14"/>
      <c r="R1607" s="14"/>
      <c r="S1607" s="14"/>
      <c r="T1607" s="34"/>
      <c r="U1607" s="14"/>
      <c r="V1607" s="34"/>
      <c r="W1607" s="14"/>
      <c r="X1607" s="34"/>
    </row>
    <row r="1608" spans="13:24" s="13" customFormat="1" x14ac:dyDescent="0.2">
      <c r="M1608" s="14"/>
      <c r="N1608" s="14"/>
      <c r="O1608" s="14"/>
      <c r="P1608" s="14"/>
      <c r="Q1608" s="14"/>
      <c r="R1608" s="14"/>
      <c r="S1608" s="14"/>
      <c r="T1608" s="34"/>
      <c r="U1608" s="14"/>
      <c r="V1608" s="34"/>
      <c r="W1608" s="14"/>
      <c r="X1608" s="34"/>
    </row>
    <row r="1609" spans="13:24" s="13" customFormat="1" x14ac:dyDescent="0.2">
      <c r="M1609" s="14"/>
      <c r="N1609" s="14"/>
      <c r="O1609" s="14"/>
      <c r="P1609" s="14"/>
      <c r="Q1609" s="14"/>
      <c r="R1609" s="14"/>
      <c r="S1609" s="14"/>
      <c r="T1609" s="34"/>
      <c r="U1609" s="14"/>
      <c r="V1609" s="34"/>
      <c r="W1609" s="14"/>
      <c r="X1609" s="34"/>
    </row>
    <row r="1610" spans="13:24" s="13" customFormat="1" x14ac:dyDescent="0.2">
      <c r="M1610" s="14"/>
      <c r="N1610" s="14"/>
      <c r="O1610" s="14"/>
      <c r="P1610" s="14"/>
      <c r="Q1610" s="14"/>
      <c r="R1610" s="14"/>
      <c r="S1610" s="14"/>
      <c r="T1610" s="34"/>
      <c r="U1610" s="14"/>
      <c r="V1610" s="34"/>
      <c r="W1610" s="14"/>
      <c r="X1610" s="34"/>
    </row>
    <row r="1611" spans="13:24" s="13" customFormat="1" x14ac:dyDescent="0.2">
      <c r="M1611" s="14"/>
      <c r="N1611" s="14"/>
      <c r="O1611" s="14"/>
      <c r="P1611" s="14"/>
      <c r="Q1611" s="14"/>
      <c r="R1611" s="14"/>
      <c r="S1611" s="14"/>
      <c r="T1611" s="34"/>
      <c r="U1611" s="14"/>
      <c r="V1611" s="34"/>
      <c r="W1611" s="14"/>
      <c r="X1611" s="34"/>
    </row>
    <row r="1612" spans="13:24" s="13" customFormat="1" x14ac:dyDescent="0.2">
      <c r="M1612" s="14"/>
      <c r="N1612" s="14"/>
      <c r="O1612" s="14"/>
      <c r="P1612" s="14"/>
      <c r="Q1612" s="14"/>
      <c r="R1612" s="14"/>
      <c r="S1612" s="14"/>
      <c r="T1612" s="34"/>
      <c r="U1612" s="14"/>
      <c r="V1612" s="34"/>
      <c r="W1612" s="14"/>
      <c r="X1612" s="34"/>
    </row>
    <row r="1613" spans="13:24" s="13" customFormat="1" x14ac:dyDescent="0.2">
      <c r="M1613" s="14"/>
      <c r="N1613" s="14"/>
      <c r="O1613" s="14"/>
      <c r="P1613" s="14"/>
      <c r="Q1613" s="14"/>
      <c r="R1613" s="14"/>
      <c r="S1613" s="14"/>
      <c r="T1613" s="34"/>
      <c r="U1613" s="14"/>
      <c r="V1613" s="34"/>
      <c r="W1613" s="14"/>
      <c r="X1613" s="34"/>
    </row>
    <row r="1614" spans="13:24" s="13" customFormat="1" x14ac:dyDescent="0.2">
      <c r="M1614" s="14"/>
      <c r="N1614" s="14"/>
      <c r="O1614" s="14"/>
      <c r="P1614" s="14"/>
      <c r="Q1614" s="14"/>
      <c r="R1614" s="14"/>
      <c r="S1614" s="14"/>
      <c r="T1614" s="34"/>
      <c r="U1614" s="14"/>
      <c r="V1614" s="34"/>
      <c r="W1614" s="14"/>
      <c r="X1614" s="34"/>
    </row>
    <row r="1615" spans="13:24" s="13" customFormat="1" x14ac:dyDescent="0.2">
      <c r="M1615" s="14"/>
      <c r="N1615" s="14"/>
      <c r="O1615" s="14"/>
      <c r="P1615" s="14"/>
      <c r="Q1615" s="14"/>
      <c r="R1615" s="14"/>
      <c r="S1615" s="14"/>
      <c r="T1615" s="34"/>
      <c r="U1615" s="14"/>
      <c r="V1615" s="34"/>
      <c r="W1615" s="14"/>
      <c r="X1615" s="34"/>
    </row>
    <row r="1616" spans="13:24" s="13" customFormat="1" x14ac:dyDescent="0.2">
      <c r="M1616" s="14"/>
      <c r="N1616" s="14"/>
      <c r="O1616" s="14"/>
      <c r="P1616" s="14"/>
      <c r="Q1616" s="14"/>
      <c r="R1616" s="14"/>
      <c r="S1616" s="14"/>
      <c r="T1616" s="34"/>
      <c r="U1616" s="14"/>
      <c r="V1616" s="34"/>
      <c r="W1616" s="14"/>
      <c r="X1616" s="34"/>
    </row>
    <row r="1617" spans="13:24" s="13" customFormat="1" x14ac:dyDescent="0.2">
      <c r="M1617" s="14"/>
      <c r="N1617" s="14"/>
      <c r="O1617" s="14"/>
      <c r="P1617" s="14"/>
      <c r="Q1617" s="14"/>
      <c r="R1617" s="14"/>
      <c r="S1617" s="14"/>
      <c r="T1617" s="34"/>
      <c r="U1617" s="14"/>
      <c r="V1617" s="34"/>
      <c r="W1617" s="14"/>
      <c r="X1617" s="34"/>
    </row>
    <row r="1618" spans="13:24" s="13" customFormat="1" x14ac:dyDescent="0.2">
      <c r="M1618" s="14"/>
      <c r="N1618" s="14"/>
      <c r="O1618" s="14"/>
      <c r="P1618" s="14"/>
      <c r="Q1618" s="14"/>
      <c r="R1618" s="14"/>
      <c r="S1618" s="14"/>
      <c r="T1618" s="34"/>
      <c r="U1618" s="14"/>
      <c r="V1618" s="34"/>
      <c r="W1618" s="14"/>
      <c r="X1618" s="34"/>
    </row>
    <row r="1619" spans="13:24" s="13" customFormat="1" x14ac:dyDescent="0.2">
      <c r="M1619" s="14"/>
      <c r="N1619" s="14"/>
      <c r="O1619" s="14"/>
      <c r="P1619" s="14"/>
      <c r="Q1619" s="14"/>
      <c r="R1619" s="14"/>
      <c r="S1619" s="14"/>
      <c r="T1619" s="34"/>
      <c r="U1619" s="14"/>
      <c r="V1619" s="34"/>
      <c r="W1619" s="14"/>
      <c r="X1619" s="34"/>
    </row>
    <row r="1620" spans="13:24" s="13" customFormat="1" x14ac:dyDescent="0.2">
      <c r="M1620" s="14"/>
      <c r="N1620" s="14"/>
      <c r="O1620" s="14"/>
      <c r="P1620" s="14"/>
      <c r="Q1620" s="14"/>
      <c r="R1620" s="14"/>
      <c r="S1620" s="14"/>
      <c r="T1620" s="34"/>
      <c r="U1620" s="14"/>
      <c r="V1620" s="34"/>
      <c r="W1620" s="14"/>
      <c r="X1620" s="34"/>
    </row>
    <row r="1621" spans="13:24" s="13" customFormat="1" x14ac:dyDescent="0.2">
      <c r="M1621" s="14"/>
      <c r="N1621" s="14"/>
      <c r="O1621" s="14"/>
      <c r="P1621" s="14"/>
      <c r="Q1621" s="14"/>
      <c r="R1621" s="14"/>
      <c r="S1621" s="14"/>
      <c r="T1621" s="34"/>
      <c r="U1621" s="14"/>
      <c r="V1621" s="34"/>
      <c r="W1621" s="14"/>
      <c r="X1621" s="34"/>
    </row>
    <row r="1622" spans="13:24" s="13" customFormat="1" x14ac:dyDescent="0.2">
      <c r="M1622" s="14"/>
      <c r="N1622" s="14"/>
      <c r="O1622" s="14"/>
      <c r="P1622" s="14"/>
      <c r="Q1622" s="14"/>
      <c r="R1622" s="14"/>
      <c r="S1622" s="14"/>
      <c r="T1622" s="34"/>
      <c r="U1622" s="14"/>
      <c r="V1622" s="34"/>
      <c r="W1622" s="14"/>
      <c r="X1622" s="34"/>
    </row>
    <row r="1623" spans="13:24" s="13" customFormat="1" x14ac:dyDescent="0.2">
      <c r="M1623" s="14"/>
      <c r="N1623" s="14"/>
      <c r="O1623" s="14"/>
      <c r="P1623" s="14"/>
      <c r="Q1623" s="14"/>
      <c r="R1623" s="14"/>
      <c r="S1623" s="14"/>
      <c r="T1623" s="34"/>
      <c r="U1623" s="14"/>
      <c r="V1623" s="34"/>
      <c r="W1623" s="14"/>
      <c r="X1623" s="34"/>
    </row>
    <row r="1624" spans="13:24" s="13" customFormat="1" x14ac:dyDescent="0.2">
      <c r="M1624" s="14"/>
      <c r="N1624" s="14"/>
      <c r="O1624" s="14"/>
      <c r="P1624" s="14"/>
      <c r="Q1624" s="14"/>
      <c r="R1624" s="14"/>
      <c r="S1624" s="14"/>
      <c r="T1624" s="34"/>
      <c r="U1624" s="14"/>
      <c r="V1624" s="34"/>
      <c r="W1624" s="14"/>
      <c r="X1624" s="34"/>
    </row>
    <row r="1625" spans="13:24" s="13" customFormat="1" x14ac:dyDescent="0.2">
      <c r="M1625" s="14"/>
      <c r="N1625" s="14"/>
      <c r="O1625" s="14"/>
      <c r="P1625" s="14"/>
      <c r="Q1625" s="14"/>
      <c r="R1625" s="14"/>
      <c r="S1625" s="14"/>
      <c r="T1625" s="34"/>
      <c r="U1625" s="14"/>
      <c r="V1625" s="34"/>
      <c r="W1625" s="14"/>
      <c r="X1625" s="34"/>
    </row>
    <row r="1626" spans="13:24" s="13" customFormat="1" x14ac:dyDescent="0.2">
      <c r="M1626" s="14"/>
      <c r="N1626" s="14"/>
      <c r="O1626" s="14"/>
      <c r="P1626" s="14"/>
      <c r="Q1626" s="14"/>
      <c r="R1626" s="14"/>
      <c r="S1626" s="14"/>
      <c r="T1626" s="34"/>
      <c r="U1626" s="14"/>
      <c r="V1626" s="34"/>
      <c r="W1626" s="14"/>
      <c r="X1626" s="34"/>
    </row>
    <row r="1627" spans="13:24" s="13" customFormat="1" x14ac:dyDescent="0.2">
      <c r="M1627" s="14"/>
      <c r="N1627" s="14"/>
      <c r="O1627" s="14"/>
      <c r="P1627" s="14"/>
      <c r="Q1627" s="14"/>
      <c r="R1627" s="14"/>
      <c r="S1627" s="14"/>
      <c r="T1627" s="34"/>
      <c r="U1627" s="14"/>
      <c r="V1627" s="34"/>
      <c r="W1627" s="14"/>
      <c r="X1627" s="34"/>
    </row>
    <row r="1628" spans="13:24" s="13" customFormat="1" x14ac:dyDescent="0.2">
      <c r="M1628" s="14"/>
      <c r="N1628" s="14"/>
      <c r="O1628" s="14"/>
      <c r="P1628" s="14"/>
      <c r="Q1628" s="14"/>
      <c r="R1628" s="14"/>
      <c r="S1628" s="14"/>
      <c r="T1628" s="34"/>
      <c r="U1628" s="14"/>
      <c r="V1628" s="34"/>
      <c r="W1628" s="14"/>
      <c r="X1628" s="34"/>
    </row>
    <row r="1629" spans="13:24" s="13" customFormat="1" x14ac:dyDescent="0.2">
      <c r="M1629" s="14"/>
      <c r="N1629" s="14"/>
      <c r="O1629" s="14"/>
      <c r="P1629" s="14"/>
      <c r="Q1629" s="14"/>
      <c r="R1629" s="14"/>
      <c r="S1629" s="14"/>
      <c r="T1629" s="34"/>
      <c r="U1629" s="14"/>
      <c r="V1629" s="34"/>
      <c r="W1629" s="14"/>
      <c r="X1629" s="34"/>
    </row>
    <row r="1630" spans="13:24" s="13" customFormat="1" x14ac:dyDescent="0.2">
      <c r="M1630" s="14"/>
      <c r="N1630" s="14"/>
      <c r="O1630" s="14"/>
      <c r="P1630" s="14"/>
      <c r="Q1630" s="14"/>
      <c r="R1630" s="14"/>
      <c r="S1630" s="14"/>
      <c r="T1630" s="34"/>
      <c r="U1630" s="14"/>
      <c r="V1630" s="34"/>
      <c r="W1630" s="14"/>
      <c r="X1630" s="34"/>
    </row>
    <row r="1631" spans="13:24" s="13" customFormat="1" x14ac:dyDescent="0.2">
      <c r="M1631" s="14"/>
      <c r="N1631" s="14"/>
      <c r="O1631" s="14"/>
      <c r="P1631" s="14"/>
      <c r="Q1631" s="14"/>
      <c r="R1631" s="14"/>
      <c r="S1631" s="14"/>
      <c r="T1631" s="34"/>
      <c r="U1631" s="14"/>
      <c r="V1631" s="34"/>
      <c r="W1631" s="14"/>
      <c r="X1631" s="34"/>
    </row>
    <row r="1632" spans="13:24" s="13" customFormat="1" x14ac:dyDescent="0.2">
      <c r="M1632" s="14"/>
      <c r="N1632" s="14"/>
      <c r="O1632" s="14"/>
      <c r="P1632" s="14"/>
      <c r="Q1632" s="14"/>
      <c r="R1632" s="14"/>
      <c r="S1632" s="14"/>
      <c r="T1632" s="34"/>
      <c r="U1632" s="14"/>
      <c r="V1632" s="34"/>
      <c r="W1632" s="14"/>
      <c r="X1632" s="34"/>
    </row>
    <row r="1633" spans="13:24" s="13" customFormat="1" x14ac:dyDescent="0.2">
      <c r="M1633" s="14"/>
      <c r="N1633" s="14"/>
      <c r="O1633" s="14"/>
      <c r="P1633" s="14"/>
      <c r="Q1633" s="14"/>
      <c r="R1633" s="14"/>
      <c r="S1633" s="14"/>
      <c r="T1633" s="34"/>
      <c r="U1633" s="14"/>
      <c r="V1633" s="34"/>
      <c r="W1633" s="14"/>
      <c r="X1633" s="34"/>
    </row>
    <row r="1634" spans="13:24" s="13" customFormat="1" x14ac:dyDescent="0.2">
      <c r="M1634" s="14"/>
      <c r="N1634" s="14"/>
      <c r="O1634" s="14"/>
      <c r="P1634" s="14"/>
      <c r="Q1634" s="14"/>
      <c r="R1634" s="14"/>
      <c r="S1634" s="14"/>
      <c r="T1634" s="34"/>
      <c r="U1634" s="14"/>
      <c r="V1634" s="34"/>
      <c r="W1634" s="14"/>
      <c r="X1634" s="34"/>
    </row>
    <row r="1635" spans="13:24" s="13" customFormat="1" x14ac:dyDescent="0.2">
      <c r="M1635" s="14"/>
      <c r="N1635" s="14"/>
      <c r="O1635" s="14"/>
      <c r="P1635" s="14"/>
      <c r="Q1635" s="14"/>
      <c r="R1635" s="14"/>
      <c r="S1635" s="14"/>
      <c r="T1635" s="34"/>
      <c r="U1635" s="14"/>
      <c r="V1635" s="34"/>
      <c r="W1635" s="14"/>
      <c r="X1635" s="34"/>
    </row>
    <row r="1636" spans="13:24" s="13" customFormat="1" x14ac:dyDescent="0.2">
      <c r="M1636" s="14"/>
      <c r="N1636" s="14"/>
      <c r="O1636" s="14"/>
      <c r="P1636" s="14"/>
      <c r="Q1636" s="14"/>
      <c r="R1636" s="14"/>
      <c r="S1636" s="14"/>
      <c r="T1636" s="34"/>
      <c r="U1636" s="14"/>
      <c r="V1636" s="34"/>
      <c r="W1636" s="14"/>
      <c r="X1636" s="34"/>
    </row>
    <row r="1637" spans="13:24" s="13" customFormat="1" x14ac:dyDescent="0.2">
      <c r="M1637" s="14"/>
      <c r="N1637" s="14"/>
      <c r="O1637" s="14"/>
      <c r="P1637" s="14"/>
      <c r="Q1637" s="14"/>
      <c r="R1637" s="14"/>
      <c r="S1637" s="14"/>
      <c r="T1637" s="34"/>
      <c r="U1637" s="14"/>
      <c r="V1637" s="34"/>
      <c r="W1637" s="14"/>
      <c r="X1637" s="34"/>
    </row>
    <row r="1638" spans="13:24" s="13" customFormat="1" x14ac:dyDescent="0.2">
      <c r="M1638" s="14"/>
      <c r="N1638" s="14"/>
      <c r="O1638" s="14"/>
      <c r="P1638" s="14"/>
      <c r="Q1638" s="14"/>
      <c r="R1638" s="14"/>
      <c r="S1638" s="14"/>
      <c r="T1638" s="34"/>
      <c r="U1638" s="14"/>
      <c r="V1638" s="34"/>
      <c r="W1638" s="14"/>
      <c r="X1638" s="34"/>
    </row>
    <row r="1639" spans="13:24" s="13" customFormat="1" x14ac:dyDescent="0.2">
      <c r="M1639" s="14"/>
      <c r="N1639" s="14"/>
      <c r="O1639" s="14"/>
      <c r="P1639" s="14"/>
      <c r="Q1639" s="14"/>
      <c r="R1639" s="14"/>
      <c r="S1639" s="14"/>
      <c r="T1639" s="34"/>
      <c r="U1639" s="14"/>
      <c r="V1639" s="34"/>
      <c r="W1639" s="14"/>
      <c r="X1639" s="34"/>
    </row>
    <row r="1640" spans="13:24" s="13" customFormat="1" x14ac:dyDescent="0.2">
      <c r="M1640" s="14"/>
      <c r="N1640" s="14"/>
      <c r="O1640" s="14"/>
      <c r="P1640" s="14"/>
      <c r="Q1640" s="14"/>
      <c r="R1640" s="14"/>
      <c r="S1640" s="14"/>
      <c r="T1640" s="34"/>
      <c r="U1640" s="14"/>
      <c r="V1640" s="34"/>
      <c r="W1640" s="14"/>
      <c r="X1640" s="34"/>
    </row>
    <row r="1641" spans="13:24" s="13" customFormat="1" x14ac:dyDescent="0.2">
      <c r="M1641" s="14"/>
      <c r="N1641" s="14"/>
      <c r="O1641" s="14"/>
      <c r="P1641" s="14"/>
      <c r="Q1641" s="14"/>
      <c r="R1641" s="14"/>
      <c r="S1641" s="14"/>
      <c r="T1641" s="34"/>
      <c r="U1641" s="14"/>
      <c r="V1641" s="34"/>
      <c r="W1641" s="14"/>
      <c r="X1641" s="34"/>
    </row>
    <row r="1642" spans="13:24" s="13" customFormat="1" x14ac:dyDescent="0.2">
      <c r="M1642" s="14"/>
      <c r="N1642" s="14"/>
      <c r="O1642" s="14"/>
      <c r="P1642" s="14"/>
      <c r="Q1642" s="14"/>
      <c r="R1642" s="14"/>
      <c r="S1642" s="14"/>
      <c r="T1642" s="34"/>
      <c r="U1642" s="14"/>
      <c r="V1642" s="34"/>
      <c r="W1642" s="14"/>
      <c r="X1642" s="34"/>
    </row>
    <row r="1643" spans="13:24" s="13" customFormat="1" x14ac:dyDescent="0.2">
      <c r="M1643" s="14"/>
      <c r="N1643" s="14"/>
      <c r="O1643" s="14"/>
      <c r="P1643" s="14"/>
      <c r="Q1643" s="14"/>
      <c r="R1643" s="14"/>
      <c r="S1643" s="14"/>
      <c r="T1643" s="34"/>
      <c r="U1643" s="14"/>
      <c r="V1643" s="34"/>
      <c r="W1643" s="14"/>
      <c r="X1643" s="34"/>
    </row>
    <row r="1644" spans="13:24" s="13" customFormat="1" x14ac:dyDescent="0.2">
      <c r="M1644" s="14"/>
      <c r="N1644" s="14"/>
      <c r="O1644" s="14"/>
      <c r="P1644" s="14"/>
      <c r="Q1644" s="14"/>
      <c r="R1644" s="14"/>
      <c r="S1644" s="14"/>
      <c r="T1644" s="34"/>
      <c r="U1644" s="14"/>
      <c r="V1644" s="34"/>
      <c r="W1644" s="14"/>
      <c r="X1644" s="34"/>
    </row>
    <row r="1645" spans="13:24" s="13" customFormat="1" x14ac:dyDescent="0.2">
      <c r="M1645" s="14"/>
      <c r="N1645" s="14"/>
      <c r="O1645" s="14"/>
      <c r="P1645" s="14"/>
      <c r="Q1645" s="14"/>
      <c r="R1645" s="14"/>
      <c r="S1645" s="14"/>
      <c r="T1645" s="34"/>
      <c r="U1645" s="14"/>
      <c r="V1645" s="34"/>
      <c r="W1645" s="14"/>
      <c r="X1645" s="34"/>
    </row>
    <row r="1646" spans="13:24" s="13" customFormat="1" x14ac:dyDescent="0.2">
      <c r="M1646" s="14"/>
      <c r="N1646" s="14"/>
      <c r="O1646" s="14"/>
      <c r="P1646" s="14"/>
      <c r="Q1646" s="14"/>
      <c r="R1646" s="14"/>
      <c r="S1646" s="14"/>
      <c r="T1646" s="34"/>
      <c r="U1646" s="14"/>
      <c r="V1646" s="34"/>
      <c r="W1646" s="14"/>
      <c r="X1646" s="34"/>
    </row>
    <row r="1647" spans="13:24" s="13" customFormat="1" x14ac:dyDescent="0.2">
      <c r="M1647" s="14"/>
      <c r="N1647" s="14"/>
      <c r="O1647" s="14"/>
      <c r="P1647" s="14"/>
      <c r="Q1647" s="14"/>
      <c r="R1647" s="14"/>
      <c r="S1647" s="14"/>
      <c r="T1647" s="34"/>
      <c r="U1647" s="14"/>
      <c r="V1647" s="34"/>
      <c r="W1647" s="14"/>
      <c r="X1647" s="34"/>
    </row>
    <row r="1648" spans="13:24" s="13" customFormat="1" x14ac:dyDescent="0.2">
      <c r="M1648" s="14"/>
      <c r="N1648" s="14"/>
      <c r="O1648" s="14"/>
      <c r="P1648" s="14"/>
      <c r="Q1648" s="14"/>
      <c r="R1648" s="14"/>
      <c r="S1648" s="14"/>
      <c r="T1648" s="34"/>
      <c r="U1648" s="14"/>
      <c r="V1648" s="34"/>
      <c r="W1648" s="14"/>
      <c r="X1648" s="34"/>
    </row>
    <row r="1649" spans="13:24" s="13" customFormat="1" x14ac:dyDescent="0.2">
      <c r="M1649" s="14"/>
      <c r="N1649" s="14"/>
      <c r="O1649" s="14"/>
      <c r="P1649" s="14"/>
      <c r="Q1649" s="14"/>
      <c r="R1649" s="14"/>
      <c r="S1649" s="14"/>
      <c r="T1649" s="34"/>
      <c r="U1649" s="14"/>
      <c r="V1649" s="34"/>
      <c r="W1649" s="14"/>
      <c r="X1649" s="34"/>
    </row>
    <row r="1650" spans="13:24" s="13" customFormat="1" x14ac:dyDescent="0.2">
      <c r="M1650" s="14"/>
      <c r="N1650" s="14"/>
      <c r="O1650" s="14"/>
      <c r="P1650" s="14"/>
      <c r="Q1650" s="14"/>
      <c r="R1650" s="14"/>
      <c r="S1650" s="14"/>
      <c r="T1650" s="34"/>
      <c r="U1650" s="14"/>
      <c r="V1650" s="34"/>
      <c r="W1650" s="14"/>
      <c r="X1650" s="34"/>
    </row>
    <row r="1651" spans="13:24" s="13" customFormat="1" x14ac:dyDescent="0.2">
      <c r="M1651" s="14"/>
      <c r="N1651" s="14"/>
      <c r="O1651" s="14"/>
      <c r="P1651" s="14"/>
      <c r="Q1651" s="14"/>
      <c r="R1651" s="14"/>
      <c r="S1651" s="14"/>
      <c r="T1651" s="34"/>
      <c r="U1651" s="14"/>
      <c r="V1651" s="34"/>
      <c r="W1651" s="14"/>
      <c r="X1651" s="34"/>
    </row>
    <row r="1652" spans="13:24" s="13" customFormat="1" x14ac:dyDescent="0.2">
      <c r="M1652" s="14"/>
      <c r="N1652" s="14"/>
      <c r="O1652" s="14"/>
      <c r="P1652" s="14"/>
      <c r="Q1652" s="14"/>
      <c r="R1652" s="14"/>
      <c r="S1652" s="14"/>
      <c r="T1652" s="34"/>
      <c r="U1652" s="14"/>
      <c r="V1652" s="34"/>
      <c r="W1652" s="14"/>
      <c r="X1652" s="34"/>
    </row>
    <row r="1653" spans="13:24" s="13" customFormat="1" x14ac:dyDescent="0.2">
      <c r="M1653" s="14"/>
      <c r="N1653" s="14"/>
      <c r="O1653" s="14"/>
      <c r="P1653" s="14"/>
      <c r="Q1653" s="14"/>
      <c r="R1653" s="14"/>
      <c r="S1653" s="14"/>
      <c r="T1653" s="34"/>
      <c r="U1653" s="14"/>
      <c r="V1653" s="34"/>
      <c r="W1653" s="14"/>
      <c r="X1653" s="34"/>
    </row>
    <row r="1654" spans="13:24" s="13" customFormat="1" x14ac:dyDescent="0.2">
      <c r="M1654" s="14"/>
      <c r="N1654" s="14"/>
      <c r="O1654" s="14"/>
      <c r="P1654" s="14"/>
      <c r="Q1654" s="14"/>
      <c r="R1654" s="14"/>
      <c r="S1654" s="14"/>
      <c r="T1654" s="34"/>
      <c r="U1654" s="14"/>
      <c r="V1654" s="34"/>
      <c r="W1654" s="14"/>
      <c r="X1654" s="34"/>
    </row>
    <row r="1655" spans="13:24" s="13" customFormat="1" x14ac:dyDescent="0.2">
      <c r="M1655" s="14"/>
      <c r="N1655" s="14"/>
      <c r="O1655" s="14"/>
      <c r="P1655" s="14"/>
      <c r="Q1655" s="14"/>
      <c r="R1655" s="14"/>
      <c r="S1655" s="14"/>
      <c r="T1655" s="34"/>
      <c r="U1655" s="14"/>
      <c r="V1655" s="34"/>
      <c r="W1655" s="14"/>
      <c r="X1655" s="34"/>
    </row>
    <row r="1656" spans="13:24" s="13" customFormat="1" x14ac:dyDescent="0.2">
      <c r="M1656" s="14"/>
      <c r="N1656" s="14"/>
      <c r="O1656" s="14"/>
      <c r="P1656" s="14"/>
      <c r="Q1656" s="14"/>
      <c r="R1656" s="14"/>
      <c r="S1656" s="14"/>
      <c r="T1656" s="34"/>
      <c r="U1656" s="14"/>
      <c r="V1656" s="34"/>
      <c r="W1656" s="14"/>
      <c r="X1656" s="34"/>
    </row>
    <row r="1657" spans="13:24" s="13" customFormat="1" x14ac:dyDescent="0.2">
      <c r="M1657" s="14"/>
      <c r="N1657" s="14"/>
      <c r="O1657" s="14"/>
      <c r="P1657" s="14"/>
      <c r="Q1657" s="14"/>
      <c r="R1657" s="14"/>
      <c r="S1657" s="14"/>
      <c r="T1657" s="34"/>
      <c r="U1657" s="14"/>
      <c r="V1657" s="34"/>
      <c r="W1657" s="14"/>
      <c r="X1657" s="34"/>
    </row>
    <row r="1658" spans="13:24" s="13" customFormat="1" x14ac:dyDescent="0.2">
      <c r="M1658" s="14"/>
      <c r="N1658" s="14"/>
      <c r="O1658" s="14"/>
      <c r="P1658" s="14"/>
      <c r="Q1658" s="14"/>
      <c r="R1658" s="14"/>
      <c r="S1658" s="14"/>
      <c r="T1658" s="34"/>
      <c r="U1658" s="14"/>
      <c r="V1658" s="34"/>
      <c r="W1658" s="14"/>
      <c r="X1658" s="34"/>
    </row>
    <row r="1659" spans="13:24" s="13" customFormat="1" x14ac:dyDescent="0.2">
      <c r="M1659" s="14"/>
      <c r="N1659" s="14"/>
      <c r="O1659" s="14"/>
      <c r="P1659" s="14"/>
      <c r="Q1659" s="14"/>
      <c r="R1659" s="14"/>
      <c r="S1659" s="14"/>
      <c r="T1659" s="34"/>
      <c r="U1659" s="14"/>
      <c r="V1659" s="34"/>
      <c r="W1659" s="14"/>
      <c r="X1659" s="34"/>
    </row>
    <row r="1660" spans="13:24" s="13" customFormat="1" x14ac:dyDescent="0.2">
      <c r="M1660" s="14"/>
      <c r="N1660" s="14"/>
      <c r="O1660" s="14"/>
      <c r="P1660" s="14"/>
      <c r="Q1660" s="14"/>
      <c r="R1660" s="14"/>
      <c r="S1660" s="14"/>
      <c r="T1660" s="34"/>
      <c r="U1660" s="14"/>
      <c r="V1660" s="34"/>
      <c r="W1660" s="14"/>
      <c r="X1660" s="34"/>
    </row>
    <row r="1661" spans="13:24" s="13" customFormat="1" x14ac:dyDescent="0.2">
      <c r="M1661" s="14"/>
      <c r="N1661" s="14"/>
      <c r="O1661" s="14"/>
      <c r="P1661" s="14"/>
      <c r="Q1661" s="14"/>
      <c r="R1661" s="14"/>
      <c r="S1661" s="14"/>
      <c r="T1661" s="34"/>
      <c r="U1661" s="14"/>
      <c r="V1661" s="34"/>
      <c r="W1661" s="14"/>
      <c r="X1661" s="34"/>
    </row>
    <row r="1662" spans="13:24" s="13" customFormat="1" x14ac:dyDescent="0.2">
      <c r="M1662" s="14"/>
      <c r="N1662" s="14"/>
      <c r="O1662" s="14"/>
      <c r="P1662" s="14"/>
      <c r="Q1662" s="14"/>
      <c r="R1662" s="14"/>
      <c r="S1662" s="14"/>
      <c r="T1662" s="34"/>
      <c r="U1662" s="14"/>
      <c r="V1662" s="34"/>
      <c r="W1662" s="14"/>
      <c r="X1662" s="34"/>
    </row>
    <row r="1663" spans="13:24" s="13" customFormat="1" x14ac:dyDescent="0.2">
      <c r="M1663" s="14"/>
      <c r="N1663" s="14"/>
      <c r="O1663" s="14"/>
      <c r="P1663" s="14"/>
      <c r="Q1663" s="14"/>
      <c r="R1663" s="14"/>
      <c r="S1663" s="14"/>
      <c r="T1663" s="34"/>
      <c r="U1663" s="14"/>
      <c r="V1663" s="34"/>
      <c r="W1663" s="14"/>
      <c r="X1663" s="34"/>
    </row>
    <row r="1664" spans="13:24" s="13" customFormat="1" x14ac:dyDescent="0.2">
      <c r="M1664" s="14"/>
      <c r="N1664" s="14"/>
      <c r="O1664" s="14"/>
      <c r="P1664" s="14"/>
      <c r="Q1664" s="14"/>
      <c r="R1664" s="14"/>
      <c r="S1664" s="14"/>
      <c r="T1664" s="34"/>
      <c r="U1664" s="14"/>
      <c r="V1664" s="34"/>
      <c r="W1664" s="14"/>
      <c r="X1664" s="34"/>
    </row>
    <row r="1665" spans="13:24" s="13" customFormat="1" x14ac:dyDescent="0.2">
      <c r="M1665" s="14"/>
      <c r="N1665" s="14"/>
      <c r="O1665" s="14"/>
      <c r="P1665" s="14"/>
      <c r="Q1665" s="14"/>
      <c r="R1665" s="14"/>
      <c r="S1665" s="14"/>
      <c r="T1665" s="34"/>
      <c r="U1665" s="14"/>
      <c r="V1665" s="34"/>
      <c r="W1665" s="14"/>
      <c r="X1665" s="34"/>
    </row>
    <row r="1666" spans="13:24" s="13" customFormat="1" x14ac:dyDescent="0.2">
      <c r="M1666" s="14"/>
      <c r="N1666" s="14"/>
      <c r="O1666" s="14"/>
      <c r="P1666" s="14"/>
      <c r="Q1666" s="14"/>
      <c r="R1666" s="14"/>
      <c r="S1666" s="14"/>
      <c r="T1666" s="34"/>
      <c r="U1666" s="14"/>
      <c r="V1666" s="34"/>
      <c r="W1666" s="14"/>
      <c r="X1666" s="34"/>
    </row>
    <row r="1667" spans="13:24" s="13" customFormat="1" x14ac:dyDescent="0.2">
      <c r="M1667" s="14"/>
      <c r="N1667" s="14"/>
      <c r="O1667" s="14"/>
      <c r="P1667" s="14"/>
      <c r="Q1667" s="14"/>
      <c r="R1667" s="14"/>
      <c r="S1667" s="14"/>
      <c r="T1667" s="34"/>
      <c r="U1667" s="14"/>
      <c r="V1667" s="34"/>
      <c r="W1667" s="14"/>
      <c r="X1667" s="34"/>
    </row>
    <row r="1668" spans="13:24" s="13" customFormat="1" x14ac:dyDescent="0.2">
      <c r="M1668" s="14"/>
      <c r="N1668" s="14"/>
      <c r="O1668" s="14"/>
      <c r="P1668" s="14"/>
      <c r="Q1668" s="14"/>
      <c r="R1668" s="14"/>
      <c r="S1668" s="14"/>
      <c r="T1668" s="34"/>
      <c r="U1668" s="14"/>
      <c r="V1668" s="34"/>
      <c r="W1668" s="14"/>
      <c r="X1668" s="34"/>
    </row>
    <row r="1669" spans="13:24" s="13" customFormat="1" x14ac:dyDescent="0.2">
      <c r="M1669" s="14"/>
      <c r="N1669" s="14"/>
      <c r="O1669" s="14"/>
      <c r="P1669" s="14"/>
      <c r="Q1669" s="14"/>
      <c r="R1669" s="14"/>
      <c r="S1669" s="14"/>
      <c r="T1669" s="34"/>
      <c r="U1669" s="14"/>
      <c r="V1669" s="34"/>
      <c r="W1669" s="14"/>
      <c r="X1669" s="34"/>
    </row>
    <row r="1670" spans="13:24" s="13" customFormat="1" x14ac:dyDescent="0.2">
      <c r="M1670" s="14"/>
      <c r="N1670" s="14"/>
      <c r="O1670" s="14"/>
      <c r="P1670" s="14"/>
      <c r="Q1670" s="14"/>
      <c r="R1670" s="14"/>
      <c r="S1670" s="14"/>
      <c r="T1670" s="34"/>
      <c r="U1670" s="14"/>
      <c r="V1670" s="34"/>
      <c r="W1670" s="14"/>
      <c r="X1670" s="34"/>
    </row>
    <row r="1671" spans="13:24" s="13" customFormat="1" x14ac:dyDescent="0.2">
      <c r="M1671" s="14"/>
      <c r="N1671" s="14"/>
      <c r="O1671" s="14"/>
      <c r="P1671" s="14"/>
      <c r="Q1671" s="14"/>
      <c r="R1671" s="14"/>
      <c r="S1671" s="14"/>
      <c r="T1671" s="34"/>
      <c r="U1671" s="14"/>
      <c r="V1671" s="34"/>
      <c r="W1671" s="14"/>
      <c r="X1671" s="34"/>
    </row>
    <row r="1672" spans="13:24" s="13" customFormat="1" x14ac:dyDescent="0.2">
      <c r="M1672" s="14"/>
      <c r="N1672" s="14"/>
      <c r="O1672" s="14"/>
      <c r="P1672" s="14"/>
      <c r="Q1672" s="14"/>
      <c r="R1672" s="14"/>
      <c r="S1672" s="14"/>
      <c r="T1672" s="34"/>
      <c r="U1672" s="14"/>
      <c r="V1672" s="34"/>
      <c r="W1672" s="14"/>
      <c r="X1672" s="34"/>
    </row>
    <row r="1673" spans="13:24" s="13" customFormat="1" x14ac:dyDescent="0.2">
      <c r="M1673" s="14"/>
      <c r="N1673" s="14"/>
      <c r="O1673" s="14"/>
      <c r="P1673" s="14"/>
      <c r="Q1673" s="14"/>
      <c r="R1673" s="14"/>
      <c r="S1673" s="14"/>
      <c r="T1673" s="34"/>
      <c r="U1673" s="14"/>
      <c r="V1673" s="34"/>
      <c r="W1673" s="14"/>
      <c r="X1673" s="34"/>
    </row>
    <row r="1674" spans="13:24" s="13" customFormat="1" x14ac:dyDescent="0.2">
      <c r="M1674" s="14"/>
      <c r="N1674" s="14"/>
      <c r="O1674" s="14"/>
      <c r="P1674" s="14"/>
      <c r="Q1674" s="14"/>
      <c r="R1674" s="14"/>
      <c r="S1674" s="14"/>
      <c r="T1674" s="34"/>
      <c r="U1674" s="14"/>
      <c r="V1674" s="34"/>
      <c r="W1674" s="14"/>
      <c r="X1674" s="34"/>
    </row>
    <row r="1675" spans="13:24" s="13" customFormat="1" x14ac:dyDescent="0.2">
      <c r="M1675" s="14"/>
      <c r="N1675" s="14"/>
      <c r="O1675" s="14"/>
      <c r="P1675" s="14"/>
      <c r="Q1675" s="14"/>
      <c r="R1675" s="14"/>
      <c r="S1675" s="14"/>
      <c r="T1675" s="34"/>
      <c r="U1675" s="14"/>
      <c r="V1675" s="34"/>
      <c r="W1675" s="14"/>
      <c r="X1675" s="34"/>
    </row>
    <row r="1676" spans="13:24" s="13" customFormat="1" x14ac:dyDescent="0.2">
      <c r="M1676" s="14"/>
      <c r="N1676" s="14"/>
      <c r="O1676" s="14"/>
      <c r="P1676" s="14"/>
      <c r="Q1676" s="14"/>
      <c r="R1676" s="14"/>
      <c r="S1676" s="14"/>
      <c r="T1676" s="34"/>
      <c r="U1676" s="14"/>
      <c r="V1676" s="34"/>
      <c r="W1676" s="14"/>
      <c r="X1676" s="34"/>
    </row>
    <row r="1677" spans="13:24" s="13" customFormat="1" x14ac:dyDescent="0.2">
      <c r="M1677" s="14"/>
      <c r="N1677" s="14"/>
      <c r="O1677" s="14"/>
      <c r="P1677" s="14"/>
      <c r="Q1677" s="14"/>
      <c r="R1677" s="14"/>
      <c r="S1677" s="14"/>
      <c r="T1677" s="34"/>
      <c r="U1677" s="14"/>
      <c r="V1677" s="34"/>
      <c r="W1677" s="14"/>
      <c r="X1677" s="34"/>
    </row>
    <row r="1678" spans="13:24" s="13" customFormat="1" x14ac:dyDescent="0.2">
      <c r="M1678" s="14"/>
      <c r="N1678" s="14"/>
      <c r="O1678" s="14"/>
      <c r="P1678" s="14"/>
      <c r="Q1678" s="14"/>
      <c r="R1678" s="14"/>
      <c r="S1678" s="14"/>
      <c r="T1678" s="34"/>
      <c r="U1678" s="14"/>
      <c r="V1678" s="34"/>
      <c r="W1678" s="14"/>
      <c r="X1678" s="34"/>
    </row>
    <row r="1679" spans="13:24" s="13" customFormat="1" x14ac:dyDescent="0.2">
      <c r="M1679" s="14"/>
      <c r="N1679" s="14"/>
      <c r="O1679" s="14"/>
      <c r="P1679" s="14"/>
      <c r="Q1679" s="14"/>
      <c r="R1679" s="14"/>
      <c r="S1679" s="14"/>
      <c r="T1679" s="34"/>
      <c r="U1679" s="14"/>
      <c r="V1679" s="34"/>
      <c r="W1679" s="14"/>
      <c r="X1679" s="34"/>
    </row>
    <row r="1680" spans="13:24" s="13" customFormat="1" x14ac:dyDescent="0.2">
      <c r="M1680" s="14"/>
      <c r="N1680" s="14"/>
      <c r="O1680" s="14"/>
      <c r="P1680" s="14"/>
      <c r="Q1680" s="14"/>
      <c r="R1680" s="14"/>
      <c r="S1680" s="14"/>
      <c r="T1680" s="34"/>
      <c r="U1680" s="14"/>
      <c r="V1680" s="34"/>
      <c r="W1680" s="14"/>
      <c r="X1680" s="34"/>
    </row>
    <row r="1681" spans="13:24" s="13" customFormat="1" x14ac:dyDescent="0.2">
      <c r="M1681" s="14"/>
      <c r="N1681" s="14"/>
      <c r="O1681" s="14"/>
      <c r="P1681" s="14"/>
      <c r="Q1681" s="14"/>
      <c r="R1681" s="14"/>
      <c r="S1681" s="14"/>
      <c r="T1681" s="34"/>
      <c r="U1681" s="14"/>
      <c r="V1681" s="34"/>
      <c r="W1681" s="14"/>
      <c r="X1681" s="34"/>
    </row>
    <row r="1682" spans="13:24" s="13" customFormat="1" x14ac:dyDescent="0.2">
      <c r="M1682" s="14"/>
      <c r="N1682" s="14"/>
      <c r="O1682" s="14"/>
      <c r="P1682" s="14"/>
      <c r="Q1682" s="14"/>
      <c r="R1682" s="14"/>
      <c r="S1682" s="14"/>
      <c r="T1682" s="34"/>
      <c r="U1682" s="14"/>
      <c r="V1682" s="34"/>
      <c r="W1682" s="14"/>
      <c r="X1682" s="34"/>
    </row>
    <row r="1683" spans="13:24" s="13" customFormat="1" x14ac:dyDescent="0.2">
      <c r="M1683" s="14"/>
      <c r="N1683" s="14"/>
      <c r="O1683" s="14"/>
      <c r="P1683" s="14"/>
      <c r="Q1683" s="14"/>
      <c r="R1683" s="14"/>
      <c r="S1683" s="14"/>
      <c r="T1683" s="34"/>
      <c r="U1683" s="14"/>
      <c r="V1683" s="34"/>
      <c r="W1683" s="14"/>
      <c r="X1683" s="34"/>
    </row>
    <row r="1684" spans="13:24" s="13" customFormat="1" x14ac:dyDescent="0.2">
      <c r="M1684" s="14"/>
      <c r="N1684" s="14"/>
      <c r="O1684" s="14"/>
      <c r="P1684" s="14"/>
      <c r="Q1684" s="14"/>
      <c r="R1684" s="14"/>
      <c r="S1684" s="14"/>
      <c r="T1684" s="34"/>
      <c r="U1684" s="14"/>
      <c r="V1684" s="34"/>
      <c r="W1684" s="14"/>
      <c r="X1684" s="34"/>
    </row>
    <row r="1685" spans="13:24" s="13" customFormat="1" x14ac:dyDescent="0.2">
      <c r="M1685" s="14"/>
      <c r="N1685" s="14"/>
      <c r="O1685" s="14"/>
      <c r="P1685" s="14"/>
      <c r="Q1685" s="14"/>
      <c r="R1685" s="14"/>
      <c r="S1685" s="14"/>
      <c r="T1685" s="34"/>
      <c r="U1685" s="14"/>
      <c r="V1685" s="34"/>
      <c r="W1685" s="14"/>
      <c r="X1685" s="34"/>
    </row>
    <row r="1686" spans="13:24" s="13" customFormat="1" x14ac:dyDescent="0.2">
      <c r="M1686" s="14"/>
      <c r="N1686" s="14"/>
      <c r="O1686" s="14"/>
      <c r="P1686" s="14"/>
      <c r="Q1686" s="14"/>
      <c r="R1686" s="14"/>
      <c r="S1686" s="14"/>
      <c r="T1686" s="34"/>
      <c r="U1686" s="14"/>
      <c r="V1686" s="34"/>
      <c r="W1686" s="14"/>
      <c r="X1686" s="34"/>
    </row>
    <row r="1687" spans="13:24" s="13" customFormat="1" x14ac:dyDescent="0.2">
      <c r="M1687" s="14"/>
      <c r="N1687" s="14"/>
      <c r="O1687" s="14"/>
      <c r="P1687" s="14"/>
      <c r="Q1687" s="14"/>
      <c r="R1687" s="14"/>
      <c r="S1687" s="14"/>
      <c r="T1687" s="34"/>
      <c r="U1687" s="14"/>
      <c r="V1687" s="34"/>
      <c r="W1687" s="14"/>
      <c r="X1687" s="34"/>
    </row>
    <row r="1688" spans="13:24" s="13" customFormat="1" x14ac:dyDescent="0.2">
      <c r="M1688" s="14"/>
      <c r="N1688" s="14"/>
      <c r="O1688" s="14"/>
      <c r="P1688" s="14"/>
      <c r="Q1688" s="14"/>
      <c r="R1688" s="14"/>
      <c r="S1688" s="14"/>
      <c r="T1688" s="34"/>
      <c r="U1688" s="14"/>
      <c r="V1688" s="34"/>
      <c r="W1688" s="14"/>
      <c r="X1688" s="34"/>
    </row>
    <row r="1689" spans="13:24" s="13" customFormat="1" x14ac:dyDescent="0.2">
      <c r="M1689" s="14"/>
      <c r="N1689" s="14"/>
      <c r="O1689" s="14"/>
      <c r="P1689" s="14"/>
      <c r="Q1689" s="14"/>
      <c r="R1689" s="14"/>
      <c r="S1689" s="14"/>
      <c r="T1689" s="34"/>
      <c r="U1689" s="14"/>
      <c r="V1689" s="34"/>
      <c r="W1689" s="14"/>
      <c r="X1689" s="34"/>
    </row>
    <row r="1690" spans="13:24" s="13" customFormat="1" x14ac:dyDescent="0.2">
      <c r="M1690" s="14"/>
      <c r="N1690" s="14"/>
      <c r="O1690" s="14"/>
      <c r="P1690" s="14"/>
      <c r="Q1690" s="14"/>
      <c r="R1690" s="14"/>
      <c r="S1690" s="14"/>
      <c r="T1690" s="34"/>
      <c r="U1690" s="14"/>
      <c r="V1690" s="34"/>
      <c r="W1690" s="14"/>
      <c r="X1690" s="34"/>
    </row>
    <row r="1691" spans="13:24" s="13" customFormat="1" x14ac:dyDescent="0.2">
      <c r="M1691" s="14"/>
      <c r="N1691" s="14"/>
      <c r="O1691" s="14"/>
      <c r="P1691" s="14"/>
      <c r="Q1691" s="14"/>
      <c r="R1691" s="14"/>
      <c r="S1691" s="14"/>
      <c r="T1691" s="34"/>
      <c r="U1691" s="14"/>
      <c r="V1691" s="34"/>
      <c r="W1691" s="14"/>
      <c r="X1691" s="34"/>
    </row>
    <row r="1692" spans="13:24" s="13" customFormat="1" x14ac:dyDescent="0.2">
      <c r="M1692" s="14"/>
      <c r="N1692" s="14"/>
      <c r="O1692" s="14"/>
      <c r="P1692" s="14"/>
      <c r="Q1692" s="14"/>
      <c r="R1692" s="14"/>
      <c r="S1692" s="14"/>
      <c r="T1692" s="34"/>
      <c r="U1692" s="14"/>
      <c r="V1692" s="34"/>
      <c r="W1692" s="14"/>
      <c r="X1692" s="34"/>
    </row>
    <row r="1693" spans="13:24" s="13" customFormat="1" x14ac:dyDescent="0.2">
      <c r="M1693" s="14"/>
      <c r="N1693" s="14"/>
      <c r="O1693" s="14"/>
      <c r="P1693" s="14"/>
      <c r="Q1693" s="14"/>
      <c r="R1693" s="14"/>
      <c r="S1693" s="14"/>
      <c r="T1693" s="34"/>
      <c r="U1693" s="14"/>
      <c r="V1693" s="34"/>
      <c r="W1693" s="14"/>
      <c r="X1693" s="34"/>
    </row>
    <row r="1694" spans="13:24" s="13" customFormat="1" x14ac:dyDescent="0.2">
      <c r="M1694" s="14"/>
      <c r="N1694" s="14"/>
      <c r="O1694" s="14"/>
      <c r="P1694" s="14"/>
      <c r="Q1694" s="14"/>
      <c r="R1694" s="14"/>
      <c r="S1694" s="14"/>
      <c r="T1694" s="34"/>
      <c r="U1694" s="14"/>
      <c r="V1694" s="34"/>
      <c r="W1694" s="14"/>
      <c r="X1694" s="34"/>
    </row>
    <row r="1695" spans="13:24" s="13" customFormat="1" x14ac:dyDescent="0.2">
      <c r="M1695" s="14"/>
      <c r="N1695" s="14"/>
      <c r="O1695" s="14"/>
      <c r="P1695" s="14"/>
      <c r="Q1695" s="14"/>
      <c r="R1695" s="14"/>
      <c r="S1695" s="14"/>
      <c r="T1695" s="34"/>
      <c r="U1695" s="14"/>
      <c r="V1695" s="34"/>
      <c r="W1695" s="14"/>
      <c r="X1695" s="34"/>
    </row>
    <row r="1696" spans="13:24" s="13" customFormat="1" x14ac:dyDescent="0.2">
      <c r="M1696" s="14"/>
      <c r="N1696" s="14"/>
      <c r="O1696" s="14"/>
      <c r="P1696" s="14"/>
      <c r="Q1696" s="14"/>
      <c r="R1696" s="14"/>
      <c r="S1696" s="14"/>
      <c r="T1696" s="34"/>
      <c r="U1696" s="14"/>
      <c r="V1696" s="34"/>
      <c r="W1696" s="14"/>
      <c r="X1696" s="34"/>
    </row>
    <row r="1697" spans="13:24" s="13" customFormat="1" x14ac:dyDescent="0.2">
      <c r="M1697" s="14"/>
      <c r="N1697" s="14"/>
      <c r="O1697" s="14"/>
      <c r="P1697" s="14"/>
      <c r="Q1697" s="14"/>
      <c r="R1697" s="14"/>
      <c r="S1697" s="14"/>
      <c r="T1697" s="34"/>
      <c r="U1697" s="14"/>
      <c r="V1697" s="34"/>
      <c r="W1697" s="14"/>
      <c r="X1697" s="34"/>
    </row>
    <row r="1698" spans="13:24" s="13" customFormat="1" x14ac:dyDescent="0.2">
      <c r="M1698" s="14"/>
      <c r="N1698" s="14"/>
      <c r="O1698" s="14"/>
      <c r="P1698" s="14"/>
      <c r="Q1698" s="14"/>
      <c r="R1698" s="14"/>
      <c r="S1698" s="14"/>
      <c r="T1698" s="34"/>
      <c r="U1698" s="14"/>
      <c r="V1698" s="34"/>
      <c r="W1698" s="14"/>
      <c r="X1698" s="34"/>
    </row>
    <row r="1699" spans="13:24" s="13" customFormat="1" x14ac:dyDescent="0.2">
      <c r="M1699" s="14"/>
      <c r="N1699" s="14"/>
      <c r="O1699" s="14"/>
      <c r="P1699" s="14"/>
      <c r="Q1699" s="14"/>
      <c r="R1699" s="14"/>
      <c r="S1699" s="14"/>
      <c r="T1699" s="34"/>
      <c r="U1699" s="14"/>
      <c r="V1699" s="34"/>
      <c r="W1699" s="14"/>
      <c r="X1699" s="34"/>
    </row>
    <row r="1700" spans="13:24" s="13" customFormat="1" x14ac:dyDescent="0.2">
      <c r="M1700" s="14"/>
      <c r="N1700" s="14"/>
      <c r="O1700" s="14"/>
      <c r="P1700" s="14"/>
      <c r="Q1700" s="14"/>
      <c r="R1700" s="14"/>
      <c r="S1700" s="14"/>
      <c r="T1700" s="34"/>
      <c r="U1700" s="14"/>
      <c r="V1700" s="34"/>
      <c r="W1700" s="14"/>
      <c r="X1700" s="34"/>
    </row>
    <row r="1701" spans="13:24" s="13" customFormat="1" x14ac:dyDescent="0.2">
      <c r="M1701" s="14"/>
      <c r="N1701" s="14"/>
      <c r="O1701" s="14"/>
      <c r="P1701" s="14"/>
      <c r="Q1701" s="14"/>
      <c r="R1701" s="14"/>
      <c r="S1701" s="14"/>
      <c r="T1701" s="34"/>
      <c r="U1701" s="14"/>
      <c r="V1701" s="34"/>
      <c r="W1701" s="14"/>
      <c r="X1701" s="34"/>
    </row>
    <row r="1702" spans="13:24" s="13" customFormat="1" x14ac:dyDescent="0.2">
      <c r="M1702" s="14"/>
      <c r="N1702" s="14"/>
      <c r="O1702" s="14"/>
      <c r="P1702" s="14"/>
      <c r="Q1702" s="14"/>
      <c r="R1702" s="14"/>
      <c r="S1702" s="14"/>
      <c r="T1702" s="34"/>
      <c r="U1702" s="14"/>
      <c r="V1702" s="34"/>
      <c r="W1702" s="14"/>
      <c r="X1702" s="34"/>
    </row>
    <row r="1703" spans="13:24" s="13" customFormat="1" x14ac:dyDescent="0.2">
      <c r="M1703" s="14"/>
      <c r="N1703" s="14"/>
      <c r="O1703" s="14"/>
      <c r="P1703" s="14"/>
      <c r="Q1703" s="14"/>
      <c r="R1703" s="14"/>
      <c r="S1703" s="14"/>
      <c r="T1703" s="34"/>
      <c r="U1703" s="14"/>
      <c r="V1703" s="34"/>
      <c r="W1703" s="14"/>
      <c r="X1703" s="34"/>
    </row>
    <row r="1704" spans="13:24" s="13" customFormat="1" x14ac:dyDescent="0.2">
      <c r="M1704" s="14"/>
      <c r="N1704" s="14"/>
      <c r="O1704" s="14"/>
      <c r="P1704" s="14"/>
      <c r="Q1704" s="14"/>
      <c r="R1704" s="14"/>
      <c r="S1704" s="14"/>
      <c r="T1704" s="34"/>
      <c r="U1704" s="14"/>
      <c r="V1704" s="34"/>
      <c r="W1704" s="14"/>
      <c r="X1704" s="34"/>
    </row>
    <row r="1705" spans="13:24" s="13" customFormat="1" x14ac:dyDescent="0.2">
      <c r="M1705" s="14"/>
      <c r="N1705" s="14"/>
      <c r="O1705" s="14"/>
      <c r="P1705" s="14"/>
      <c r="Q1705" s="14"/>
      <c r="R1705" s="14"/>
      <c r="S1705" s="14"/>
      <c r="T1705" s="34"/>
      <c r="U1705" s="14"/>
      <c r="V1705" s="34"/>
      <c r="W1705" s="14"/>
      <c r="X1705" s="34"/>
    </row>
    <row r="1706" spans="13:24" s="13" customFormat="1" x14ac:dyDescent="0.2">
      <c r="M1706" s="14"/>
      <c r="N1706" s="14"/>
      <c r="O1706" s="14"/>
      <c r="P1706" s="14"/>
      <c r="Q1706" s="14"/>
      <c r="R1706" s="14"/>
      <c r="S1706" s="14"/>
      <c r="T1706" s="34"/>
      <c r="U1706" s="14"/>
      <c r="V1706" s="34"/>
      <c r="W1706" s="14"/>
      <c r="X1706" s="34"/>
    </row>
    <row r="1707" spans="13:24" s="13" customFormat="1" x14ac:dyDescent="0.2">
      <c r="M1707" s="14"/>
      <c r="N1707" s="14"/>
      <c r="O1707" s="14"/>
      <c r="P1707" s="14"/>
      <c r="Q1707" s="14"/>
      <c r="R1707" s="14"/>
      <c r="S1707" s="14"/>
      <c r="T1707" s="34"/>
      <c r="U1707" s="14"/>
      <c r="V1707" s="34"/>
      <c r="W1707" s="14"/>
      <c r="X1707" s="34"/>
    </row>
    <row r="1708" spans="13:24" s="13" customFormat="1" x14ac:dyDescent="0.2">
      <c r="M1708" s="14"/>
      <c r="N1708" s="14"/>
      <c r="O1708" s="14"/>
      <c r="P1708" s="14"/>
      <c r="Q1708" s="14"/>
      <c r="R1708" s="14"/>
      <c r="S1708" s="14"/>
      <c r="T1708" s="34"/>
      <c r="U1708" s="14"/>
      <c r="V1708" s="34"/>
      <c r="W1708" s="14"/>
      <c r="X1708" s="34"/>
    </row>
    <row r="1709" spans="13:24" s="13" customFormat="1" x14ac:dyDescent="0.2">
      <c r="M1709" s="14"/>
      <c r="N1709" s="14"/>
      <c r="O1709" s="14"/>
      <c r="P1709" s="14"/>
      <c r="Q1709" s="14"/>
      <c r="R1709" s="14"/>
      <c r="S1709" s="14"/>
      <c r="T1709" s="34"/>
      <c r="U1709" s="14"/>
      <c r="V1709" s="34"/>
      <c r="W1709" s="14"/>
      <c r="X1709" s="34"/>
    </row>
    <row r="1710" spans="13:24" s="13" customFormat="1" x14ac:dyDescent="0.2">
      <c r="M1710" s="14"/>
      <c r="N1710" s="14"/>
      <c r="O1710" s="14"/>
      <c r="P1710" s="14"/>
      <c r="Q1710" s="14"/>
      <c r="R1710" s="14"/>
      <c r="S1710" s="14"/>
      <c r="T1710" s="34"/>
      <c r="U1710" s="14"/>
      <c r="V1710" s="34"/>
      <c r="W1710" s="14"/>
      <c r="X1710" s="34"/>
    </row>
    <row r="1711" spans="13:24" s="13" customFormat="1" x14ac:dyDescent="0.2">
      <c r="M1711" s="14"/>
      <c r="N1711" s="14"/>
      <c r="O1711" s="14"/>
      <c r="P1711" s="14"/>
      <c r="Q1711" s="14"/>
      <c r="R1711" s="14"/>
      <c r="S1711" s="14"/>
      <c r="T1711" s="34"/>
      <c r="U1711" s="14"/>
      <c r="V1711" s="34"/>
      <c r="W1711" s="14"/>
      <c r="X1711" s="34"/>
    </row>
    <row r="1712" spans="13:24" s="13" customFormat="1" x14ac:dyDescent="0.2">
      <c r="M1712" s="14"/>
      <c r="N1712" s="14"/>
      <c r="O1712" s="14"/>
      <c r="P1712" s="14"/>
      <c r="Q1712" s="14"/>
      <c r="R1712" s="14"/>
      <c r="S1712" s="14"/>
      <c r="T1712" s="34"/>
      <c r="U1712" s="14"/>
      <c r="V1712" s="34"/>
      <c r="W1712" s="14"/>
      <c r="X1712" s="34"/>
    </row>
    <row r="1713" spans="13:24" s="13" customFormat="1" x14ac:dyDescent="0.2">
      <c r="M1713" s="14"/>
      <c r="N1713" s="14"/>
      <c r="O1713" s="14"/>
      <c r="P1713" s="14"/>
      <c r="Q1713" s="14"/>
      <c r="R1713" s="14"/>
      <c r="S1713" s="14"/>
      <c r="T1713" s="34"/>
      <c r="U1713" s="14"/>
      <c r="V1713" s="34"/>
      <c r="W1713" s="14"/>
      <c r="X1713" s="34"/>
    </row>
    <row r="1714" spans="13:24" s="13" customFormat="1" x14ac:dyDescent="0.2">
      <c r="M1714" s="14"/>
      <c r="N1714" s="14"/>
      <c r="O1714" s="14"/>
      <c r="P1714" s="14"/>
      <c r="Q1714" s="14"/>
      <c r="R1714" s="14"/>
      <c r="S1714" s="14"/>
      <c r="T1714" s="34"/>
      <c r="U1714" s="14"/>
      <c r="V1714" s="34"/>
      <c r="W1714" s="14"/>
      <c r="X1714" s="34"/>
    </row>
    <row r="1715" spans="13:24" s="13" customFormat="1" x14ac:dyDescent="0.2">
      <c r="M1715" s="14"/>
      <c r="N1715" s="14"/>
      <c r="O1715" s="14"/>
      <c r="P1715" s="14"/>
      <c r="Q1715" s="14"/>
      <c r="R1715" s="14"/>
      <c r="S1715" s="14"/>
      <c r="T1715" s="34"/>
      <c r="U1715" s="14"/>
      <c r="V1715" s="34"/>
      <c r="W1715" s="14"/>
      <c r="X1715" s="34"/>
    </row>
    <row r="1716" spans="13:24" s="13" customFormat="1" x14ac:dyDescent="0.2">
      <c r="M1716" s="14"/>
      <c r="N1716" s="14"/>
      <c r="O1716" s="14"/>
      <c r="P1716" s="14"/>
      <c r="Q1716" s="14"/>
      <c r="R1716" s="14"/>
      <c r="S1716" s="14"/>
      <c r="T1716" s="34"/>
      <c r="U1716" s="14"/>
      <c r="V1716" s="34"/>
      <c r="W1716" s="14"/>
      <c r="X1716" s="34"/>
    </row>
    <row r="1717" spans="13:24" s="13" customFormat="1" x14ac:dyDescent="0.2">
      <c r="M1717" s="14"/>
      <c r="N1717" s="14"/>
      <c r="O1717" s="14"/>
      <c r="P1717" s="14"/>
      <c r="Q1717" s="14"/>
      <c r="R1717" s="14"/>
      <c r="S1717" s="14"/>
      <c r="T1717" s="34"/>
      <c r="U1717" s="14"/>
      <c r="V1717" s="34"/>
      <c r="W1717" s="14"/>
      <c r="X1717" s="34"/>
    </row>
    <row r="1718" spans="13:24" s="13" customFormat="1" x14ac:dyDescent="0.2">
      <c r="M1718" s="14"/>
      <c r="N1718" s="14"/>
      <c r="O1718" s="14"/>
      <c r="P1718" s="14"/>
      <c r="Q1718" s="14"/>
      <c r="R1718" s="14"/>
      <c r="S1718" s="14"/>
      <c r="T1718" s="34"/>
      <c r="U1718" s="14"/>
      <c r="V1718" s="34"/>
      <c r="W1718" s="14"/>
      <c r="X1718" s="34"/>
    </row>
    <row r="1719" spans="13:24" s="13" customFormat="1" x14ac:dyDescent="0.2">
      <c r="M1719" s="14"/>
      <c r="N1719" s="14"/>
      <c r="O1719" s="14"/>
      <c r="P1719" s="14"/>
      <c r="Q1719" s="14"/>
      <c r="R1719" s="14"/>
      <c r="S1719" s="14"/>
      <c r="T1719" s="34"/>
      <c r="U1719" s="14"/>
      <c r="V1719" s="34"/>
      <c r="W1719" s="14"/>
      <c r="X1719" s="34"/>
    </row>
    <row r="1720" spans="13:24" s="13" customFormat="1" x14ac:dyDescent="0.2">
      <c r="M1720" s="14"/>
      <c r="N1720" s="14"/>
      <c r="O1720" s="14"/>
      <c r="P1720" s="14"/>
      <c r="Q1720" s="14"/>
      <c r="R1720" s="14"/>
      <c r="S1720" s="14"/>
      <c r="T1720" s="34"/>
      <c r="U1720" s="14"/>
      <c r="V1720" s="34"/>
      <c r="W1720" s="14"/>
      <c r="X1720" s="34"/>
    </row>
    <row r="1721" spans="13:24" s="13" customFormat="1" x14ac:dyDescent="0.2">
      <c r="M1721" s="14"/>
      <c r="N1721" s="14"/>
      <c r="O1721" s="14"/>
      <c r="P1721" s="14"/>
      <c r="Q1721" s="14"/>
      <c r="R1721" s="14"/>
      <c r="S1721" s="14"/>
      <c r="T1721" s="34"/>
      <c r="U1721" s="14"/>
      <c r="V1721" s="34"/>
      <c r="W1721" s="14"/>
      <c r="X1721" s="34"/>
    </row>
    <row r="1722" spans="13:24" s="13" customFormat="1" x14ac:dyDescent="0.2">
      <c r="M1722" s="14"/>
      <c r="N1722" s="14"/>
      <c r="O1722" s="14"/>
      <c r="P1722" s="14"/>
      <c r="Q1722" s="14"/>
      <c r="R1722" s="14"/>
      <c r="S1722" s="14"/>
      <c r="T1722" s="34"/>
      <c r="U1722" s="14"/>
      <c r="V1722" s="34"/>
      <c r="W1722" s="14"/>
      <c r="X1722" s="34"/>
    </row>
    <row r="1723" spans="13:24" s="13" customFormat="1" x14ac:dyDescent="0.2">
      <c r="M1723" s="14"/>
      <c r="N1723" s="14"/>
      <c r="O1723" s="14"/>
      <c r="P1723" s="14"/>
      <c r="Q1723" s="14"/>
      <c r="R1723" s="14"/>
      <c r="S1723" s="14"/>
      <c r="T1723" s="34"/>
      <c r="U1723" s="14"/>
      <c r="V1723" s="34"/>
      <c r="W1723" s="14"/>
      <c r="X1723" s="34"/>
    </row>
    <row r="1724" spans="13:24" s="13" customFormat="1" x14ac:dyDescent="0.2">
      <c r="M1724" s="14"/>
      <c r="N1724" s="14"/>
      <c r="O1724" s="14"/>
      <c r="P1724" s="14"/>
      <c r="Q1724" s="14"/>
      <c r="R1724" s="14"/>
      <c r="S1724" s="14"/>
      <c r="T1724" s="34"/>
      <c r="U1724" s="14"/>
      <c r="V1724" s="34"/>
      <c r="W1724" s="14"/>
      <c r="X1724" s="34"/>
    </row>
    <row r="1725" spans="13:24" s="13" customFormat="1" x14ac:dyDescent="0.2">
      <c r="M1725" s="14"/>
      <c r="N1725" s="14"/>
      <c r="O1725" s="14"/>
      <c r="P1725" s="14"/>
      <c r="Q1725" s="14"/>
      <c r="R1725" s="14"/>
      <c r="S1725" s="14"/>
      <c r="T1725" s="34"/>
      <c r="U1725" s="14"/>
      <c r="V1725" s="34"/>
      <c r="W1725" s="14"/>
      <c r="X1725" s="34"/>
    </row>
    <row r="1726" spans="13:24" s="13" customFormat="1" x14ac:dyDescent="0.2">
      <c r="M1726" s="14"/>
      <c r="N1726" s="14"/>
      <c r="O1726" s="14"/>
      <c r="P1726" s="14"/>
      <c r="Q1726" s="14"/>
      <c r="R1726" s="14"/>
      <c r="S1726" s="14"/>
      <c r="T1726" s="34"/>
      <c r="U1726" s="14"/>
      <c r="V1726" s="34"/>
      <c r="W1726" s="14"/>
      <c r="X1726" s="34"/>
    </row>
    <row r="1727" spans="13:24" s="13" customFormat="1" x14ac:dyDescent="0.2">
      <c r="M1727" s="14"/>
      <c r="N1727" s="14"/>
      <c r="O1727" s="14"/>
      <c r="P1727" s="14"/>
      <c r="Q1727" s="14"/>
      <c r="R1727" s="14"/>
      <c r="S1727" s="14"/>
      <c r="T1727" s="34"/>
      <c r="U1727" s="14"/>
      <c r="V1727" s="34"/>
      <c r="W1727" s="14"/>
      <c r="X1727" s="34"/>
    </row>
    <row r="1728" spans="13:24" s="13" customFormat="1" x14ac:dyDescent="0.2">
      <c r="M1728" s="14"/>
      <c r="N1728" s="14"/>
      <c r="O1728" s="14"/>
      <c r="P1728" s="14"/>
      <c r="Q1728" s="14"/>
      <c r="R1728" s="14"/>
      <c r="S1728" s="14"/>
      <c r="T1728" s="34"/>
      <c r="U1728" s="14"/>
      <c r="V1728" s="34"/>
      <c r="W1728" s="14"/>
      <c r="X1728" s="34"/>
    </row>
    <row r="1729" spans="13:24" s="13" customFormat="1" x14ac:dyDescent="0.2">
      <c r="M1729" s="14"/>
      <c r="N1729" s="14"/>
      <c r="O1729" s="14"/>
      <c r="P1729" s="14"/>
      <c r="Q1729" s="14"/>
      <c r="R1729" s="14"/>
      <c r="S1729" s="14"/>
      <c r="T1729" s="34"/>
      <c r="U1729" s="14"/>
      <c r="V1729" s="34"/>
      <c r="W1729" s="14"/>
      <c r="X1729" s="34"/>
    </row>
    <row r="1730" spans="13:24" s="13" customFormat="1" x14ac:dyDescent="0.2">
      <c r="M1730" s="14"/>
      <c r="N1730" s="14"/>
      <c r="O1730" s="14"/>
      <c r="P1730" s="14"/>
      <c r="Q1730" s="14"/>
      <c r="R1730" s="14"/>
      <c r="S1730" s="14"/>
      <c r="T1730" s="34"/>
      <c r="U1730" s="14"/>
      <c r="V1730" s="34"/>
      <c r="W1730" s="14"/>
      <c r="X1730" s="34"/>
    </row>
    <row r="1731" spans="13:24" s="13" customFormat="1" x14ac:dyDescent="0.2">
      <c r="M1731" s="14"/>
      <c r="N1731" s="14"/>
      <c r="O1731" s="14"/>
      <c r="P1731" s="14"/>
      <c r="Q1731" s="14"/>
      <c r="R1731" s="14"/>
      <c r="S1731" s="14"/>
      <c r="T1731" s="34"/>
      <c r="U1731" s="14"/>
      <c r="V1731" s="34"/>
      <c r="W1731" s="14"/>
      <c r="X1731" s="34"/>
    </row>
    <row r="1732" spans="13:24" s="13" customFormat="1" x14ac:dyDescent="0.2">
      <c r="M1732" s="14"/>
      <c r="N1732" s="14"/>
      <c r="O1732" s="14"/>
      <c r="P1732" s="14"/>
      <c r="Q1732" s="14"/>
      <c r="R1732" s="14"/>
      <c r="S1732" s="14"/>
      <c r="T1732" s="34"/>
      <c r="U1732" s="14"/>
      <c r="V1732" s="34"/>
      <c r="W1732" s="14"/>
      <c r="X1732" s="34"/>
    </row>
    <row r="1733" spans="13:24" s="13" customFormat="1" x14ac:dyDescent="0.2">
      <c r="M1733" s="14"/>
      <c r="N1733" s="14"/>
      <c r="O1733" s="14"/>
      <c r="P1733" s="14"/>
      <c r="Q1733" s="14"/>
      <c r="R1733" s="14"/>
      <c r="S1733" s="14"/>
      <c r="T1733" s="34"/>
      <c r="U1733" s="14"/>
      <c r="V1733" s="34"/>
      <c r="W1733" s="14"/>
      <c r="X1733" s="34"/>
    </row>
    <row r="1734" spans="13:24" s="13" customFormat="1" x14ac:dyDescent="0.2">
      <c r="M1734" s="14"/>
      <c r="N1734" s="14"/>
      <c r="O1734" s="14"/>
      <c r="P1734" s="14"/>
      <c r="Q1734" s="14"/>
      <c r="R1734" s="14"/>
      <c r="S1734" s="14"/>
      <c r="T1734" s="34"/>
      <c r="U1734" s="14"/>
      <c r="V1734" s="34"/>
      <c r="W1734" s="14"/>
      <c r="X1734" s="34"/>
    </row>
    <row r="1735" spans="13:24" s="13" customFormat="1" x14ac:dyDescent="0.2">
      <c r="M1735" s="14"/>
      <c r="N1735" s="14"/>
      <c r="O1735" s="14"/>
      <c r="P1735" s="14"/>
      <c r="Q1735" s="14"/>
      <c r="R1735" s="14"/>
      <c r="S1735" s="14"/>
      <c r="T1735" s="34"/>
      <c r="U1735" s="14"/>
      <c r="V1735" s="34"/>
      <c r="W1735" s="14"/>
      <c r="X1735" s="34"/>
    </row>
    <row r="1736" spans="13:24" s="13" customFormat="1" x14ac:dyDescent="0.2">
      <c r="M1736" s="14"/>
      <c r="N1736" s="14"/>
      <c r="O1736" s="14"/>
      <c r="P1736" s="14"/>
      <c r="Q1736" s="14"/>
      <c r="R1736" s="14"/>
      <c r="S1736" s="14"/>
      <c r="T1736" s="34"/>
      <c r="U1736" s="14"/>
      <c r="V1736" s="34"/>
      <c r="W1736" s="14"/>
      <c r="X1736" s="34"/>
    </row>
    <row r="1737" spans="13:24" s="13" customFormat="1" x14ac:dyDescent="0.2">
      <c r="M1737" s="14"/>
      <c r="N1737" s="14"/>
      <c r="O1737" s="14"/>
      <c r="P1737" s="14"/>
      <c r="Q1737" s="14"/>
      <c r="R1737" s="14"/>
      <c r="S1737" s="14"/>
      <c r="T1737" s="34"/>
      <c r="U1737" s="14"/>
      <c r="V1737" s="34"/>
      <c r="W1737" s="14"/>
      <c r="X1737" s="34"/>
    </row>
    <row r="1738" spans="13:24" s="13" customFormat="1" x14ac:dyDescent="0.2">
      <c r="M1738" s="14"/>
      <c r="N1738" s="14"/>
      <c r="O1738" s="14"/>
      <c r="P1738" s="14"/>
      <c r="Q1738" s="14"/>
      <c r="R1738" s="14"/>
      <c r="S1738" s="14"/>
      <c r="T1738" s="34"/>
      <c r="U1738" s="14"/>
      <c r="V1738" s="34"/>
      <c r="W1738" s="14"/>
      <c r="X1738" s="34"/>
    </row>
    <row r="1739" spans="13:24" s="13" customFormat="1" x14ac:dyDescent="0.2">
      <c r="M1739" s="14"/>
      <c r="N1739" s="14"/>
      <c r="O1739" s="14"/>
      <c r="P1739" s="14"/>
      <c r="Q1739" s="14"/>
      <c r="R1739" s="14"/>
      <c r="S1739" s="14"/>
      <c r="T1739" s="34"/>
      <c r="U1739" s="14"/>
      <c r="V1739" s="34"/>
      <c r="W1739" s="14"/>
      <c r="X1739" s="34"/>
    </row>
    <row r="1740" spans="13:24" s="13" customFormat="1" x14ac:dyDescent="0.2">
      <c r="M1740" s="14"/>
      <c r="N1740" s="14"/>
      <c r="O1740" s="14"/>
      <c r="P1740" s="14"/>
      <c r="Q1740" s="14"/>
      <c r="R1740" s="14"/>
      <c r="S1740" s="14"/>
      <c r="T1740" s="34"/>
      <c r="U1740" s="14"/>
      <c r="V1740" s="34"/>
      <c r="W1740" s="14"/>
      <c r="X1740" s="34"/>
    </row>
    <row r="1741" spans="13:24" s="13" customFormat="1" x14ac:dyDescent="0.2">
      <c r="M1741" s="14"/>
      <c r="N1741" s="14"/>
      <c r="O1741" s="14"/>
      <c r="P1741" s="14"/>
      <c r="Q1741" s="14"/>
      <c r="R1741" s="14"/>
      <c r="S1741" s="14"/>
      <c r="T1741" s="34"/>
      <c r="U1741" s="14"/>
      <c r="V1741" s="34"/>
      <c r="W1741" s="14"/>
      <c r="X1741" s="34"/>
    </row>
    <row r="1742" spans="13:24" s="13" customFormat="1" x14ac:dyDescent="0.2">
      <c r="M1742" s="14"/>
      <c r="N1742" s="14"/>
      <c r="O1742" s="14"/>
      <c r="P1742" s="14"/>
      <c r="Q1742" s="14"/>
      <c r="R1742" s="14"/>
      <c r="S1742" s="14"/>
      <c r="T1742" s="34"/>
      <c r="U1742" s="14"/>
      <c r="V1742" s="34"/>
      <c r="W1742" s="14"/>
      <c r="X1742" s="34"/>
    </row>
    <row r="1743" spans="13:24" s="13" customFormat="1" x14ac:dyDescent="0.2">
      <c r="M1743" s="14"/>
      <c r="N1743" s="14"/>
      <c r="O1743" s="14"/>
      <c r="P1743" s="14"/>
      <c r="Q1743" s="14"/>
      <c r="R1743" s="14"/>
      <c r="S1743" s="14"/>
      <c r="T1743" s="34"/>
      <c r="U1743" s="14"/>
      <c r="V1743" s="34"/>
      <c r="W1743" s="14"/>
      <c r="X1743" s="34"/>
    </row>
    <row r="1744" spans="13:24" s="13" customFormat="1" x14ac:dyDescent="0.2">
      <c r="M1744" s="14"/>
      <c r="N1744" s="14"/>
      <c r="O1744" s="14"/>
      <c r="P1744" s="14"/>
      <c r="Q1744" s="14"/>
      <c r="R1744" s="14"/>
      <c r="S1744" s="14"/>
      <c r="T1744" s="34"/>
      <c r="U1744" s="14"/>
      <c r="V1744" s="34"/>
      <c r="W1744" s="14"/>
      <c r="X1744" s="34"/>
    </row>
    <row r="1745" spans="13:24" s="13" customFormat="1" x14ac:dyDescent="0.2">
      <c r="M1745" s="14"/>
      <c r="N1745" s="14"/>
      <c r="O1745" s="14"/>
      <c r="P1745" s="14"/>
      <c r="Q1745" s="14"/>
      <c r="R1745" s="14"/>
      <c r="S1745" s="14"/>
      <c r="T1745" s="34"/>
      <c r="U1745" s="14"/>
      <c r="V1745" s="34"/>
      <c r="W1745" s="14"/>
      <c r="X1745" s="34"/>
    </row>
    <row r="1746" spans="13:24" s="13" customFormat="1" x14ac:dyDescent="0.2">
      <c r="M1746" s="14"/>
      <c r="N1746" s="14"/>
      <c r="O1746" s="14"/>
      <c r="P1746" s="14"/>
      <c r="Q1746" s="14"/>
      <c r="R1746" s="14"/>
      <c r="S1746" s="14"/>
      <c r="T1746" s="34"/>
      <c r="U1746" s="14"/>
      <c r="V1746" s="34"/>
      <c r="W1746" s="14"/>
      <c r="X1746" s="34"/>
    </row>
    <row r="1747" spans="13:24" s="13" customFormat="1" x14ac:dyDescent="0.2">
      <c r="M1747" s="14"/>
      <c r="N1747" s="14"/>
      <c r="O1747" s="14"/>
      <c r="P1747" s="14"/>
      <c r="Q1747" s="14"/>
      <c r="R1747" s="14"/>
      <c r="S1747" s="14"/>
      <c r="T1747" s="34"/>
      <c r="U1747" s="14"/>
      <c r="V1747" s="34"/>
      <c r="W1747" s="14"/>
      <c r="X1747" s="34"/>
    </row>
    <row r="1748" spans="13:24" s="13" customFormat="1" x14ac:dyDescent="0.2">
      <c r="M1748" s="14"/>
      <c r="N1748" s="14"/>
      <c r="O1748" s="14"/>
      <c r="P1748" s="14"/>
      <c r="Q1748" s="14"/>
      <c r="R1748" s="14"/>
      <c r="S1748" s="14"/>
      <c r="T1748" s="34"/>
      <c r="U1748" s="14"/>
      <c r="V1748" s="34"/>
      <c r="W1748" s="14"/>
      <c r="X1748" s="34"/>
    </row>
    <row r="1749" spans="13:24" s="13" customFormat="1" x14ac:dyDescent="0.2">
      <c r="M1749" s="14"/>
      <c r="N1749" s="14"/>
      <c r="O1749" s="14"/>
      <c r="P1749" s="14"/>
      <c r="Q1749" s="14"/>
      <c r="R1749" s="14"/>
      <c r="S1749" s="14"/>
      <c r="T1749" s="34"/>
      <c r="U1749" s="14"/>
      <c r="V1749" s="34"/>
      <c r="W1749" s="14"/>
      <c r="X1749" s="34"/>
    </row>
    <row r="1750" spans="13:24" s="13" customFormat="1" x14ac:dyDescent="0.2">
      <c r="M1750" s="14"/>
      <c r="N1750" s="14"/>
      <c r="O1750" s="14"/>
      <c r="P1750" s="14"/>
      <c r="Q1750" s="14"/>
      <c r="R1750" s="14"/>
      <c r="S1750" s="14"/>
      <c r="T1750" s="34"/>
      <c r="U1750" s="14"/>
      <c r="V1750" s="34"/>
      <c r="W1750" s="14"/>
      <c r="X1750" s="34"/>
    </row>
    <row r="1751" spans="13:24" s="13" customFormat="1" x14ac:dyDescent="0.2">
      <c r="M1751" s="14"/>
      <c r="N1751" s="14"/>
      <c r="O1751" s="14"/>
      <c r="P1751" s="14"/>
      <c r="Q1751" s="14"/>
      <c r="R1751" s="14"/>
      <c r="S1751" s="14"/>
      <c r="T1751" s="34"/>
      <c r="U1751" s="14"/>
      <c r="V1751" s="34"/>
      <c r="W1751" s="14"/>
      <c r="X1751" s="34"/>
    </row>
    <row r="1752" spans="13:24" s="13" customFormat="1" x14ac:dyDescent="0.2">
      <c r="M1752" s="14"/>
      <c r="N1752" s="14"/>
      <c r="O1752" s="14"/>
      <c r="P1752" s="14"/>
      <c r="Q1752" s="14"/>
      <c r="R1752" s="14"/>
      <c r="S1752" s="14"/>
      <c r="T1752" s="34"/>
      <c r="U1752" s="14"/>
      <c r="V1752" s="34"/>
      <c r="W1752" s="14"/>
      <c r="X1752" s="34"/>
    </row>
    <row r="1753" spans="13:24" s="13" customFormat="1" x14ac:dyDescent="0.2">
      <c r="M1753" s="14"/>
      <c r="N1753" s="14"/>
      <c r="O1753" s="14"/>
      <c r="P1753" s="14"/>
      <c r="Q1753" s="14"/>
      <c r="R1753" s="14"/>
      <c r="S1753" s="14"/>
      <c r="T1753" s="34"/>
      <c r="U1753" s="14"/>
      <c r="V1753" s="34"/>
      <c r="W1753" s="14"/>
      <c r="X1753" s="34"/>
    </row>
    <row r="1754" spans="13:24" s="13" customFormat="1" x14ac:dyDescent="0.2">
      <c r="M1754" s="14"/>
      <c r="N1754" s="14"/>
      <c r="O1754" s="14"/>
      <c r="P1754" s="14"/>
      <c r="Q1754" s="14"/>
      <c r="R1754" s="14"/>
      <c r="S1754" s="14"/>
      <c r="T1754" s="34"/>
      <c r="U1754" s="14"/>
      <c r="V1754" s="34"/>
      <c r="W1754" s="14"/>
      <c r="X1754" s="34"/>
    </row>
    <row r="1755" spans="13:24" s="13" customFormat="1" x14ac:dyDescent="0.2">
      <c r="M1755" s="14"/>
      <c r="N1755" s="14"/>
      <c r="O1755" s="14"/>
      <c r="P1755" s="14"/>
      <c r="Q1755" s="14"/>
      <c r="R1755" s="14"/>
      <c r="S1755" s="14"/>
      <c r="T1755" s="34"/>
      <c r="U1755" s="14"/>
      <c r="V1755" s="34"/>
      <c r="W1755" s="14"/>
      <c r="X1755" s="34"/>
    </row>
    <row r="1756" spans="13:24" s="13" customFormat="1" x14ac:dyDescent="0.2">
      <c r="M1756" s="14"/>
      <c r="N1756" s="14"/>
      <c r="O1756" s="14"/>
      <c r="P1756" s="14"/>
      <c r="Q1756" s="14"/>
      <c r="R1756" s="14"/>
      <c r="S1756" s="14"/>
      <c r="T1756" s="34"/>
      <c r="U1756" s="14"/>
      <c r="V1756" s="34"/>
      <c r="W1756" s="14"/>
      <c r="X1756" s="34"/>
    </row>
    <row r="1757" spans="13:24" s="13" customFormat="1" x14ac:dyDescent="0.2">
      <c r="M1757" s="14"/>
      <c r="N1757" s="14"/>
      <c r="O1757" s="14"/>
      <c r="P1757" s="14"/>
      <c r="Q1757" s="14"/>
      <c r="R1757" s="14"/>
      <c r="S1757" s="14"/>
      <c r="T1757" s="34"/>
      <c r="U1757" s="14"/>
      <c r="V1757" s="34"/>
      <c r="W1757" s="14"/>
      <c r="X1757" s="34"/>
    </row>
    <row r="1758" spans="13:24" s="13" customFormat="1" x14ac:dyDescent="0.2">
      <c r="M1758" s="14"/>
      <c r="N1758" s="14"/>
      <c r="O1758" s="14"/>
      <c r="P1758" s="14"/>
      <c r="Q1758" s="14"/>
      <c r="R1758" s="14"/>
      <c r="S1758" s="14"/>
      <c r="T1758" s="34"/>
      <c r="U1758" s="14"/>
      <c r="V1758" s="34"/>
      <c r="W1758" s="14"/>
      <c r="X1758" s="34"/>
    </row>
    <row r="1759" spans="13:24" s="13" customFormat="1" x14ac:dyDescent="0.2">
      <c r="M1759" s="14"/>
      <c r="N1759" s="14"/>
      <c r="O1759" s="14"/>
      <c r="P1759" s="14"/>
      <c r="Q1759" s="14"/>
      <c r="R1759" s="14"/>
      <c r="S1759" s="14"/>
      <c r="T1759" s="34"/>
      <c r="U1759" s="14"/>
      <c r="V1759" s="34"/>
      <c r="W1759" s="14"/>
      <c r="X1759" s="34"/>
    </row>
    <row r="1760" spans="13:24" s="13" customFormat="1" x14ac:dyDescent="0.2">
      <c r="M1760" s="14"/>
      <c r="N1760" s="14"/>
      <c r="O1760" s="14"/>
      <c r="P1760" s="14"/>
      <c r="Q1760" s="14"/>
      <c r="R1760" s="14"/>
      <c r="S1760" s="14"/>
      <c r="T1760" s="34"/>
      <c r="U1760" s="14"/>
      <c r="V1760" s="34"/>
      <c r="W1760" s="14"/>
      <c r="X1760" s="34"/>
    </row>
    <row r="1761" spans="13:24" s="13" customFormat="1" x14ac:dyDescent="0.2">
      <c r="M1761" s="14"/>
      <c r="N1761" s="14"/>
      <c r="O1761" s="14"/>
      <c r="P1761" s="14"/>
      <c r="Q1761" s="14"/>
      <c r="R1761" s="14"/>
      <c r="S1761" s="14"/>
      <c r="T1761" s="34"/>
      <c r="U1761" s="14"/>
      <c r="V1761" s="34"/>
      <c r="W1761" s="14"/>
      <c r="X1761" s="34"/>
    </row>
    <row r="1762" spans="13:24" s="13" customFormat="1" x14ac:dyDescent="0.2">
      <c r="M1762" s="14"/>
      <c r="N1762" s="14"/>
      <c r="O1762" s="14"/>
      <c r="P1762" s="14"/>
      <c r="Q1762" s="14"/>
      <c r="R1762" s="14"/>
      <c r="S1762" s="14"/>
      <c r="T1762" s="34"/>
      <c r="U1762" s="14"/>
      <c r="V1762" s="34"/>
      <c r="W1762" s="14"/>
      <c r="X1762" s="34"/>
    </row>
    <row r="1763" spans="13:24" s="13" customFormat="1" x14ac:dyDescent="0.2">
      <c r="M1763" s="14"/>
      <c r="N1763" s="14"/>
      <c r="O1763" s="14"/>
      <c r="P1763" s="14"/>
      <c r="Q1763" s="14"/>
      <c r="R1763" s="14"/>
      <c r="S1763" s="14"/>
      <c r="T1763" s="34"/>
      <c r="U1763" s="14"/>
      <c r="V1763" s="34"/>
      <c r="W1763" s="14"/>
      <c r="X1763" s="34"/>
    </row>
    <row r="1764" spans="13:24" s="13" customFormat="1" x14ac:dyDescent="0.2">
      <c r="M1764" s="14"/>
      <c r="N1764" s="14"/>
      <c r="O1764" s="14"/>
      <c r="P1764" s="14"/>
      <c r="Q1764" s="14"/>
      <c r="R1764" s="14"/>
      <c r="S1764" s="14"/>
      <c r="T1764" s="34"/>
      <c r="U1764" s="14"/>
      <c r="V1764" s="34"/>
      <c r="W1764" s="14"/>
      <c r="X1764" s="34"/>
    </row>
    <row r="1765" spans="13:24" s="13" customFormat="1" x14ac:dyDescent="0.2">
      <c r="M1765" s="14"/>
      <c r="N1765" s="14"/>
      <c r="O1765" s="14"/>
      <c r="P1765" s="14"/>
      <c r="Q1765" s="14"/>
      <c r="R1765" s="14"/>
      <c r="S1765" s="14"/>
      <c r="T1765" s="34"/>
      <c r="U1765" s="14"/>
      <c r="V1765" s="34"/>
      <c r="W1765" s="14"/>
      <c r="X1765" s="34"/>
    </row>
    <row r="1766" spans="13:24" s="13" customFormat="1" x14ac:dyDescent="0.2">
      <c r="M1766" s="14"/>
      <c r="N1766" s="14"/>
      <c r="O1766" s="14"/>
      <c r="P1766" s="14"/>
      <c r="Q1766" s="14"/>
      <c r="R1766" s="14"/>
      <c r="S1766" s="14"/>
      <c r="T1766" s="34"/>
      <c r="U1766" s="14"/>
      <c r="V1766" s="34"/>
      <c r="W1766" s="14"/>
      <c r="X1766" s="34"/>
    </row>
    <row r="1767" spans="13:24" s="13" customFormat="1" x14ac:dyDescent="0.2">
      <c r="M1767" s="14"/>
      <c r="N1767" s="14"/>
      <c r="O1767" s="14"/>
      <c r="P1767" s="14"/>
      <c r="Q1767" s="14"/>
      <c r="R1767" s="14"/>
      <c r="S1767" s="14"/>
      <c r="T1767" s="34"/>
      <c r="U1767" s="14"/>
      <c r="V1767" s="34"/>
      <c r="W1767" s="14"/>
      <c r="X1767" s="34"/>
    </row>
    <row r="1768" spans="13:24" s="13" customFormat="1" x14ac:dyDescent="0.2">
      <c r="M1768" s="14"/>
      <c r="N1768" s="14"/>
      <c r="O1768" s="14"/>
      <c r="P1768" s="14"/>
      <c r="Q1768" s="14"/>
      <c r="R1768" s="14"/>
      <c r="S1768" s="14"/>
      <c r="T1768" s="34"/>
      <c r="U1768" s="14"/>
      <c r="V1768" s="34"/>
      <c r="W1768" s="14"/>
      <c r="X1768" s="34"/>
    </row>
    <row r="1769" spans="13:24" s="13" customFormat="1" x14ac:dyDescent="0.2">
      <c r="M1769" s="14"/>
      <c r="N1769" s="14"/>
      <c r="O1769" s="14"/>
      <c r="P1769" s="14"/>
      <c r="Q1769" s="14"/>
      <c r="R1769" s="14"/>
      <c r="S1769" s="14"/>
      <c r="T1769" s="34"/>
      <c r="U1769" s="14"/>
      <c r="V1769" s="34"/>
      <c r="W1769" s="14"/>
      <c r="X1769" s="34"/>
    </row>
    <row r="1770" spans="13:24" s="13" customFormat="1" x14ac:dyDescent="0.2">
      <c r="M1770" s="14"/>
      <c r="N1770" s="14"/>
      <c r="O1770" s="14"/>
      <c r="P1770" s="14"/>
      <c r="Q1770" s="14"/>
      <c r="R1770" s="14"/>
      <c r="S1770" s="14"/>
      <c r="T1770" s="34"/>
      <c r="U1770" s="14"/>
      <c r="V1770" s="34"/>
      <c r="W1770" s="14"/>
      <c r="X1770" s="34"/>
    </row>
    <row r="1771" spans="13:24" s="13" customFormat="1" x14ac:dyDescent="0.2">
      <c r="M1771" s="14"/>
      <c r="N1771" s="14"/>
      <c r="O1771" s="14"/>
      <c r="P1771" s="14"/>
      <c r="Q1771" s="14"/>
      <c r="R1771" s="14"/>
      <c r="S1771" s="14"/>
      <c r="T1771" s="34"/>
      <c r="U1771" s="14"/>
      <c r="V1771" s="34"/>
      <c r="W1771" s="14"/>
      <c r="X1771" s="34"/>
    </row>
    <row r="1772" spans="13:24" s="13" customFormat="1" x14ac:dyDescent="0.2">
      <c r="M1772" s="14"/>
      <c r="N1772" s="14"/>
      <c r="O1772" s="14"/>
      <c r="P1772" s="14"/>
      <c r="Q1772" s="14"/>
      <c r="R1772" s="14"/>
      <c r="S1772" s="14"/>
      <c r="T1772" s="34"/>
      <c r="U1772" s="14"/>
      <c r="V1772" s="34"/>
      <c r="W1772" s="14"/>
      <c r="X1772" s="34"/>
    </row>
    <row r="1773" spans="13:24" s="13" customFormat="1" x14ac:dyDescent="0.2">
      <c r="M1773" s="14"/>
      <c r="N1773" s="14"/>
      <c r="O1773" s="14"/>
      <c r="P1773" s="14"/>
      <c r="Q1773" s="14"/>
      <c r="R1773" s="14"/>
      <c r="S1773" s="14"/>
      <c r="T1773" s="34"/>
      <c r="U1773" s="14"/>
      <c r="V1773" s="34"/>
      <c r="W1773" s="14"/>
      <c r="X1773" s="34"/>
    </row>
    <row r="1774" spans="13:24" s="13" customFormat="1" x14ac:dyDescent="0.2">
      <c r="M1774" s="14"/>
      <c r="N1774" s="14"/>
      <c r="O1774" s="14"/>
      <c r="P1774" s="14"/>
      <c r="Q1774" s="14"/>
      <c r="R1774" s="14"/>
      <c r="S1774" s="14"/>
      <c r="T1774" s="34"/>
      <c r="U1774" s="14"/>
      <c r="V1774" s="34"/>
      <c r="W1774" s="14"/>
      <c r="X1774" s="34"/>
    </row>
    <row r="1775" spans="13:24" s="13" customFormat="1" x14ac:dyDescent="0.2">
      <c r="M1775" s="14"/>
      <c r="N1775" s="14"/>
      <c r="O1775" s="14"/>
      <c r="P1775" s="14"/>
      <c r="Q1775" s="14"/>
      <c r="R1775" s="14"/>
      <c r="S1775" s="14"/>
      <c r="T1775" s="34"/>
      <c r="U1775" s="14"/>
      <c r="V1775" s="34"/>
      <c r="W1775" s="14"/>
      <c r="X1775" s="34"/>
    </row>
    <row r="1776" spans="13:24" s="13" customFormat="1" x14ac:dyDescent="0.2">
      <c r="M1776" s="14"/>
      <c r="N1776" s="14"/>
      <c r="O1776" s="14"/>
      <c r="P1776" s="14"/>
      <c r="Q1776" s="14"/>
      <c r="R1776" s="14"/>
      <c r="S1776" s="14"/>
      <c r="T1776" s="34"/>
      <c r="U1776" s="14"/>
      <c r="V1776" s="34"/>
      <c r="W1776" s="14"/>
      <c r="X1776" s="34"/>
    </row>
    <row r="1777" spans="13:24" s="13" customFormat="1" x14ac:dyDescent="0.2">
      <c r="M1777" s="14"/>
      <c r="N1777" s="14"/>
      <c r="O1777" s="14"/>
      <c r="P1777" s="14"/>
      <c r="Q1777" s="14"/>
      <c r="R1777" s="14"/>
      <c r="S1777" s="14"/>
      <c r="T1777" s="34"/>
      <c r="U1777" s="14"/>
      <c r="V1777" s="34"/>
      <c r="W1777" s="14"/>
      <c r="X1777" s="34"/>
    </row>
    <row r="1778" spans="13:24" s="13" customFormat="1" x14ac:dyDescent="0.2">
      <c r="M1778" s="14"/>
      <c r="N1778" s="14"/>
      <c r="O1778" s="14"/>
      <c r="P1778" s="14"/>
      <c r="Q1778" s="14"/>
      <c r="R1778" s="14"/>
      <c r="S1778" s="14"/>
      <c r="T1778" s="34"/>
      <c r="U1778" s="14"/>
      <c r="V1778" s="34"/>
      <c r="W1778" s="14"/>
      <c r="X1778" s="34"/>
    </row>
    <row r="1779" spans="13:24" s="13" customFormat="1" x14ac:dyDescent="0.2">
      <c r="M1779" s="14"/>
      <c r="N1779" s="14"/>
      <c r="O1779" s="14"/>
      <c r="P1779" s="14"/>
      <c r="Q1779" s="14"/>
      <c r="R1779" s="14"/>
      <c r="S1779" s="14"/>
      <c r="T1779" s="34"/>
      <c r="U1779" s="14"/>
      <c r="V1779" s="34"/>
      <c r="W1779" s="14"/>
      <c r="X1779" s="34"/>
    </row>
    <row r="1780" spans="13:24" s="13" customFormat="1" x14ac:dyDescent="0.2">
      <c r="M1780" s="14"/>
      <c r="N1780" s="14"/>
      <c r="O1780" s="14"/>
      <c r="P1780" s="14"/>
      <c r="Q1780" s="14"/>
      <c r="R1780" s="14"/>
      <c r="S1780" s="14"/>
      <c r="T1780" s="34"/>
      <c r="U1780" s="14"/>
      <c r="V1780" s="34"/>
      <c r="W1780" s="14"/>
      <c r="X1780" s="34"/>
    </row>
    <row r="1781" spans="13:24" s="13" customFormat="1" x14ac:dyDescent="0.2">
      <c r="M1781" s="14"/>
      <c r="N1781" s="14"/>
      <c r="O1781" s="14"/>
      <c r="P1781" s="14"/>
      <c r="Q1781" s="14"/>
      <c r="R1781" s="14"/>
      <c r="S1781" s="14"/>
      <c r="T1781" s="34"/>
      <c r="U1781" s="14"/>
      <c r="V1781" s="34"/>
      <c r="W1781" s="14"/>
      <c r="X1781" s="34"/>
    </row>
    <row r="1782" spans="13:24" s="13" customFormat="1" x14ac:dyDescent="0.2">
      <c r="M1782" s="14"/>
      <c r="N1782" s="14"/>
      <c r="O1782" s="14"/>
      <c r="P1782" s="14"/>
      <c r="Q1782" s="14"/>
      <c r="R1782" s="14"/>
      <c r="S1782" s="14"/>
      <c r="T1782" s="34"/>
      <c r="U1782" s="14"/>
      <c r="V1782" s="34"/>
      <c r="W1782" s="14"/>
      <c r="X1782" s="34"/>
    </row>
    <row r="1783" spans="13:24" s="13" customFormat="1" x14ac:dyDescent="0.2">
      <c r="M1783" s="14"/>
      <c r="N1783" s="14"/>
      <c r="O1783" s="14"/>
      <c r="P1783" s="14"/>
      <c r="Q1783" s="14"/>
      <c r="R1783" s="14"/>
      <c r="S1783" s="14"/>
      <c r="T1783" s="34"/>
      <c r="U1783" s="14"/>
      <c r="V1783" s="34"/>
      <c r="W1783" s="14"/>
      <c r="X1783" s="34"/>
    </row>
    <row r="1784" spans="13:24" s="13" customFormat="1" x14ac:dyDescent="0.2">
      <c r="M1784" s="14"/>
      <c r="N1784" s="14"/>
      <c r="O1784" s="14"/>
      <c r="P1784" s="14"/>
      <c r="Q1784" s="14"/>
      <c r="R1784" s="14"/>
      <c r="S1784" s="14"/>
      <c r="T1784" s="34"/>
      <c r="U1784" s="14"/>
      <c r="V1784" s="34"/>
      <c r="W1784" s="14"/>
      <c r="X1784" s="34"/>
    </row>
    <row r="1785" spans="13:24" s="13" customFormat="1" x14ac:dyDescent="0.2">
      <c r="M1785" s="14"/>
      <c r="N1785" s="14"/>
      <c r="O1785" s="14"/>
      <c r="P1785" s="14"/>
      <c r="Q1785" s="14"/>
      <c r="R1785" s="14"/>
      <c r="S1785" s="14"/>
      <c r="T1785" s="34"/>
      <c r="U1785" s="14"/>
      <c r="V1785" s="34"/>
      <c r="W1785" s="14"/>
      <c r="X1785" s="34"/>
    </row>
    <row r="1786" spans="13:24" s="13" customFormat="1" x14ac:dyDescent="0.2">
      <c r="M1786" s="14"/>
      <c r="N1786" s="14"/>
      <c r="O1786" s="14"/>
      <c r="P1786" s="14"/>
      <c r="Q1786" s="14"/>
      <c r="R1786" s="14"/>
      <c r="S1786" s="14"/>
      <c r="T1786" s="34"/>
      <c r="U1786" s="14"/>
      <c r="V1786" s="34"/>
      <c r="W1786" s="14"/>
      <c r="X1786" s="34"/>
    </row>
    <row r="1787" spans="13:24" s="13" customFormat="1" x14ac:dyDescent="0.2">
      <c r="M1787" s="14"/>
      <c r="N1787" s="14"/>
      <c r="O1787" s="14"/>
      <c r="P1787" s="14"/>
      <c r="Q1787" s="14"/>
      <c r="R1787" s="14"/>
      <c r="S1787" s="14"/>
      <c r="T1787" s="34"/>
      <c r="U1787" s="14"/>
      <c r="V1787" s="34"/>
      <c r="W1787" s="14"/>
      <c r="X1787" s="34"/>
    </row>
    <row r="1788" spans="13:24" s="13" customFormat="1" x14ac:dyDescent="0.2">
      <c r="M1788" s="14"/>
      <c r="N1788" s="14"/>
      <c r="O1788" s="14"/>
      <c r="P1788" s="14"/>
      <c r="Q1788" s="14"/>
      <c r="R1788" s="14"/>
      <c r="S1788" s="14"/>
      <c r="T1788" s="34"/>
      <c r="U1788" s="14"/>
      <c r="V1788" s="34"/>
      <c r="W1788" s="14"/>
      <c r="X1788" s="34"/>
    </row>
    <row r="1789" spans="13:24" s="13" customFormat="1" x14ac:dyDescent="0.2">
      <c r="M1789" s="14"/>
      <c r="N1789" s="14"/>
      <c r="O1789" s="14"/>
      <c r="P1789" s="14"/>
      <c r="Q1789" s="14"/>
      <c r="R1789" s="14"/>
      <c r="S1789" s="14"/>
      <c r="T1789" s="34"/>
      <c r="U1789" s="14"/>
      <c r="V1789" s="34"/>
      <c r="W1789" s="14"/>
      <c r="X1789" s="34"/>
    </row>
    <row r="1790" spans="13:24" s="13" customFormat="1" x14ac:dyDescent="0.2">
      <c r="M1790" s="14"/>
      <c r="N1790" s="14"/>
      <c r="O1790" s="14"/>
      <c r="P1790" s="14"/>
      <c r="Q1790" s="14"/>
      <c r="R1790" s="14"/>
      <c r="S1790" s="14"/>
      <c r="T1790" s="34"/>
      <c r="U1790" s="14"/>
      <c r="V1790" s="34"/>
      <c r="W1790" s="14"/>
      <c r="X1790" s="34"/>
    </row>
    <row r="1791" spans="13:24" s="13" customFormat="1" x14ac:dyDescent="0.2">
      <c r="M1791" s="14"/>
      <c r="N1791" s="14"/>
      <c r="O1791" s="14"/>
      <c r="P1791" s="14"/>
      <c r="Q1791" s="14"/>
      <c r="R1791" s="14"/>
      <c r="S1791" s="14"/>
      <c r="T1791" s="34"/>
      <c r="U1791" s="14"/>
      <c r="V1791" s="34"/>
      <c r="W1791" s="14"/>
      <c r="X1791" s="34"/>
    </row>
    <row r="1792" spans="13:24" s="13" customFormat="1" x14ac:dyDescent="0.2">
      <c r="M1792" s="14"/>
      <c r="N1792" s="14"/>
      <c r="O1792" s="14"/>
      <c r="P1792" s="14"/>
      <c r="Q1792" s="14"/>
      <c r="R1792" s="14"/>
      <c r="S1792" s="14"/>
      <c r="T1792" s="34"/>
      <c r="U1792" s="14"/>
      <c r="V1792" s="34"/>
      <c r="W1792" s="14"/>
      <c r="X1792" s="34"/>
    </row>
    <row r="1793" spans="13:24" s="13" customFormat="1" x14ac:dyDescent="0.2">
      <c r="M1793" s="14"/>
      <c r="N1793" s="14"/>
      <c r="O1793" s="14"/>
      <c r="P1793" s="14"/>
      <c r="Q1793" s="14"/>
      <c r="R1793" s="14"/>
      <c r="S1793" s="14"/>
      <c r="T1793" s="34"/>
      <c r="U1793" s="14"/>
      <c r="V1793" s="34"/>
      <c r="W1793" s="14"/>
      <c r="X1793" s="34"/>
    </row>
    <row r="1794" spans="13:24" s="13" customFormat="1" x14ac:dyDescent="0.2">
      <c r="M1794" s="14"/>
      <c r="N1794" s="14"/>
      <c r="O1794" s="14"/>
      <c r="P1794" s="14"/>
      <c r="Q1794" s="14"/>
      <c r="R1794" s="14"/>
      <c r="S1794" s="14"/>
      <c r="T1794" s="34"/>
      <c r="U1794" s="14"/>
      <c r="V1794" s="34"/>
      <c r="W1794" s="14"/>
      <c r="X1794" s="34"/>
    </row>
    <row r="1795" spans="13:24" s="13" customFormat="1" x14ac:dyDescent="0.2">
      <c r="M1795" s="14"/>
      <c r="N1795" s="14"/>
      <c r="O1795" s="14"/>
      <c r="P1795" s="14"/>
      <c r="Q1795" s="14"/>
      <c r="R1795" s="14"/>
      <c r="S1795" s="14"/>
      <c r="T1795" s="34"/>
      <c r="U1795" s="14"/>
      <c r="V1795" s="34"/>
      <c r="W1795" s="14"/>
      <c r="X1795" s="34"/>
    </row>
    <row r="1796" spans="13:24" s="13" customFormat="1" x14ac:dyDescent="0.2">
      <c r="M1796" s="14"/>
      <c r="N1796" s="14"/>
      <c r="O1796" s="14"/>
      <c r="P1796" s="14"/>
      <c r="Q1796" s="14"/>
      <c r="R1796" s="14"/>
      <c r="S1796" s="14"/>
      <c r="T1796" s="34"/>
      <c r="U1796" s="14"/>
      <c r="V1796" s="34"/>
      <c r="W1796" s="14"/>
      <c r="X1796" s="34"/>
    </row>
    <row r="1797" spans="13:24" s="13" customFormat="1" x14ac:dyDescent="0.2">
      <c r="M1797" s="14"/>
      <c r="N1797" s="14"/>
      <c r="O1797" s="14"/>
      <c r="P1797" s="14"/>
      <c r="Q1797" s="14"/>
      <c r="R1797" s="14"/>
      <c r="S1797" s="14"/>
      <c r="T1797" s="34"/>
      <c r="U1797" s="14"/>
      <c r="V1797" s="34"/>
      <c r="W1797" s="14"/>
      <c r="X1797" s="34"/>
    </row>
    <row r="1798" spans="13:24" s="13" customFormat="1" x14ac:dyDescent="0.2">
      <c r="M1798" s="14"/>
      <c r="N1798" s="14"/>
      <c r="O1798" s="14"/>
      <c r="P1798" s="14"/>
      <c r="Q1798" s="14"/>
      <c r="R1798" s="14"/>
      <c r="S1798" s="14"/>
      <c r="T1798" s="34"/>
      <c r="U1798" s="14"/>
      <c r="V1798" s="34"/>
      <c r="W1798" s="14"/>
      <c r="X1798" s="34"/>
    </row>
    <row r="1799" spans="13:24" s="13" customFormat="1" x14ac:dyDescent="0.2">
      <c r="M1799" s="14"/>
      <c r="N1799" s="14"/>
      <c r="O1799" s="14"/>
      <c r="P1799" s="14"/>
      <c r="Q1799" s="14"/>
      <c r="R1799" s="14"/>
      <c r="S1799" s="14"/>
      <c r="T1799" s="34"/>
      <c r="U1799" s="14"/>
      <c r="V1799" s="34"/>
      <c r="W1799" s="14"/>
      <c r="X1799" s="34"/>
    </row>
    <row r="1800" spans="13:24" s="13" customFormat="1" x14ac:dyDescent="0.2">
      <c r="M1800" s="14"/>
      <c r="N1800" s="14"/>
      <c r="O1800" s="14"/>
      <c r="P1800" s="14"/>
      <c r="Q1800" s="14"/>
      <c r="R1800" s="14"/>
      <c r="S1800" s="14"/>
      <c r="T1800" s="34"/>
      <c r="U1800" s="14"/>
      <c r="V1800" s="34"/>
      <c r="W1800" s="14"/>
      <c r="X1800" s="34"/>
    </row>
    <row r="1801" spans="13:24" s="13" customFormat="1" x14ac:dyDescent="0.2">
      <c r="M1801" s="14"/>
      <c r="N1801" s="14"/>
      <c r="O1801" s="14"/>
      <c r="P1801" s="14"/>
      <c r="Q1801" s="14"/>
      <c r="R1801" s="14"/>
      <c r="S1801" s="14"/>
      <c r="T1801" s="34"/>
      <c r="U1801" s="14"/>
      <c r="V1801" s="34"/>
      <c r="W1801" s="14"/>
      <c r="X1801" s="34"/>
    </row>
    <row r="1802" spans="13:24" s="13" customFormat="1" x14ac:dyDescent="0.2">
      <c r="M1802" s="14"/>
      <c r="N1802" s="14"/>
      <c r="O1802" s="14"/>
      <c r="P1802" s="14"/>
      <c r="Q1802" s="14"/>
      <c r="R1802" s="14"/>
      <c r="S1802" s="14"/>
      <c r="T1802" s="34"/>
      <c r="U1802" s="14"/>
      <c r="V1802" s="34"/>
      <c r="W1802" s="14"/>
      <c r="X1802" s="34"/>
    </row>
    <row r="1803" spans="13:24" s="13" customFormat="1" x14ac:dyDescent="0.2">
      <c r="M1803" s="14"/>
      <c r="N1803" s="14"/>
      <c r="O1803" s="14"/>
      <c r="P1803" s="14"/>
      <c r="Q1803" s="14"/>
      <c r="R1803" s="14"/>
      <c r="S1803" s="14"/>
      <c r="T1803" s="34"/>
      <c r="U1803" s="14"/>
      <c r="V1803" s="34"/>
      <c r="W1803" s="14"/>
      <c r="X1803" s="34"/>
    </row>
    <row r="1804" spans="13:24" s="13" customFormat="1" x14ac:dyDescent="0.2">
      <c r="M1804" s="14"/>
      <c r="N1804" s="14"/>
      <c r="O1804" s="14"/>
      <c r="P1804" s="14"/>
      <c r="Q1804" s="14"/>
      <c r="R1804" s="14"/>
      <c r="S1804" s="14"/>
      <c r="T1804" s="34"/>
      <c r="U1804" s="14"/>
      <c r="V1804" s="34"/>
      <c r="W1804" s="14"/>
      <c r="X1804" s="34"/>
    </row>
    <row r="1805" spans="13:24" s="13" customFormat="1" x14ac:dyDescent="0.2">
      <c r="M1805" s="14"/>
      <c r="N1805" s="14"/>
      <c r="O1805" s="14"/>
      <c r="P1805" s="14"/>
      <c r="Q1805" s="14"/>
      <c r="R1805" s="14"/>
      <c r="S1805" s="14"/>
      <c r="T1805" s="34"/>
      <c r="U1805" s="14"/>
      <c r="V1805" s="34"/>
      <c r="W1805" s="14"/>
      <c r="X1805" s="34"/>
    </row>
    <row r="1806" spans="13:24" s="13" customFormat="1" x14ac:dyDescent="0.2">
      <c r="M1806" s="14"/>
      <c r="N1806" s="14"/>
      <c r="O1806" s="14"/>
      <c r="P1806" s="14"/>
      <c r="Q1806" s="14"/>
      <c r="R1806" s="14"/>
      <c r="S1806" s="14"/>
      <c r="T1806" s="34"/>
      <c r="U1806" s="14"/>
      <c r="V1806" s="34"/>
      <c r="W1806" s="14"/>
      <c r="X1806" s="34"/>
    </row>
    <row r="1807" spans="13:24" s="13" customFormat="1" x14ac:dyDescent="0.2">
      <c r="M1807" s="14"/>
      <c r="N1807" s="14"/>
      <c r="O1807" s="14"/>
      <c r="P1807" s="14"/>
      <c r="Q1807" s="14"/>
      <c r="R1807" s="14"/>
      <c r="S1807" s="14"/>
      <c r="T1807" s="34"/>
      <c r="U1807" s="14"/>
      <c r="V1807" s="34"/>
      <c r="W1807" s="14"/>
      <c r="X1807" s="34"/>
    </row>
    <row r="1808" spans="13:24" s="13" customFormat="1" x14ac:dyDescent="0.2">
      <c r="M1808" s="14"/>
      <c r="N1808" s="14"/>
      <c r="O1808" s="14"/>
      <c r="P1808" s="14"/>
      <c r="Q1808" s="14"/>
      <c r="R1808" s="14"/>
      <c r="S1808" s="14"/>
      <c r="T1808" s="34"/>
      <c r="U1808" s="14"/>
      <c r="V1808" s="34"/>
      <c r="W1808" s="14"/>
      <c r="X1808" s="34"/>
    </row>
    <row r="1809" spans="13:24" s="13" customFormat="1" x14ac:dyDescent="0.2">
      <c r="M1809" s="14"/>
      <c r="N1809" s="14"/>
      <c r="O1809" s="14"/>
      <c r="P1809" s="14"/>
      <c r="Q1809" s="14"/>
      <c r="R1809" s="14"/>
      <c r="S1809" s="14"/>
      <c r="T1809" s="34"/>
      <c r="U1809" s="14"/>
      <c r="V1809" s="34"/>
      <c r="W1809" s="14"/>
      <c r="X1809" s="34"/>
    </row>
    <row r="1810" spans="13:24" s="13" customFormat="1" x14ac:dyDescent="0.2">
      <c r="M1810" s="14"/>
      <c r="N1810" s="14"/>
      <c r="O1810" s="14"/>
      <c r="P1810" s="14"/>
      <c r="Q1810" s="14"/>
      <c r="R1810" s="14"/>
      <c r="S1810" s="14"/>
      <c r="T1810" s="34"/>
      <c r="U1810" s="14"/>
      <c r="V1810" s="34"/>
      <c r="W1810" s="14"/>
      <c r="X1810" s="34"/>
    </row>
    <row r="1811" spans="13:24" s="13" customFormat="1" x14ac:dyDescent="0.2">
      <c r="M1811" s="14"/>
      <c r="N1811" s="14"/>
      <c r="O1811" s="14"/>
      <c r="P1811" s="14"/>
      <c r="Q1811" s="14"/>
      <c r="R1811" s="14"/>
      <c r="S1811" s="14"/>
      <c r="T1811" s="34"/>
      <c r="U1811" s="14"/>
      <c r="V1811" s="34"/>
      <c r="W1811" s="14"/>
      <c r="X1811" s="34"/>
    </row>
    <row r="1812" spans="13:24" s="13" customFormat="1" x14ac:dyDescent="0.2">
      <c r="M1812" s="14"/>
      <c r="N1812" s="14"/>
      <c r="O1812" s="14"/>
      <c r="P1812" s="14"/>
      <c r="Q1812" s="14"/>
      <c r="R1812" s="14"/>
      <c r="S1812" s="14"/>
      <c r="T1812" s="34"/>
      <c r="U1812" s="14"/>
      <c r="V1812" s="34"/>
      <c r="W1812" s="14"/>
      <c r="X1812" s="34"/>
    </row>
    <row r="1813" spans="13:24" s="13" customFormat="1" x14ac:dyDescent="0.2">
      <c r="M1813" s="14"/>
      <c r="N1813" s="14"/>
      <c r="O1813" s="14"/>
      <c r="P1813" s="14"/>
      <c r="Q1813" s="14"/>
      <c r="R1813" s="14"/>
      <c r="S1813" s="14"/>
      <c r="T1813" s="34"/>
      <c r="U1813" s="14"/>
      <c r="V1813" s="34"/>
      <c r="W1813" s="14"/>
      <c r="X1813" s="34"/>
    </row>
    <row r="1814" spans="13:24" s="13" customFormat="1" x14ac:dyDescent="0.2">
      <c r="M1814" s="14"/>
      <c r="N1814" s="14"/>
      <c r="O1814" s="14"/>
      <c r="P1814" s="14"/>
      <c r="Q1814" s="14"/>
      <c r="R1814" s="14"/>
      <c r="S1814" s="14"/>
      <c r="T1814" s="34"/>
      <c r="U1814" s="14"/>
      <c r="V1814" s="34"/>
      <c r="W1814" s="14"/>
      <c r="X1814" s="34"/>
    </row>
    <row r="1815" spans="13:24" s="13" customFormat="1" x14ac:dyDescent="0.2">
      <c r="M1815" s="14"/>
      <c r="N1815" s="14"/>
      <c r="O1815" s="14"/>
      <c r="P1815" s="14"/>
      <c r="Q1815" s="14"/>
      <c r="R1815" s="14"/>
      <c r="S1815" s="14"/>
      <c r="T1815" s="34"/>
      <c r="U1815" s="14"/>
      <c r="V1815" s="34"/>
      <c r="W1815" s="14"/>
      <c r="X1815" s="34"/>
    </row>
    <row r="1816" spans="13:24" s="13" customFormat="1" x14ac:dyDescent="0.2">
      <c r="M1816" s="14"/>
      <c r="N1816" s="14"/>
      <c r="O1816" s="14"/>
      <c r="P1816" s="14"/>
      <c r="Q1816" s="14"/>
      <c r="R1816" s="14"/>
      <c r="S1816" s="14"/>
      <c r="T1816" s="34"/>
      <c r="U1816" s="14"/>
      <c r="V1816" s="34"/>
      <c r="W1816" s="14"/>
      <c r="X1816" s="34"/>
    </row>
    <row r="1817" spans="13:24" s="13" customFormat="1" x14ac:dyDescent="0.2">
      <c r="M1817" s="14"/>
      <c r="N1817" s="14"/>
      <c r="O1817" s="14"/>
      <c r="P1817" s="14"/>
      <c r="Q1817" s="14"/>
      <c r="R1817" s="14"/>
      <c r="S1817" s="14"/>
      <c r="T1817" s="34"/>
      <c r="U1817" s="14"/>
      <c r="V1817" s="34"/>
      <c r="W1817" s="14"/>
      <c r="X1817" s="34"/>
    </row>
    <row r="1818" spans="13:24" s="13" customFormat="1" x14ac:dyDescent="0.2">
      <c r="M1818" s="14"/>
      <c r="N1818" s="14"/>
      <c r="O1818" s="14"/>
      <c r="P1818" s="14"/>
      <c r="Q1818" s="14"/>
      <c r="R1818" s="14"/>
      <c r="S1818" s="14"/>
      <c r="T1818" s="34"/>
      <c r="U1818" s="14"/>
      <c r="V1818" s="34"/>
      <c r="W1818" s="14"/>
      <c r="X1818" s="34"/>
    </row>
    <row r="1819" spans="13:24" s="13" customFormat="1" x14ac:dyDescent="0.2">
      <c r="M1819" s="14"/>
      <c r="N1819" s="14"/>
      <c r="O1819" s="14"/>
      <c r="P1819" s="14"/>
      <c r="Q1819" s="14"/>
      <c r="R1819" s="14"/>
      <c r="S1819" s="14"/>
      <c r="T1819" s="34"/>
      <c r="U1819" s="14"/>
      <c r="V1819" s="34"/>
      <c r="W1819" s="14"/>
      <c r="X1819" s="34"/>
    </row>
    <row r="1820" spans="13:24" s="13" customFormat="1" x14ac:dyDescent="0.2">
      <c r="M1820" s="14"/>
      <c r="N1820" s="14"/>
      <c r="O1820" s="14"/>
      <c r="P1820" s="14"/>
      <c r="Q1820" s="14"/>
      <c r="R1820" s="14"/>
      <c r="S1820" s="14"/>
      <c r="T1820" s="34"/>
      <c r="U1820" s="14"/>
      <c r="V1820" s="34"/>
      <c r="W1820" s="14"/>
      <c r="X1820" s="34"/>
    </row>
    <row r="1821" spans="13:24" s="13" customFormat="1" x14ac:dyDescent="0.2">
      <c r="M1821" s="14"/>
      <c r="N1821" s="14"/>
      <c r="O1821" s="14"/>
      <c r="P1821" s="14"/>
      <c r="Q1821" s="14"/>
      <c r="R1821" s="14"/>
      <c r="S1821" s="14"/>
      <c r="T1821" s="34"/>
      <c r="U1821" s="14"/>
      <c r="V1821" s="34"/>
      <c r="W1821" s="14"/>
      <c r="X1821" s="34"/>
    </row>
    <row r="1822" spans="13:24" s="13" customFormat="1" x14ac:dyDescent="0.2">
      <c r="M1822" s="14"/>
      <c r="N1822" s="14"/>
      <c r="O1822" s="14"/>
      <c r="P1822" s="14"/>
      <c r="Q1822" s="14"/>
      <c r="R1822" s="14"/>
      <c r="S1822" s="14"/>
      <c r="T1822" s="34"/>
      <c r="U1822" s="14"/>
      <c r="V1822" s="34"/>
      <c r="W1822" s="14"/>
      <c r="X1822" s="34"/>
    </row>
    <row r="1823" spans="13:24" s="13" customFormat="1" x14ac:dyDescent="0.2">
      <c r="M1823" s="14"/>
      <c r="N1823" s="14"/>
      <c r="O1823" s="14"/>
      <c r="P1823" s="14"/>
      <c r="Q1823" s="14"/>
      <c r="R1823" s="14"/>
      <c r="S1823" s="14"/>
      <c r="T1823" s="34"/>
      <c r="U1823" s="14"/>
      <c r="V1823" s="34"/>
      <c r="W1823" s="14"/>
      <c r="X1823" s="34"/>
    </row>
    <row r="1824" spans="13:24" s="13" customFormat="1" x14ac:dyDescent="0.2">
      <c r="M1824" s="14"/>
      <c r="N1824" s="14"/>
      <c r="O1824" s="14"/>
      <c r="P1824" s="14"/>
      <c r="Q1824" s="14"/>
      <c r="R1824" s="14"/>
      <c r="S1824" s="14"/>
      <c r="T1824" s="34"/>
      <c r="U1824" s="14"/>
      <c r="V1824" s="34"/>
      <c r="W1824" s="14"/>
      <c r="X1824" s="34"/>
    </row>
    <row r="1825" spans="13:24" s="13" customFormat="1" x14ac:dyDescent="0.2">
      <c r="M1825" s="14"/>
      <c r="N1825" s="14"/>
      <c r="O1825" s="14"/>
      <c r="P1825" s="14"/>
      <c r="Q1825" s="14"/>
      <c r="R1825" s="14"/>
      <c r="S1825" s="14"/>
      <c r="T1825" s="34"/>
      <c r="U1825" s="14"/>
      <c r="V1825" s="34"/>
      <c r="W1825" s="14"/>
      <c r="X1825" s="34"/>
    </row>
    <row r="1826" spans="13:24" s="13" customFormat="1" x14ac:dyDescent="0.2">
      <c r="M1826" s="14"/>
      <c r="N1826" s="14"/>
      <c r="O1826" s="14"/>
      <c r="P1826" s="14"/>
      <c r="Q1826" s="14"/>
      <c r="R1826" s="14"/>
      <c r="S1826" s="14"/>
      <c r="T1826" s="34"/>
      <c r="U1826" s="14"/>
      <c r="V1826" s="34"/>
      <c r="W1826" s="14"/>
      <c r="X1826" s="34"/>
    </row>
    <row r="1827" spans="13:24" s="13" customFormat="1" x14ac:dyDescent="0.2">
      <c r="M1827" s="14"/>
      <c r="N1827" s="14"/>
      <c r="O1827" s="14"/>
      <c r="P1827" s="14"/>
      <c r="Q1827" s="14"/>
      <c r="R1827" s="14"/>
      <c r="S1827" s="14"/>
      <c r="T1827" s="34"/>
      <c r="U1827" s="14"/>
      <c r="V1827" s="34"/>
      <c r="W1827" s="14"/>
      <c r="X1827" s="34"/>
    </row>
    <row r="1828" spans="13:24" s="13" customFormat="1" x14ac:dyDescent="0.2">
      <c r="M1828" s="14"/>
      <c r="N1828" s="14"/>
      <c r="O1828" s="14"/>
      <c r="P1828" s="14"/>
      <c r="Q1828" s="14"/>
      <c r="R1828" s="14"/>
      <c r="S1828" s="14"/>
      <c r="T1828" s="34"/>
      <c r="U1828" s="14"/>
      <c r="V1828" s="34"/>
      <c r="W1828" s="14"/>
      <c r="X1828" s="34"/>
    </row>
    <row r="1829" spans="13:24" s="13" customFormat="1" x14ac:dyDescent="0.2">
      <c r="M1829" s="14"/>
      <c r="N1829" s="14"/>
      <c r="O1829" s="14"/>
      <c r="P1829" s="14"/>
      <c r="Q1829" s="14"/>
      <c r="R1829" s="14"/>
      <c r="S1829" s="14"/>
      <c r="T1829" s="34"/>
      <c r="U1829" s="14"/>
      <c r="V1829" s="34"/>
      <c r="W1829" s="14"/>
      <c r="X1829" s="34"/>
    </row>
    <row r="1830" spans="13:24" s="13" customFormat="1" x14ac:dyDescent="0.2">
      <c r="M1830" s="14"/>
      <c r="N1830" s="14"/>
      <c r="O1830" s="14"/>
      <c r="P1830" s="14"/>
      <c r="Q1830" s="14"/>
      <c r="R1830" s="14"/>
      <c r="S1830" s="14"/>
      <c r="T1830" s="34"/>
      <c r="U1830" s="14"/>
      <c r="V1830" s="34"/>
      <c r="W1830" s="14"/>
      <c r="X1830" s="34"/>
    </row>
    <row r="1831" spans="13:24" s="13" customFormat="1" x14ac:dyDescent="0.2">
      <c r="M1831" s="14"/>
      <c r="N1831" s="14"/>
      <c r="O1831" s="14"/>
      <c r="P1831" s="14"/>
      <c r="Q1831" s="14"/>
      <c r="R1831" s="14"/>
      <c r="S1831" s="14"/>
      <c r="T1831" s="34"/>
      <c r="U1831" s="14"/>
      <c r="V1831" s="34"/>
      <c r="W1831" s="14"/>
      <c r="X1831" s="34"/>
    </row>
    <row r="1832" spans="13:24" s="13" customFormat="1" x14ac:dyDescent="0.2">
      <c r="M1832" s="14"/>
      <c r="N1832" s="14"/>
      <c r="O1832" s="14"/>
      <c r="P1832" s="14"/>
      <c r="Q1832" s="14"/>
      <c r="R1832" s="14"/>
      <c r="S1832" s="14"/>
      <c r="T1832" s="34"/>
      <c r="U1832" s="14"/>
      <c r="V1832" s="34"/>
      <c r="W1832" s="14"/>
      <c r="X1832" s="34"/>
    </row>
    <row r="1833" spans="13:24" s="13" customFormat="1" x14ac:dyDescent="0.2">
      <c r="M1833" s="14"/>
      <c r="N1833" s="14"/>
      <c r="O1833" s="14"/>
      <c r="P1833" s="14"/>
      <c r="Q1833" s="14"/>
      <c r="R1833" s="14"/>
      <c r="S1833" s="14"/>
      <c r="T1833" s="34"/>
      <c r="U1833" s="14"/>
      <c r="V1833" s="34"/>
      <c r="W1833" s="14"/>
      <c r="X1833" s="34"/>
    </row>
    <row r="1834" spans="13:24" s="13" customFormat="1" x14ac:dyDescent="0.2">
      <c r="M1834" s="14"/>
      <c r="N1834" s="14"/>
      <c r="O1834" s="14"/>
      <c r="P1834" s="14"/>
      <c r="Q1834" s="14"/>
      <c r="R1834" s="14"/>
      <c r="S1834" s="14"/>
      <c r="T1834" s="34"/>
      <c r="U1834" s="14"/>
      <c r="V1834" s="34"/>
      <c r="W1834" s="14"/>
      <c r="X1834" s="34"/>
    </row>
    <row r="1835" spans="13:24" s="13" customFormat="1" x14ac:dyDescent="0.2">
      <c r="M1835" s="14"/>
      <c r="N1835" s="14"/>
      <c r="O1835" s="14"/>
      <c r="P1835" s="14"/>
      <c r="Q1835" s="14"/>
      <c r="R1835" s="14"/>
      <c r="S1835" s="14"/>
      <c r="T1835" s="34"/>
      <c r="U1835" s="14"/>
      <c r="V1835" s="34"/>
      <c r="W1835" s="14"/>
      <c r="X1835" s="34"/>
    </row>
    <row r="1836" spans="13:24" s="13" customFormat="1" x14ac:dyDescent="0.2">
      <c r="M1836" s="14"/>
      <c r="N1836" s="14"/>
      <c r="O1836" s="14"/>
      <c r="P1836" s="14"/>
      <c r="Q1836" s="14"/>
      <c r="R1836" s="14"/>
      <c r="S1836" s="14"/>
      <c r="T1836" s="34"/>
      <c r="U1836" s="14"/>
      <c r="V1836" s="34"/>
      <c r="W1836" s="14"/>
      <c r="X1836" s="34"/>
    </row>
    <row r="1837" spans="13:24" s="13" customFormat="1" x14ac:dyDescent="0.2">
      <c r="M1837" s="14"/>
      <c r="N1837" s="14"/>
      <c r="O1837" s="14"/>
      <c r="P1837" s="14"/>
      <c r="Q1837" s="14"/>
      <c r="R1837" s="14"/>
      <c r="S1837" s="14"/>
      <c r="T1837" s="34"/>
      <c r="U1837" s="14"/>
      <c r="V1837" s="34"/>
      <c r="W1837" s="14"/>
      <c r="X1837" s="34"/>
    </row>
    <row r="1838" spans="13:24" s="13" customFormat="1" x14ac:dyDescent="0.2">
      <c r="M1838" s="14"/>
      <c r="N1838" s="14"/>
      <c r="O1838" s="14"/>
      <c r="P1838" s="14"/>
      <c r="Q1838" s="14"/>
      <c r="R1838" s="14"/>
      <c r="S1838" s="14"/>
      <c r="T1838" s="34"/>
      <c r="U1838" s="14"/>
      <c r="V1838" s="34"/>
      <c r="W1838" s="14"/>
      <c r="X1838" s="34"/>
    </row>
    <row r="1839" spans="13:24" s="13" customFormat="1" x14ac:dyDescent="0.2">
      <c r="M1839" s="14"/>
      <c r="N1839" s="14"/>
      <c r="O1839" s="14"/>
      <c r="P1839" s="14"/>
      <c r="Q1839" s="14"/>
      <c r="R1839" s="14"/>
      <c r="S1839" s="14"/>
      <c r="T1839" s="34"/>
      <c r="U1839" s="14"/>
      <c r="V1839" s="34"/>
      <c r="W1839" s="14"/>
      <c r="X1839" s="34"/>
    </row>
    <row r="1840" spans="13:24" s="13" customFormat="1" x14ac:dyDescent="0.2">
      <c r="M1840" s="14"/>
      <c r="N1840" s="14"/>
      <c r="O1840" s="14"/>
      <c r="P1840" s="14"/>
      <c r="Q1840" s="14"/>
      <c r="R1840" s="14"/>
      <c r="S1840" s="14"/>
      <c r="T1840" s="34"/>
      <c r="U1840" s="14"/>
      <c r="V1840" s="34"/>
      <c r="W1840" s="14"/>
      <c r="X1840" s="34"/>
    </row>
    <row r="1841" spans="13:24" s="13" customFormat="1" x14ac:dyDescent="0.2">
      <c r="M1841" s="14"/>
      <c r="N1841" s="14"/>
      <c r="O1841" s="14"/>
      <c r="P1841" s="14"/>
      <c r="Q1841" s="14"/>
      <c r="R1841" s="14"/>
      <c r="S1841" s="14"/>
      <c r="T1841" s="34"/>
      <c r="U1841" s="14"/>
      <c r="V1841" s="34"/>
      <c r="W1841" s="14"/>
      <c r="X1841" s="34"/>
    </row>
    <row r="1842" spans="13:24" s="13" customFormat="1" x14ac:dyDescent="0.2">
      <c r="M1842" s="14"/>
      <c r="N1842" s="14"/>
      <c r="O1842" s="14"/>
      <c r="P1842" s="14"/>
      <c r="Q1842" s="14"/>
      <c r="R1842" s="14"/>
      <c r="S1842" s="14"/>
      <c r="T1842" s="34"/>
      <c r="U1842" s="14"/>
      <c r="V1842" s="34"/>
      <c r="W1842" s="14"/>
      <c r="X1842" s="34"/>
    </row>
    <row r="1843" spans="13:24" s="13" customFormat="1" x14ac:dyDescent="0.2">
      <c r="M1843" s="14"/>
      <c r="N1843" s="14"/>
      <c r="O1843" s="14"/>
      <c r="P1843" s="14"/>
      <c r="Q1843" s="14"/>
      <c r="R1843" s="14"/>
      <c r="S1843" s="14"/>
      <c r="T1843" s="34"/>
      <c r="U1843" s="14"/>
      <c r="V1843" s="34"/>
      <c r="W1843" s="14"/>
      <c r="X1843" s="34"/>
    </row>
    <row r="1844" spans="13:24" s="13" customFormat="1" x14ac:dyDescent="0.2">
      <c r="M1844" s="14"/>
      <c r="N1844" s="14"/>
      <c r="O1844" s="14"/>
      <c r="P1844" s="14"/>
      <c r="Q1844" s="14"/>
      <c r="R1844" s="14"/>
      <c r="S1844" s="14"/>
      <c r="T1844" s="34"/>
      <c r="U1844" s="14"/>
      <c r="V1844" s="34"/>
      <c r="W1844" s="14"/>
      <c r="X1844" s="34"/>
    </row>
    <row r="1845" spans="13:24" s="13" customFormat="1" x14ac:dyDescent="0.2">
      <c r="M1845" s="14"/>
      <c r="N1845" s="14"/>
      <c r="O1845" s="14"/>
      <c r="P1845" s="14"/>
      <c r="Q1845" s="14"/>
      <c r="R1845" s="14"/>
      <c r="S1845" s="14"/>
      <c r="T1845" s="34"/>
      <c r="U1845" s="14"/>
      <c r="V1845" s="34"/>
      <c r="W1845" s="14"/>
      <c r="X1845" s="34"/>
    </row>
    <row r="1846" spans="13:24" s="13" customFormat="1" x14ac:dyDescent="0.2">
      <c r="M1846" s="14"/>
      <c r="N1846" s="14"/>
      <c r="O1846" s="14"/>
      <c r="P1846" s="14"/>
      <c r="Q1846" s="14"/>
      <c r="R1846" s="14"/>
      <c r="S1846" s="14"/>
      <c r="T1846" s="34"/>
      <c r="U1846" s="14"/>
      <c r="V1846" s="34"/>
      <c r="W1846" s="14"/>
      <c r="X1846" s="34"/>
    </row>
    <row r="1847" spans="13:24" s="13" customFormat="1" x14ac:dyDescent="0.2">
      <c r="M1847" s="14"/>
      <c r="N1847" s="14"/>
      <c r="O1847" s="14"/>
      <c r="P1847" s="14"/>
      <c r="Q1847" s="14"/>
      <c r="R1847" s="14"/>
      <c r="S1847" s="14"/>
      <c r="T1847" s="34"/>
      <c r="U1847" s="14"/>
      <c r="V1847" s="34"/>
      <c r="W1847" s="14"/>
      <c r="X1847" s="34"/>
    </row>
    <row r="1848" spans="13:24" s="13" customFormat="1" x14ac:dyDescent="0.2">
      <c r="M1848" s="14"/>
      <c r="N1848" s="14"/>
      <c r="O1848" s="14"/>
      <c r="P1848" s="14"/>
      <c r="Q1848" s="14"/>
      <c r="R1848" s="14"/>
      <c r="S1848" s="14"/>
      <c r="T1848" s="34"/>
      <c r="U1848" s="14"/>
      <c r="V1848" s="34"/>
      <c r="W1848" s="14"/>
      <c r="X1848" s="34"/>
    </row>
    <row r="1849" spans="13:24" s="13" customFormat="1" x14ac:dyDescent="0.2">
      <c r="M1849" s="14"/>
      <c r="N1849" s="14"/>
      <c r="O1849" s="14"/>
      <c r="P1849" s="14"/>
      <c r="Q1849" s="14"/>
      <c r="R1849" s="14"/>
      <c r="S1849" s="14"/>
      <c r="T1849" s="34"/>
      <c r="U1849" s="14"/>
      <c r="V1849" s="34"/>
      <c r="W1849" s="14"/>
      <c r="X1849" s="34"/>
    </row>
    <row r="1850" spans="13:24" s="13" customFormat="1" x14ac:dyDescent="0.2">
      <c r="M1850" s="14"/>
      <c r="N1850" s="14"/>
      <c r="O1850" s="14"/>
      <c r="P1850" s="14"/>
      <c r="Q1850" s="14"/>
      <c r="R1850" s="14"/>
      <c r="S1850" s="14"/>
      <c r="T1850" s="34"/>
      <c r="U1850" s="14"/>
      <c r="V1850" s="34"/>
      <c r="W1850" s="14"/>
      <c r="X1850" s="34"/>
    </row>
    <row r="1851" spans="13:24" s="13" customFormat="1" x14ac:dyDescent="0.2">
      <c r="M1851" s="14"/>
      <c r="N1851" s="14"/>
      <c r="O1851" s="14"/>
      <c r="P1851" s="14"/>
      <c r="Q1851" s="14"/>
      <c r="R1851" s="14"/>
      <c r="S1851" s="14"/>
      <c r="T1851" s="34"/>
      <c r="U1851" s="14"/>
      <c r="V1851" s="34"/>
      <c r="W1851" s="14"/>
      <c r="X1851" s="34"/>
    </row>
    <row r="1852" spans="13:24" s="13" customFormat="1" x14ac:dyDescent="0.2">
      <c r="M1852" s="14"/>
      <c r="N1852" s="14"/>
      <c r="O1852" s="14"/>
      <c r="P1852" s="14"/>
      <c r="Q1852" s="14"/>
      <c r="R1852" s="14"/>
      <c r="S1852" s="14"/>
      <c r="T1852" s="34"/>
      <c r="U1852" s="14"/>
      <c r="V1852" s="34"/>
      <c r="W1852" s="14"/>
      <c r="X1852" s="34"/>
    </row>
    <row r="1853" spans="13:24" s="13" customFormat="1" x14ac:dyDescent="0.2">
      <c r="M1853" s="14"/>
      <c r="N1853" s="14"/>
      <c r="O1853" s="14"/>
      <c r="P1853" s="14"/>
      <c r="Q1853" s="14"/>
      <c r="R1853" s="14"/>
      <c r="S1853" s="14"/>
      <c r="T1853" s="34"/>
      <c r="U1853" s="14"/>
      <c r="V1853" s="34"/>
      <c r="W1853" s="14"/>
      <c r="X1853" s="34"/>
    </row>
    <row r="1854" spans="13:24" s="13" customFormat="1" x14ac:dyDescent="0.2">
      <c r="M1854" s="14"/>
      <c r="N1854" s="14"/>
      <c r="O1854" s="14"/>
      <c r="P1854" s="14"/>
      <c r="Q1854" s="14"/>
      <c r="R1854" s="14"/>
      <c r="S1854" s="14"/>
      <c r="T1854" s="34"/>
      <c r="U1854" s="14"/>
      <c r="V1854" s="34"/>
      <c r="W1854" s="14"/>
      <c r="X1854" s="34"/>
    </row>
    <row r="1855" spans="13:24" s="13" customFormat="1" x14ac:dyDescent="0.2">
      <c r="M1855" s="14"/>
      <c r="N1855" s="14"/>
      <c r="O1855" s="14"/>
      <c r="P1855" s="14"/>
      <c r="Q1855" s="14"/>
      <c r="R1855" s="14"/>
      <c r="S1855" s="14"/>
      <c r="T1855" s="34"/>
      <c r="U1855" s="14"/>
      <c r="V1855" s="34"/>
      <c r="W1855" s="14"/>
      <c r="X1855" s="34"/>
    </row>
    <row r="1856" spans="13:24" s="13" customFormat="1" x14ac:dyDescent="0.2">
      <c r="M1856" s="14"/>
      <c r="N1856" s="14"/>
      <c r="O1856" s="14"/>
      <c r="P1856" s="14"/>
      <c r="Q1856" s="14"/>
      <c r="R1856" s="14"/>
      <c r="S1856" s="14"/>
      <c r="T1856" s="34"/>
      <c r="U1856" s="14"/>
      <c r="V1856" s="34"/>
      <c r="W1856" s="14"/>
      <c r="X1856" s="34"/>
    </row>
    <row r="1857" spans="13:24" s="13" customFormat="1" x14ac:dyDescent="0.2">
      <c r="M1857" s="14"/>
      <c r="N1857" s="14"/>
      <c r="O1857" s="14"/>
      <c r="P1857" s="14"/>
      <c r="Q1857" s="14"/>
      <c r="R1857" s="14"/>
      <c r="S1857" s="14"/>
      <c r="T1857" s="34"/>
      <c r="U1857" s="14"/>
      <c r="V1857" s="34"/>
      <c r="W1857" s="14"/>
      <c r="X1857" s="34"/>
    </row>
    <row r="1858" spans="13:24" s="13" customFormat="1" x14ac:dyDescent="0.2">
      <c r="M1858" s="14"/>
      <c r="N1858" s="14"/>
      <c r="O1858" s="14"/>
      <c r="P1858" s="14"/>
      <c r="Q1858" s="14"/>
      <c r="R1858" s="14"/>
      <c r="S1858" s="14"/>
      <c r="T1858" s="34"/>
      <c r="U1858" s="14"/>
      <c r="V1858" s="34"/>
      <c r="W1858" s="14"/>
      <c r="X1858" s="34"/>
    </row>
    <row r="1859" spans="13:24" s="13" customFormat="1" x14ac:dyDescent="0.2">
      <c r="M1859" s="14"/>
      <c r="N1859" s="14"/>
      <c r="O1859" s="14"/>
      <c r="P1859" s="14"/>
      <c r="Q1859" s="14"/>
      <c r="R1859" s="14"/>
      <c r="S1859" s="14"/>
      <c r="T1859" s="34"/>
      <c r="U1859" s="14"/>
      <c r="V1859" s="34"/>
      <c r="W1859" s="14"/>
      <c r="X1859" s="34"/>
    </row>
    <row r="1860" spans="13:24" s="13" customFormat="1" x14ac:dyDescent="0.2">
      <c r="M1860" s="14"/>
      <c r="N1860" s="14"/>
      <c r="O1860" s="14"/>
      <c r="P1860" s="14"/>
      <c r="Q1860" s="14"/>
      <c r="R1860" s="14"/>
      <c r="S1860" s="14"/>
      <c r="T1860" s="34"/>
      <c r="U1860" s="14"/>
      <c r="V1860" s="34"/>
      <c r="W1860" s="14"/>
      <c r="X1860" s="34"/>
    </row>
    <row r="1861" spans="13:24" s="13" customFormat="1" x14ac:dyDescent="0.2">
      <c r="M1861" s="14"/>
      <c r="N1861" s="14"/>
      <c r="O1861" s="14"/>
      <c r="P1861" s="14"/>
      <c r="Q1861" s="14"/>
      <c r="R1861" s="14"/>
      <c r="S1861" s="14"/>
      <c r="T1861" s="34"/>
      <c r="U1861" s="14"/>
      <c r="V1861" s="34"/>
      <c r="W1861" s="14"/>
      <c r="X1861" s="34"/>
    </row>
    <row r="1862" spans="13:24" s="13" customFormat="1" x14ac:dyDescent="0.2">
      <c r="M1862" s="14"/>
      <c r="N1862" s="14"/>
      <c r="O1862" s="14"/>
      <c r="P1862" s="14"/>
      <c r="Q1862" s="14"/>
      <c r="R1862" s="14"/>
      <c r="S1862" s="14"/>
      <c r="T1862" s="34"/>
      <c r="U1862" s="14"/>
      <c r="V1862" s="34"/>
      <c r="W1862" s="14"/>
      <c r="X1862" s="34"/>
    </row>
    <row r="1863" spans="13:24" s="13" customFormat="1" x14ac:dyDescent="0.2">
      <c r="M1863" s="14"/>
      <c r="N1863" s="14"/>
      <c r="O1863" s="14"/>
      <c r="P1863" s="14"/>
      <c r="Q1863" s="14"/>
      <c r="R1863" s="14"/>
      <c r="S1863" s="14"/>
      <c r="T1863" s="34"/>
      <c r="U1863" s="14"/>
      <c r="V1863" s="34"/>
      <c r="W1863" s="14"/>
      <c r="X1863" s="34"/>
    </row>
    <row r="1864" spans="13:24" s="13" customFormat="1" x14ac:dyDescent="0.2">
      <c r="M1864" s="14"/>
      <c r="N1864" s="14"/>
      <c r="O1864" s="14"/>
      <c r="P1864" s="14"/>
      <c r="Q1864" s="14"/>
      <c r="R1864" s="14"/>
      <c r="S1864" s="14"/>
      <c r="T1864" s="34"/>
      <c r="U1864" s="14"/>
      <c r="V1864" s="34"/>
      <c r="W1864" s="14"/>
      <c r="X1864" s="34"/>
    </row>
    <row r="1865" spans="13:24" s="13" customFormat="1" x14ac:dyDescent="0.2">
      <c r="M1865" s="14"/>
      <c r="N1865" s="14"/>
      <c r="O1865" s="14"/>
      <c r="P1865" s="14"/>
      <c r="Q1865" s="14"/>
      <c r="R1865" s="14"/>
      <c r="S1865" s="14"/>
      <c r="T1865" s="34"/>
      <c r="U1865" s="14"/>
      <c r="V1865" s="34"/>
      <c r="W1865" s="14"/>
      <c r="X1865" s="34"/>
    </row>
    <row r="1866" spans="13:24" s="13" customFormat="1" x14ac:dyDescent="0.2">
      <c r="M1866" s="14"/>
      <c r="N1866" s="14"/>
      <c r="O1866" s="14"/>
      <c r="P1866" s="14"/>
      <c r="Q1866" s="14"/>
      <c r="R1866" s="14"/>
      <c r="S1866" s="14"/>
      <c r="T1866" s="34"/>
      <c r="U1866" s="14"/>
      <c r="V1866" s="34"/>
      <c r="W1866" s="14"/>
      <c r="X1866" s="34"/>
    </row>
    <row r="1867" spans="13:24" s="13" customFormat="1" x14ac:dyDescent="0.2">
      <c r="M1867" s="14"/>
      <c r="N1867" s="14"/>
      <c r="O1867" s="14"/>
      <c r="P1867" s="14"/>
      <c r="Q1867" s="14"/>
      <c r="R1867" s="14"/>
      <c r="S1867" s="14"/>
      <c r="T1867" s="34"/>
      <c r="U1867" s="14"/>
      <c r="V1867" s="34"/>
      <c r="W1867" s="14"/>
      <c r="X1867" s="34"/>
    </row>
    <row r="1868" spans="13:24" s="13" customFormat="1" x14ac:dyDescent="0.2">
      <c r="M1868" s="14"/>
      <c r="N1868" s="14"/>
      <c r="O1868" s="14"/>
      <c r="P1868" s="14"/>
      <c r="Q1868" s="14"/>
      <c r="R1868" s="14"/>
      <c r="S1868" s="14"/>
      <c r="T1868" s="34"/>
      <c r="U1868" s="14"/>
      <c r="V1868" s="34"/>
      <c r="W1868" s="14"/>
      <c r="X1868" s="34"/>
    </row>
    <row r="1869" spans="13:24" s="13" customFormat="1" x14ac:dyDescent="0.2">
      <c r="M1869" s="14"/>
      <c r="N1869" s="14"/>
      <c r="O1869" s="14"/>
      <c r="P1869" s="14"/>
      <c r="Q1869" s="14"/>
      <c r="R1869" s="14"/>
      <c r="S1869" s="14"/>
      <c r="T1869" s="34"/>
      <c r="U1869" s="14"/>
      <c r="V1869" s="34"/>
      <c r="W1869" s="14"/>
      <c r="X1869" s="34"/>
    </row>
    <row r="1870" spans="13:24" s="13" customFormat="1" x14ac:dyDescent="0.2">
      <c r="M1870" s="14"/>
      <c r="N1870" s="14"/>
      <c r="O1870" s="14"/>
      <c r="P1870" s="14"/>
      <c r="Q1870" s="14"/>
      <c r="R1870" s="14"/>
      <c r="S1870" s="14"/>
      <c r="T1870" s="34"/>
      <c r="U1870" s="14"/>
      <c r="V1870" s="34"/>
      <c r="W1870" s="14"/>
      <c r="X1870" s="34"/>
    </row>
    <row r="1871" spans="13:24" s="13" customFormat="1" x14ac:dyDescent="0.2">
      <c r="M1871" s="14"/>
      <c r="N1871" s="14"/>
      <c r="O1871" s="14"/>
      <c r="P1871" s="14"/>
      <c r="Q1871" s="14"/>
      <c r="R1871" s="14"/>
      <c r="S1871" s="14"/>
      <c r="T1871" s="34"/>
      <c r="U1871" s="14"/>
      <c r="V1871" s="34"/>
      <c r="W1871" s="14"/>
      <c r="X1871" s="34"/>
    </row>
    <row r="1872" spans="13:24" s="13" customFormat="1" x14ac:dyDescent="0.2">
      <c r="M1872" s="14"/>
      <c r="N1872" s="14"/>
      <c r="O1872" s="14"/>
      <c r="P1872" s="14"/>
      <c r="Q1872" s="14"/>
      <c r="R1872" s="14"/>
      <c r="S1872" s="14"/>
      <c r="T1872" s="34"/>
      <c r="U1872" s="14"/>
      <c r="V1872" s="34"/>
      <c r="W1872" s="14"/>
      <c r="X1872" s="34"/>
    </row>
    <row r="1873" spans="13:24" s="13" customFormat="1" x14ac:dyDescent="0.2">
      <c r="M1873" s="14"/>
      <c r="N1873" s="14"/>
      <c r="O1873" s="14"/>
      <c r="P1873" s="14"/>
      <c r="Q1873" s="14"/>
      <c r="R1873" s="14"/>
      <c r="S1873" s="14"/>
      <c r="T1873" s="34"/>
      <c r="U1873" s="14"/>
      <c r="V1873" s="34"/>
      <c r="W1873" s="14"/>
      <c r="X1873" s="34"/>
    </row>
    <row r="1874" spans="13:24" s="13" customFormat="1" x14ac:dyDescent="0.2">
      <c r="M1874" s="14"/>
      <c r="N1874" s="14"/>
      <c r="O1874" s="14"/>
      <c r="P1874" s="14"/>
      <c r="Q1874" s="14"/>
      <c r="R1874" s="14"/>
      <c r="S1874" s="14"/>
      <c r="T1874" s="34"/>
      <c r="U1874" s="14"/>
      <c r="V1874" s="34"/>
      <c r="W1874" s="14"/>
      <c r="X1874" s="34"/>
    </row>
    <row r="1875" spans="13:24" s="13" customFormat="1" x14ac:dyDescent="0.2">
      <c r="M1875" s="14"/>
      <c r="N1875" s="14"/>
      <c r="O1875" s="14"/>
      <c r="P1875" s="14"/>
      <c r="Q1875" s="14"/>
      <c r="R1875" s="14"/>
      <c r="S1875" s="14"/>
      <c r="T1875" s="34"/>
      <c r="U1875" s="14"/>
      <c r="V1875" s="34"/>
      <c r="W1875" s="14"/>
      <c r="X1875" s="34"/>
    </row>
    <row r="1876" spans="13:24" s="13" customFormat="1" x14ac:dyDescent="0.2">
      <c r="M1876" s="14"/>
      <c r="N1876" s="14"/>
      <c r="O1876" s="14"/>
      <c r="P1876" s="14"/>
      <c r="Q1876" s="14"/>
      <c r="R1876" s="14"/>
      <c r="S1876" s="14"/>
      <c r="T1876" s="34"/>
      <c r="U1876" s="14"/>
      <c r="V1876" s="34"/>
      <c r="W1876" s="14"/>
      <c r="X1876" s="34"/>
    </row>
    <row r="1877" spans="13:24" s="13" customFormat="1" x14ac:dyDescent="0.2">
      <c r="M1877" s="14"/>
      <c r="N1877" s="14"/>
      <c r="O1877" s="14"/>
      <c r="P1877" s="14"/>
      <c r="Q1877" s="14"/>
      <c r="R1877" s="14"/>
      <c r="S1877" s="14"/>
      <c r="T1877" s="34"/>
      <c r="U1877" s="14"/>
      <c r="V1877" s="34"/>
      <c r="W1877" s="14"/>
      <c r="X1877" s="34"/>
    </row>
    <row r="1878" spans="13:24" s="13" customFormat="1" x14ac:dyDescent="0.2">
      <c r="M1878" s="14"/>
      <c r="N1878" s="14"/>
      <c r="O1878" s="14"/>
      <c r="P1878" s="14"/>
      <c r="Q1878" s="14"/>
      <c r="R1878" s="14"/>
      <c r="S1878" s="14"/>
      <c r="T1878" s="34"/>
      <c r="U1878" s="14"/>
      <c r="V1878" s="34"/>
      <c r="W1878" s="14"/>
      <c r="X1878" s="34"/>
    </row>
    <row r="1879" spans="13:24" s="13" customFormat="1" x14ac:dyDescent="0.2">
      <c r="M1879" s="14"/>
      <c r="N1879" s="14"/>
      <c r="O1879" s="14"/>
      <c r="P1879" s="14"/>
      <c r="Q1879" s="14"/>
      <c r="R1879" s="14"/>
      <c r="S1879" s="14"/>
      <c r="T1879" s="34"/>
      <c r="U1879" s="14"/>
      <c r="V1879" s="34"/>
      <c r="W1879" s="14"/>
      <c r="X1879" s="34"/>
    </row>
    <row r="1880" spans="13:24" s="13" customFormat="1" x14ac:dyDescent="0.2">
      <c r="M1880" s="14"/>
      <c r="N1880" s="14"/>
      <c r="O1880" s="14"/>
      <c r="P1880" s="14"/>
      <c r="Q1880" s="14"/>
      <c r="R1880" s="14"/>
      <c r="S1880" s="14"/>
      <c r="T1880" s="34"/>
      <c r="U1880" s="14"/>
      <c r="V1880" s="34"/>
      <c r="W1880" s="14"/>
      <c r="X1880" s="34"/>
    </row>
    <row r="1881" spans="13:24" s="13" customFormat="1" x14ac:dyDescent="0.2">
      <c r="M1881" s="14"/>
      <c r="N1881" s="14"/>
      <c r="O1881" s="14"/>
      <c r="P1881" s="14"/>
      <c r="Q1881" s="14"/>
      <c r="R1881" s="14"/>
      <c r="S1881" s="14"/>
      <c r="T1881" s="34"/>
      <c r="U1881" s="14"/>
      <c r="V1881" s="34"/>
      <c r="W1881" s="14"/>
      <c r="X1881" s="34"/>
    </row>
    <row r="1882" spans="13:24" s="13" customFormat="1" x14ac:dyDescent="0.2">
      <c r="M1882" s="14"/>
      <c r="N1882" s="14"/>
      <c r="O1882" s="14"/>
      <c r="P1882" s="14"/>
      <c r="Q1882" s="14"/>
      <c r="R1882" s="14"/>
      <c r="S1882" s="14"/>
      <c r="T1882" s="34"/>
      <c r="U1882" s="14"/>
      <c r="V1882" s="34"/>
      <c r="W1882" s="14"/>
      <c r="X1882" s="34"/>
    </row>
    <row r="1883" spans="13:24" s="13" customFormat="1" x14ac:dyDescent="0.2">
      <c r="M1883" s="14"/>
      <c r="N1883" s="14"/>
      <c r="O1883" s="14"/>
      <c r="P1883" s="14"/>
      <c r="Q1883" s="14"/>
      <c r="R1883" s="14"/>
      <c r="S1883" s="14"/>
      <c r="T1883" s="34"/>
      <c r="U1883" s="14"/>
      <c r="V1883" s="34"/>
      <c r="W1883" s="14"/>
      <c r="X1883" s="34"/>
    </row>
    <row r="1884" spans="13:24" s="13" customFormat="1" x14ac:dyDescent="0.2">
      <c r="M1884" s="14"/>
      <c r="N1884" s="14"/>
      <c r="O1884" s="14"/>
      <c r="P1884" s="14"/>
      <c r="Q1884" s="14"/>
      <c r="R1884" s="14"/>
      <c r="S1884" s="14"/>
      <c r="T1884" s="34"/>
      <c r="U1884" s="14"/>
      <c r="V1884" s="34"/>
      <c r="W1884" s="14"/>
      <c r="X1884" s="34"/>
    </row>
    <row r="1885" spans="13:24" s="13" customFormat="1" x14ac:dyDescent="0.2">
      <c r="M1885" s="14"/>
      <c r="N1885" s="14"/>
      <c r="O1885" s="14"/>
      <c r="P1885" s="14"/>
      <c r="Q1885" s="14"/>
      <c r="R1885" s="14"/>
      <c r="S1885" s="14"/>
      <c r="T1885" s="34"/>
      <c r="U1885" s="14"/>
      <c r="V1885" s="34"/>
      <c r="W1885" s="14"/>
      <c r="X1885" s="34"/>
    </row>
    <row r="1886" spans="13:24" s="13" customFormat="1" x14ac:dyDescent="0.2">
      <c r="M1886" s="14"/>
      <c r="N1886" s="14"/>
      <c r="O1886" s="14"/>
      <c r="P1886" s="14"/>
      <c r="Q1886" s="14"/>
      <c r="R1886" s="14"/>
      <c r="S1886" s="14"/>
      <c r="T1886" s="34"/>
      <c r="U1886" s="14"/>
      <c r="V1886" s="34"/>
      <c r="W1886" s="14"/>
      <c r="X1886" s="34"/>
    </row>
    <row r="1887" spans="13:24" s="13" customFormat="1" x14ac:dyDescent="0.2">
      <c r="M1887" s="14"/>
      <c r="N1887" s="14"/>
      <c r="O1887" s="14"/>
      <c r="P1887" s="14"/>
      <c r="Q1887" s="14"/>
      <c r="R1887" s="14"/>
      <c r="S1887" s="14"/>
      <c r="T1887" s="34"/>
      <c r="U1887" s="14"/>
      <c r="V1887" s="34"/>
      <c r="W1887" s="14"/>
      <c r="X1887" s="34"/>
    </row>
    <row r="1888" spans="13:24" s="13" customFormat="1" x14ac:dyDescent="0.2">
      <c r="M1888" s="14"/>
      <c r="N1888" s="14"/>
      <c r="O1888" s="14"/>
      <c r="P1888" s="14"/>
      <c r="Q1888" s="14"/>
      <c r="R1888" s="14"/>
      <c r="S1888" s="14"/>
      <c r="T1888" s="34"/>
      <c r="U1888" s="14"/>
      <c r="V1888" s="34"/>
      <c r="W1888" s="14"/>
      <c r="X1888" s="34"/>
    </row>
    <row r="1889" spans="13:24" s="13" customFormat="1" x14ac:dyDescent="0.2">
      <c r="M1889" s="14"/>
      <c r="N1889" s="14"/>
      <c r="O1889" s="14"/>
      <c r="P1889" s="14"/>
      <c r="Q1889" s="14"/>
      <c r="R1889" s="14"/>
      <c r="S1889" s="14"/>
      <c r="T1889" s="34"/>
      <c r="U1889" s="14"/>
      <c r="V1889" s="34"/>
      <c r="W1889" s="14"/>
      <c r="X1889" s="34"/>
    </row>
    <row r="1890" spans="13:24" s="13" customFormat="1" x14ac:dyDescent="0.2">
      <c r="M1890" s="14"/>
      <c r="N1890" s="14"/>
      <c r="O1890" s="14"/>
      <c r="P1890" s="14"/>
      <c r="Q1890" s="14"/>
      <c r="R1890" s="14"/>
      <c r="S1890" s="14"/>
      <c r="T1890" s="34"/>
      <c r="U1890" s="14"/>
      <c r="V1890" s="34"/>
      <c r="W1890" s="14"/>
      <c r="X1890" s="34"/>
    </row>
    <row r="1891" spans="13:24" s="13" customFormat="1" x14ac:dyDescent="0.2">
      <c r="M1891" s="14"/>
      <c r="N1891" s="14"/>
      <c r="O1891" s="14"/>
      <c r="P1891" s="14"/>
      <c r="Q1891" s="14"/>
      <c r="R1891" s="14"/>
      <c r="S1891" s="14"/>
      <c r="T1891" s="34"/>
      <c r="U1891" s="14"/>
      <c r="V1891" s="34"/>
      <c r="W1891" s="14"/>
      <c r="X1891" s="34"/>
    </row>
    <row r="1892" spans="13:24" s="13" customFormat="1" x14ac:dyDescent="0.2">
      <c r="M1892" s="14"/>
      <c r="N1892" s="14"/>
      <c r="O1892" s="14"/>
      <c r="P1892" s="14"/>
      <c r="Q1892" s="14"/>
      <c r="R1892" s="14"/>
      <c r="S1892" s="14"/>
      <c r="T1892" s="34"/>
      <c r="U1892" s="14"/>
      <c r="V1892" s="34"/>
      <c r="W1892" s="14"/>
      <c r="X1892" s="34"/>
    </row>
    <row r="1893" spans="13:24" s="13" customFormat="1" x14ac:dyDescent="0.2">
      <c r="M1893" s="14"/>
      <c r="N1893" s="14"/>
      <c r="O1893" s="14"/>
      <c r="P1893" s="14"/>
      <c r="Q1893" s="14"/>
      <c r="R1893" s="14"/>
      <c r="S1893" s="14"/>
      <c r="T1893" s="34"/>
      <c r="U1893" s="14"/>
      <c r="V1893" s="34"/>
      <c r="W1893" s="14"/>
      <c r="X1893" s="34"/>
    </row>
    <row r="1894" spans="13:24" s="13" customFormat="1" x14ac:dyDescent="0.2">
      <c r="M1894" s="14"/>
      <c r="N1894" s="14"/>
      <c r="O1894" s="14"/>
      <c r="P1894" s="14"/>
      <c r="Q1894" s="14"/>
      <c r="R1894" s="14"/>
      <c r="S1894" s="14"/>
      <c r="T1894" s="34"/>
      <c r="U1894" s="14"/>
      <c r="V1894" s="34"/>
      <c r="W1894" s="14"/>
      <c r="X1894" s="34"/>
    </row>
    <row r="1895" spans="13:24" s="13" customFormat="1" x14ac:dyDescent="0.2">
      <c r="M1895" s="14"/>
      <c r="N1895" s="14"/>
      <c r="O1895" s="14"/>
      <c r="P1895" s="14"/>
      <c r="Q1895" s="14"/>
      <c r="R1895" s="14"/>
      <c r="S1895" s="14"/>
      <c r="T1895" s="34"/>
      <c r="U1895" s="14"/>
      <c r="V1895" s="34"/>
      <c r="W1895" s="14"/>
      <c r="X1895" s="34"/>
    </row>
    <row r="1896" spans="13:24" s="13" customFormat="1" x14ac:dyDescent="0.2">
      <c r="M1896" s="14"/>
      <c r="N1896" s="14"/>
      <c r="O1896" s="14"/>
      <c r="P1896" s="14"/>
      <c r="Q1896" s="14"/>
      <c r="R1896" s="14"/>
      <c r="S1896" s="14"/>
      <c r="T1896" s="34"/>
      <c r="U1896" s="14"/>
      <c r="V1896" s="34"/>
      <c r="W1896" s="14"/>
      <c r="X1896" s="34"/>
    </row>
    <row r="1897" spans="13:24" s="13" customFormat="1" x14ac:dyDescent="0.2">
      <c r="M1897" s="14"/>
      <c r="N1897" s="14"/>
      <c r="O1897" s="14"/>
      <c r="P1897" s="14"/>
      <c r="Q1897" s="14"/>
      <c r="R1897" s="14"/>
      <c r="S1897" s="14"/>
      <c r="T1897" s="34"/>
      <c r="U1897" s="14"/>
      <c r="V1897" s="34"/>
      <c r="W1897" s="14"/>
      <c r="X1897" s="34"/>
    </row>
    <row r="1898" spans="13:24" s="13" customFormat="1" x14ac:dyDescent="0.2">
      <c r="M1898" s="14"/>
      <c r="N1898" s="14"/>
      <c r="O1898" s="14"/>
      <c r="P1898" s="14"/>
      <c r="Q1898" s="14"/>
      <c r="R1898" s="14"/>
      <c r="S1898" s="14"/>
      <c r="T1898" s="34"/>
      <c r="U1898" s="14"/>
      <c r="V1898" s="34"/>
      <c r="W1898" s="14"/>
      <c r="X1898" s="34"/>
    </row>
    <row r="1899" spans="13:24" s="13" customFormat="1" x14ac:dyDescent="0.2">
      <c r="M1899" s="14"/>
      <c r="N1899" s="14"/>
      <c r="O1899" s="14"/>
      <c r="P1899" s="14"/>
      <c r="Q1899" s="14"/>
      <c r="R1899" s="14"/>
      <c r="S1899" s="14"/>
      <c r="T1899" s="34"/>
      <c r="U1899" s="14"/>
      <c r="V1899" s="34"/>
      <c r="W1899" s="14"/>
      <c r="X1899" s="34"/>
    </row>
    <row r="1900" spans="13:24" s="13" customFormat="1" x14ac:dyDescent="0.2">
      <c r="M1900" s="14"/>
      <c r="N1900" s="14"/>
      <c r="O1900" s="14"/>
      <c r="P1900" s="14"/>
      <c r="Q1900" s="14"/>
      <c r="R1900" s="14"/>
      <c r="S1900" s="14"/>
      <c r="T1900" s="34"/>
      <c r="U1900" s="14"/>
      <c r="V1900" s="34"/>
      <c r="W1900" s="14"/>
      <c r="X1900" s="34"/>
    </row>
    <row r="1901" spans="13:24" s="13" customFormat="1" x14ac:dyDescent="0.2">
      <c r="M1901" s="14"/>
      <c r="N1901" s="14"/>
      <c r="O1901" s="14"/>
      <c r="P1901" s="14"/>
      <c r="Q1901" s="14"/>
      <c r="R1901" s="14"/>
      <c r="S1901" s="14"/>
      <c r="T1901" s="34"/>
      <c r="U1901" s="14"/>
      <c r="V1901" s="34"/>
      <c r="W1901" s="14"/>
      <c r="X1901" s="34"/>
    </row>
    <row r="1902" spans="13:24" s="13" customFormat="1" x14ac:dyDescent="0.2">
      <c r="M1902" s="14"/>
      <c r="N1902" s="14"/>
      <c r="O1902" s="14"/>
      <c r="P1902" s="14"/>
      <c r="Q1902" s="14"/>
      <c r="R1902" s="14"/>
      <c r="S1902" s="14"/>
      <c r="T1902" s="34"/>
      <c r="U1902" s="14"/>
      <c r="V1902" s="34"/>
      <c r="W1902" s="14"/>
      <c r="X1902" s="34"/>
    </row>
    <row r="1903" spans="13:24" s="13" customFormat="1" x14ac:dyDescent="0.2">
      <c r="M1903" s="14"/>
      <c r="N1903" s="14"/>
      <c r="O1903" s="14"/>
      <c r="P1903" s="14"/>
      <c r="Q1903" s="14"/>
      <c r="R1903" s="14"/>
      <c r="S1903" s="14"/>
      <c r="T1903" s="34"/>
      <c r="U1903" s="14"/>
      <c r="V1903" s="34"/>
      <c r="W1903" s="14"/>
      <c r="X1903" s="34"/>
    </row>
    <row r="1904" spans="13:24" s="13" customFormat="1" x14ac:dyDescent="0.2">
      <c r="M1904" s="14"/>
      <c r="N1904" s="14"/>
      <c r="O1904" s="14"/>
      <c r="P1904" s="14"/>
      <c r="Q1904" s="14"/>
      <c r="R1904" s="14"/>
      <c r="S1904" s="14"/>
      <c r="T1904" s="34"/>
      <c r="U1904" s="14"/>
      <c r="V1904" s="34"/>
      <c r="W1904" s="14"/>
      <c r="X1904" s="34"/>
    </row>
    <row r="1905" spans="13:24" s="13" customFormat="1" x14ac:dyDescent="0.2">
      <c r="M1905" s="14"/>
      <c r="N1905" s="14"/>
      <c r="O1905" s="14"/>
      <c r="P1905" s="14"/>
      <c r="Q1905" s="14"/>
      <c r="R1905" s="14"/>
      <c r="S1905" s="14"/>
      <c r="T1905" s="34"/>
      <c r="U1905" s="14"/>
      <c r="V1905" s="34"/>
      <c r="W1905" s="14"/>
      <c r="X1905" s="34"/>
    </row>
    <row r="1906" spans="13:24" s="13" customFormat="1" x14ac:dyDescent="0.2">
      <c r="M1906" s="14"/>
      <c r="N1906" s="14"/>
      <c r="O1906" s="14"/>
      <c r="P1906" s="14"/>
      <c r="Q1906" s="14"/>
      <c r="R1906" s="14"/>
      <c r="S1906" s="14"/>
      <c r="T1906" s="34"/>
      <c r="U1906" s="14"/>
      <c r="V1906" s="34"/>
      <c r="W1906" s="14"/>
      <c r="X1906" s="34"/>
    </row>
    <row r="1907" spans="13:24" s="13" customFormat="1" x14ac:dyDescent="0.2">
      <c r="M1907" s="14"/>
      <c r="N1907" s="14"/>
      <c r="O1907" s="14"/>
      <c r="P1907" s="14"/>
      <c r="Q1907" s="14"/>
      <c r="R1907" s="14"/>
      <c r="S1907" s="14"/>
      <c r="T1907" s="34"/>
      <c r="U1907" s="14"/>
      <c r="V1907" s="34"/>
      <c r="W1907" s="14"/>
      <c r="X1907" s="34"/>
    </row>
    <row r="1908" spans="13:24" s="13" customFormat="1" x14ac:dyDescent="0.2">
      <c r="M1908" s="14"/>
      <c r="N1908" s="14"/>
      <c r="O1908" s="14"/>
      <c r="P1908" s="14"/>
      <c r="Q1908" s="14"/>
      <c r="R1908" s="14"/>
      <c r="S1908" s="14"/>
      <c r="T1908" s="34"/>
      <c r="U1908" s="14"/>
      <c r="V1908" s="34"/>
      <c r="W1908" s="14"/>
      <c r="X1908" s="34"/>
    </row>
    <row r="1909" spans="13:24" s="13" customFormat="1" x14ac:dyDescent="0.2">
      <c r="M1909" s="14"/>
      <c r="N1909" s="14"/>
      <c r="O1909" s="14"/>
      <c r="P1909" s="14"/>
      <c r="Q1909" s="14"/>
      <c r="R1909" s="14"/>
      <c r="S1909" s="14"/>
      <c r="T1909" s="34"/>
      <c r="U1909" s="14"/>
      <c r="V1909" s="34"/>
      <c r="W1909" s="14"/>
      <c r="X1909" s="34"/>
    </row>
    <row r="1910" spans="13:24" s="13" customFormat="1" x14ac:dyDescent="0.2">
      <c r="M1910" s="14"/>
      <c r="N1910" s="14"/>
      <c r="O1910" s="14"/>
      <c r="P1910" s="14"/>
      <c r="Q1910" s="14"/>
      <c r="R1910" s="14"/>
      <c r="S1910" s="14"/>
      <c r="T1910" s="34"/>
      <c r="U1910" s="14"/>
      <c r="V1910" s="34"/>
      <c r="W1910" s="14"/>
      <c r="X1910" s="34"/>
    </row>
    <row r="1911" spans="13:24" s="13" customFormat="1" x14ac:dyDescent="0.2">
      <c r="M1911" s="14"/>
      <c r="N1911" s="14"/>
      <c r="O1911" s="14"/>
      <c r="P1911" s="14"/>
      <c r="Q1911" s="14"/>
      <c r="R1911" s="14"/>
      <c r="S1911" s="14"/>
      <c r="T1911" s="34"/>
      <c r="U1911" s="14"/>
      <c r="V1911" s="34"/>
      <c r="W1911" s="14"/>
      <c r="X1911" s="34"/>
    </row>
    <row r="1912" spans="13:24" s="13" customFormat="1" x14ac:dyDescent="0.2">
      <c r="M1912" s="14"/>
      <c r="N1912" s="14"/>
      <c r="O1912" s="14"/>
      <c r="P1912" s="14"/>
      <c r="Q1912" s="14"/>
      <c r="R1912" s="14"/>
      <c r="S1912" s="14"/>
      <c r="T1912" s="34"/>
      <c r="U1912" s="14"/>
      <c r="V1912" s="34"/>
      <c r="W1912" s="14"/>
      <c r="X1912" s="34"/>
    </row>
    <row r="1913" spans="13:24" s="13" customFormat="1" x14ac:dyDescent="0.2">
      <c r="M1913" s="14"/>
      <c r="N1913" s="14"/>
      <c r="O1913" s="14"/>
      <c r="P1913" s="14"/>
      <c r="Q1913" s="14"/>
      <c r="R1913" s="14"/>
      <c r="S1913" s="14"/>
      <c r="T1913" s="34"/>
      <c r="U1913" s="14"/>
      <c r="V1913" s="34"/>
      <c r="W1913" s="14"/>
      <c r="X1913" s="34"/>
    </row>
    <row r="1914" spans="13:24" s="13" customFormat="1" x14ac:dyDescent="0.2">
      <c r="M1914" s="14"/>
      <c r="N1914" s="14"/>
      <c r="O1914" s="14"/>
      <c r="P1914" s="14"/>
      <c r="Q1914" s="14"/>
      <c r="R1914" s="14"/>
      <c r="S1914" s="14"/>
      <c r="T1914" s="34"/>
      <c r="U1914" s="14"/>
      <c r="V1914" s="34"/>
      <c r="W1914" s="14"/>
      <c r="X1914" s="34"/>
    </row>
    <row r="1915" spans="13:24" s="13" customFormat="1" x14ac:dyDescent="0.2">
      <c r="M1915" s="14"/>
      <c r="N1915" s="14"/>
      <c r="O1915" s="14"/>
      <c r="P1915" s="14"/>
      <c r="Q1915" s="14"/>
      <c r="R1915" s="14"/>
      <c r="S1915" s="14"/>
      <c r="T1915" s="34"/>
      <c r="U1915" s="14"/>
      <c r="V1915" s="34"/>
      <c r="W1915" s="14"/>
      <c r="X1915" s="34"/>
    </row>
    <row r="1916" spans="13:24" s="13" customFormat="1" x14ac:dyDescent="0.2">
      <c r="M1916" s="14"/>
      <c r="N1916" s="14"/>
      <c r="O1916" s="14"/>
      <c r="P1916" s="14"/>
      <c r="Q1916" s="14"/>
      <c r="R1916" s="14"/>
      <c r="S1916" s="14"/>
      <c r="T1916" s="34"/>
      <c r="U1916" s="14"/>
      <c r="V1916" s="34"/>
      <c r="W1916" s="14"/>
      <c r="X1916" s="34"/>
    </row>
    <row r="1917" spans="13:24" s="13" customFormat="1" x14ac:dyDescent="0.2">
      <c r="M1917" s="14"/>
      <c r="N1917" s="14"/>
      <c r="O1917" s="14"/>
      <c r="P1917" s="14"/>
      <c r="Q1917" s="14"/>
      <c r="R1917" s="14"/>
      <c r="S1917" s="14"/>
      <c r="T1917" s="34"/>
      <c r="U1917" s="14"/>
      <c r="V1917" s="34"/>
      <c r="W1917" s="14"/>
      <c r="X1917" s="34"/>
    </row>
    <row r="1918" spans="13:24" s="13" customFormat="1" x14ac:dyDescent="0.2">
      <c r="M1918" s="14"/>
      <c r="N1918" s="14"/>
      <c r="O1918" s="14"/>
      <c r="P1918" s="14"/>
      <c r="Q1918" s="14"/>
      <c r="R1918" s="14"/>
      <c r="S1918" s="14"/>
      <c r="T1918" s="34"/>
      <c r="U1918" s="14"/>
      <c r="V1918" s="34"/>
      <c r="W1918" s="14"/>
      <c r="X1918" s="34"/>
    </row>
    <row r="1919" spans="13:24" s="13" customFormat="1" x14ac:dyDescent="0.2">
      <c r="M1919" s="14"/>
      <c r="N1919" s="14"/>
      <c r="O1919" s="14"/>
      <c r="P1919" s="14"/>
      <c r="Q1919" s="14"/>
      <c r="R1919" s="14"/>
      <c r="S1919" s="14"/>
      <c r="T1919" s="34"/>
      <c r="U1919" s="14"/>
      <c r="V1919" s="34"/>
      <c r="W1919" s="14"/>
      <c r="X1919" s="34"/>
    </row>
    <row r="1920" spans="13:24" s="13" customFormat="1" x14ac:dyDescent="0.2">
      <c r="M1920" s="14"/>
      <c r="N1920" s="14"/>
      <c r="O1920" s="14"/>
      <c r="P1920" s="14"/>
      <c r="Q1920" s="14"/>
      <c r="R1920" s="14"/>
      <c r="S1920" s="14"/>
      <c r="T1920" s="34"/>
      <c r="U1920" s="14"/>
      <c r="V1920" s="34"/>
      <c r="W1920" s="14"/>
      <c r="X1920" s="34"/>
    </row>
    <row r="1921" spans="13:24" s="13" customFormat="1" x14ac:dyDescent="0.2">
      <c r="M1921" s="14"/>
      <c r="N1921" s="14"/>
      <c r="O1921" s="14"/>
      <c r="P1921" s="14"/>
      <c r="Q1921" s="14"/>
      <c r="R1921" s="14"/>
      <c r="S1921" s="14"/>
      <c r="T1921" s="34"/>
      <c r="U1921" s="14"/>
      <c r="V1921" s="34"/>
      <c r="W1921" s="14"/>
      <c r="X1921" s="34"/>
    </row>
    <row r="1922" spans="13:24" s="13" customFormat="1" x14ac:dyDescent="0.2">
      <c r="M1922" s="14"/>
      <c r="N1922" s="14"/>
      <c r="O1922" s="14"/>
      <c r="P1922" s="14"/>
      <c r="Q1922" s="14"/>
      <c r="R1922" s="14"/>
      <c r="S1922" s="14"/>
      <c r="T1922" s="34"/>
      <c r="U1922" s="14"/>
      <c r="V1922" s="34"/>
      <c r="W1922" s="14"/>
      <c r="X1922" s="34"/>
    </row>
    <row r="1923" spans="13:24" s="13" customFormat="1" x14ac:dyDescent="0.2">
      <c r="M1923" s="14"/>
      <c r="N1923" s="14"/>
      <c r="O1923" s="14"/>
      <c r="P1923" s="14"/>
      <c r="Q1923" s="14"/>
      <c r="R1923" s="14"/>
      <c r="S1923" s="14"/>
      <c r="T1923" s="34"/>
      <c r="U1923" s="14"/>
      <c r="V1923" s="34"/>
      <c r="W1923" s="14"/>
      <c r="X1923" s="34"/>
    </row>
    <row r="1924" spans="13:24" s="13" customFormat="1" x14ac:dyDescent="0.2">
      <c r="M1924" s="14"/>
      <c r="N1924" s="14"/>
      <c r="O1924" s="14"/>
      <c r="P1924" s="14"/>
      <c r="Q1924" s="14"/>
      <c r="R1924" s="14"/>
      <c r="S1924" s="14"/>
      <c r="T1924" s="34"/>
      <c r="U1924" s="14"/>
      <c r="V1924" s="34"/>
      <c r="W1924" s="14"/>
      <c r="X1924" s="34"/>
    </row>
    <row r="1925" spans="13:24" s="13" customFormat="1" x14ac:dyDescent="0.2">
      <c r="M1925" s="14"/>
      <c r="N1925" s="14"/>
      <c r="O1925" s="14"/>
      <c r="P1925" s="14"/>
      <c r="Q1925" s="14"/>
      <c r="R1925" s="14"/>
      <c r="S1925" s="14"/>
      <c r="T1925" s="34"/>
      <c r="U1925" s="14"/>
      <c r="V1925" s="34"/>
      <c r="W1925" s="14"/>
      <c r="X1925" s="34"/>
    </row>
    <row r="1926" spans="13:24" s="13" customFormat="1" x14ac:dyDescent="0.2">
      <c r="M1926" s="14"/>
      <c r="N1926" s="14"/>
      <c r="O1926" s="14"/>
      <c r="P1926" s="14"/>
      <c r="Q1926" s="14"/>
      <c r="R1926" s="14"/>
      <c r="S1926" s="14"/>
      <c r="T1926" s="34"/>
      <c r="U1926" s="14"/>
      <c r="V1926" s="34"/>
      <c r="W1926" s="14"/>
      <c r="X1926" s="34"/>
    </row>
    <row r="1927" spans="13:24" s="13" customFormat="1" x14ac:dyDescent="0.2">
      <c r="M1927" s="14"/>
      <c r="N1927" s="14"/>
      <c r="O1927" s="14"/>
      <c r="P1927" s="14"/>
      <c r="Q1927" s="14"/>
      <c r="R1927" s="14"/>
      <c r="S1927" s="14"/>
      <c r="T1927" s="34"/>
      <c r="U1927" s="14"/>
      <c r="V1927" s="34"/>
      <c r="W1927" s="14"/>
      <c r="X1927" s="34"/>
    </row>
    <row r="1928" spans="13:24" s="13" customFormat="1" x14ac:dyDescent="0.2">
      <c r="M1928" s="14"/>
      <c r="N1928" s="14"/>
      <c r="O1928" s="14"/>
      <c r="P1928" s="14"/>
      <c r="Q1928" s="14"/>
      <c r="R1928" s="14"/>
      <c r="S1928" s="14"/>
      <c r="T1928" s="34"/>
      <c r="U1928" s="14"/>
      <c r="V1928" s="34"/>
      <c r="W1928" s="14"/>
      <c r="X1928" s="34"/>
    </row>
    <row r="1929" spans="13:24" s="13" customFormat="1" x14ac:dyDescent="0.2">
      <c r="M1929" s="14"/>
      <c r="N1929" s="14"/>
      <c r="O1929" s="14"/>
      <c r="P1929" s="14"/>
      <c r="Q1929" s="14"/>
      <c r="R1929" s="14"/>
      <c r="S1929" s="14"/>
      <c r="T1929" s="34"/>
      <c r="U1929" s="14"/>
      <c r="V1929" s="34"/>
      <c r="W1929" s="14"/>
      <c r="X1929" s="34"/>
    </row>
    <row r="1930" spans="13:24" s="13" customFormat="1" x14ac:dyDescent="0.2">
      <c r="M1930" s="14"/>
      <c r="N1930" s="14"/>
      <c r="O1930" s="14"/>
      <c r="P1930" s="14"/>
      <c r="Q1930" s="14"/>
      <c r="R1930" s="14"/>
      <c r="S1930" s="14"/>
      <c r="T1930" s="34"/>
      <c r="U1930" s="14"/>
      <c r="V1930" s="34"/>
      <c r="W1930" s="14"/>
      <c r="X1930" s="34"/>
    </row>
    <row r="1931" spans="13:24" s="13" customFormat="1" x14ac:dyDescent="0.2">
      <c r="M1931" s="14"/>
      <c r="N1931" s="14"/>
      <c r="O1931" s="14"/>
      <c r="P1931" s="14"/>
      <c r="Q1931" s="14"/>
      <c r="R1931" s="14"/>
      <c r="S1931" s="14"/>
      <c r="T1931" s="34"/>
      <c r="U1931" s="14"/>
      <c r="V1931" s="34"/>
      <c r="W1931" s="14"/>
      <c r="X1931" s="34"/>
    </row>
    <row r="1932" spans="13:24" s="13" customFormat="1" x14ac:dyDescent="0.2">
      <c r="M1932" s="14"/>
      <c r="N1932" s="14"/>
      <c r="O1932" s="14"/>
      <c r="P1932" s="14"/>
      <c r="Q1932" s="14"/>
      <c r="R1932" s="14"/>
      <c r="S1932" s="14"/>
      <c r="T1932" s="34"/>
      <c r="U1932" s="14"/>
      <c r="V1932" s="34"/>
      <c r="W1932" s="14"/>
      <c r="X1932" s="34"/>
    </row>
    <row r="1933" spans="13:24" s="13" customFormat="1" x14ac:dyDescent="0.2">
      <c r="M1933" s="14"/>
      <c r="N1933" s="14"/>
      <c r="O1933" s="14"/>
      <c r="P1933" s="14"/>
      <c r="Q1933" s="14"/>
      <c r="R1933" s="14"/>
      <c r="S1933" s="14"/>
      <c r="T1933" s="34"/>
      <c r="U1933" s="14"/>
      <c r="V1933" s="34"/>
      <c r="W1933" s="14"/>
      <c r="X1933" s="34"/>
    </row>
    <row r="1934" spans="13:24" s="13" customFormat="1" x14ac:dyDescent="0.2">
      <c r="M1934" s="14"/>
      <c r="N1934" s="14"/>
      <c r="O1934" s="14"/>
      <c r="P1934" s="14"/>
      <c r="Q1934" s="14"/>
      <c r="R1934" s="14"/>
      <c r="S1934" s="14"/>
      <c r="T1934" s="34"/>
      <c r="U1934" s="14"/>
      <c r="V1934" s="34"/>
      <c r="W1934" s="14"/>
      <c r="X1934" s="34"/>
    </row>
    <row r="1935" spans="13:24" s="13" customFormat="1" x14ac:dyDescent="0.2">
      <c r="M1935" s="14"/>
      <c r="N1935" s="14"/>
      <c r="O1935" s="14"/>
      <c r="P1935" s="14"/>
      <c r="Q1935" s="14"/>
      <c r="R1935" s="14"/>
      <c r="S1935" s="14"/>
      <c r="T1935" s="34"/>
      <c r="U1935" s="14"/>
      <c r="V1935" s="34"/>
      <c r="W1935" s="14"/>
      <c r="X1935" s="34"/>
    </row>
    <row r="1936" spans="13:24" s="13" customFormat="1" x14ac:dyDescent="0.2">
      <c r="M1936" s="14"/>
      <c r="N1936" s="14"/>
      <c r="O1936" s="14"/>
      <c r="P1936" s="14"/>
      <c r="Q1936" s="14"/>
      <c r="R1936" s="14"/>
      <c r="S1936" s="14"/>
      <c r="T1936" s="34"/>
      <c r="U1936" s="14"/>
      <c r="V1936" s="34"/>
      <c r="W1936" s="14"/>
      <c r="X1936" s="34"/>
    </row>
    <row r="1937" spans="13:24" s="13" customFormat="1" x14ac:dyDescent="0.2">
      <c r="M1937" s="14"/>
      <c r="N1937" s="14"/>
      <c r="O1937" s="14"/>
      <c r="P1937" s="14"/>
      <c r="Q1937" s="14"/>
      <c r="R1937" s="14"/>
      <c r="S1937" s="14"/>
      <c r="T1937" s="34"/>
      <c r="U1937" s="14"/>
      <c r="V1937" s="34"/>
      <c r="W1937" s="14"/>
      <c r="X1937" s="34"/>
    </row>
    <row r="1938" spans="13:24" s="13" customFormat="1" x14ac:dyDescent="0.2">
      <c r="M1938" s="14"/>
      <c r="N1938" s="14"/>
      <c r="O1938" s="14"/>
      <c r="P1938" s="14"/>
      <c r="Q1938" s="14"/>
      <c r="R1938" s="14"/>
      <c r="S1938" s="14"/>
      <c r="T1938" s="34"/>
      <c r="U1938" s="14"/>
      <c r="V1938" s="34"/>
      <c r="W1938" s="14"/>
      <c r="X1938" s="34"/>
    </row>
    <row r="1939" spans="13:24" s="13" customFormat="1" x14ac:dyDescent="0.2">
      <c r="M1939" s="14"/>
      <c r="N1939" s="14"/>
      <c r="O1939" s="14"/>
      <c r="P1939" s="14"/>
      <c r="Q1939" s="14"/>
      <c r="R1939" s="14"/>
      <c r="S1939" s="14"/>
      <c r="T1939" s="34"/>
      <c r="U1939" s="14"/>
      <c r="V1939" s="34"/>
      <c r="W1939" s="14"/>
      <c r="X1939" s="34"/>
    </row>
    <row r="1940" spans="13:24" s="13" customFormat="1" x14ac:dyDescent="0.2">
      <c r="M1940" s="14"/>
      <c r="N1940" s="14"/>
      <c r="O1940" s="14"/>
      <c r="P1940" s="14"/>
      <c r="Q1940" s="14"/>
      <c r="R1940" s="14"/>
      <c r="S1940" s="14"/>
      <c r="T1940" s="34"/>
      <c r="U1940" s="14"/>
      <c r="V1940" s="34"/>
      <c r="W1940" s="14"/>
      <c r="X1940" s="34"/>
    </row>
    <row r="1941" spans="13:24" s="13" customFormat="1" x14ac:dyDescent="0.2">
      <c r="M1941" s="14"/>
      <c r="N1941" s="14"/>
      <c r="O1941" s="14"/>
      <c r="P1941" s="14"/>
      <c r="Q1941" s="14"/>
      <c r="R1941" s="14"/>
      <c r="S1941" s="14"/>
      <c r="T1941" s="34"/>
      <c r="U1941" s="14"/>
      <c r="V1941" s="34"/>
      <c r="W1941" s="14"/>
      <c r="X1941" s="34"/>
    </row>
    <row r="1942" spans="13:24" s="13" customFormat="1" x14ac:dyDescent="0.2">
      <c r="M1942" s="14"/>
      <c r="N1942" s="14"/>
      <c r="O1942" s="14"/>
      <c r="P1942" s="14"/>
      <c r="Q1942" s="14"/>
      <c r="R1942" s="14"/>
      <c r="S1942" s="14"/>
      <c r="T1942" s="34"/>
      <c r="U1942" s="14"/>
      <c r="V1942" s="34"/>
      <c r="W1942" s="14"/>
      <c r="X1942" s="34"/>
    </row>
    <row r="1943" spans="13:24" s="13" customFormat="1" x14ac:dyDescent="0.2">
      <c r="M1943" s="14"/>
      <c r="N1943" s="14"/>
      <c r="O1943" s="14"/>
      <c r="P1943" s="14"/>
      <c r="Q1943" s="14"/>
      <c r="R1943" s="14"/>
      <c r="S1943" s="14"/>
      <c r="T1943" s="34"/>
      <c r="U1943" s="14"/>
      <c r="V1943" s="34"/>
      <c r="W1943" s="14"/>
      <c r="X1943" s="34"/>
    </row>
    <row r="1944" spans="13:24" s="13" customFormat="1" x14ac:dyDescent="0.2">
      <c r="M1944" s="14"/>
      <c r="N1944" s="14"/>
      <c r="O1944" s="14"/>
      <c r="P1944" s="14"/>
      <c r="Q1944" s="14"/>
      <c r="R1944" s="14"/>
      <c r="S1944" s="14"/>
      <c r="T1944" s="34"/>
      <c r="U1944" s="14"/>
      <c r="V1944" s="34"/>
      <c r="W1944" s="14"/>
      <c r="X1944" s="34"/>
    </row>
    <row r="1945" spans="13:24" s="13" customFormat="1" x14ac:dyDescent="0.2">
      <c r="M1945" s="14"/>
      <c r="N1945" s="14"/>
      <c r="O1945" s="14"/>
      <c r="P1945" s="14"/>
      <c r="Q1945" s="14"/>
      <c r="R1945" s="14"/>
      <c r="S1945" s="14"/>
      <c r="T1945" s="34"/>
      <c r="U1945" s="14"/>
      <c r="V1945" s="34"/>
      <c r="W1945" s="14"/>
      <c r="X1945" s="34"/>
    </row>
    <row r="1946" spans="13:24" s="13" customFormat="1" x14ac:dyDescent="0.2">
      <c r="M1946" s="14"/>
      <c r="N1946" s="14"/>
      <c r="O1946" s="14"/>
      <c r="P1946" s="14"/>
      <c r="Q1946" s="14"/>
      <c r="R1946" s="14"/>
      <c r="S1946" s="14"/>
      <c r="T1946" s="34"/>
      <c r="U1946" s="14"/>
      <c r="V1946" s="34"/>
      <c r="W1946" s="14"/>
      <c r="X1946" s="34"/>
    </row>
    <row r="1947" spans="13:24" s="13" customFormat="1" x14ac:dyDescent="0.2">
      <c r="M1947" s="14"/>
      <c r="N1947" s="14"/>
      <c r="O1947" s="14"/>
      <c r="P1947" s="14"/>
      <c r="Q1947" s="14"/>
      <c r="R1947" s="14"/>
      <c r="S1947" s="14"/>
      <c r="T1947" s="34"/>
      <c r="U1947" s="14"/>
      <c r="V1947" s="34"/>
      <c r="W1947" s="14"/>
      <c r="X1947" s="34"/>
    </row>
    <row r="1948" spans="13:24" s="13" customFormat="1" x14ac:dyDescent="0.2">
      <c r="M1948" s="14"/>
      <c r="N1948" s="14"/>
      <c r="O1948" s="14"/>
      <c r="P1948" s="14"/>
      <c r="Q1948" s="14"/>
      <c r="R1948" s="14"/>
      <c r="S1948" s="14"/>
      <c r="T1948" s="34"/>
      <c r="U1948" s="14"/>
      <c r="V1948" s="34"/>
      <c r="W1948" s="14"/>
      <c r="X1948" s="34"/>
    </row>
    <row r="1949" spans="13:24" s="13" customFormat="1" x14ac:dyDescent="0.2">
      <c r="M1949" s="14"/>
      <c r="N1949" s="14"/>
      <c r="O1949" s="14"/>
      <c r="P1949" s="14"/>
      <c r="Q1949" s="14"/>
      <c r="R1949" s="14"/>
      <c r="S1949" s="14"/>
      <c r="T1949" s="34"/>
      <c r="U1949" s="14"/>
      <c r="V1949" s="34"/>
      <c r="W1949" s="14"/>
      <c r="X1949" s="34"/>
    </row>
    <row r="1950" spans="13:24" s="13" customFormat="1" x14ac:dyDescent="0.2">
      <c r="M1950" s="14"/>
      <c r="N1950" s="14"/>
      <c r="O1950" s="14"/>
      <c r="P1950" s="14"/>
      <c r="Q1950" s="14"/>
      <c r="R1950" s="14"/>
      <c r="S1950" s="14"/>
      <c r="T1950" s="34"/>
      <c r="U1950" s="14"/>
      <c r="V1950" s="34"/>
      <c r="W1950" s="14"/>
      <c r="X1950" s="34"/>
    </row>
    <row r="1951" spans="13:24" s="13" customFormat="1" x14ac:dyDescent="0.2">
      <c r="M1951" s="14"/>
      <c r="N1951" s="14"/>
      <c r="O1951" s="14"/>
      <c r="P1951" s="14"/>
      <c r="Q1951" s="14"/>
      <c r="R1951" s="14"/>
      <c r="S1951" s="14"/>
      <c r="T1951" s="34"/>
      <c r="U1951" s="14"/>
      <c r="V1951" s="34"/>
      <c r="W1951" s="14"/>
      <c r="X1951" s="34"/>
    </row>
    <row r="1952" spans="13:24" s="13" customFormat="1" x14ac:dyDescent="0.2">
      <c r="M1952" s="14"/>
      <c r="N1952" s="14"/>
      <c r="O1952" s="14"/>
      <c r="P1952" s="14"/>
      <c r="Q1952" s="14"/>
      <c r="R1952" s="14"/>
      <c r="S1952" s="14"/>
      <c r="T1952" s="34"/>
      <c r="U1952" s="14"/>
      <c r="V1952" s="34"/>
      <c r="W1952" s="14"/>
      <c r="X1952" s="34"/>
    </row>
    <row r="1953" spans="13:24" s="13" customFormat="1" x14ac:dyDescent="0.2">
      <c r="M1953" s="14"/>
      <c r="N1953" s="14"/>
      <c r="O1953" s="14"/>
      <c r="P1953" s="14"/>
      <c r="Q1953" s="14"/>
      <c r="R1953" s="14"/>
      <c r="S1953" s="14"/>
      <c r="T1953" s="34"/>
      <c r="U1953" s="14"/>
      <c r="V1953" s="34"/>
      <c r="W1953" s="14"/>
      <c r="X1953" s="34"/>
    </row>
    <row r="1954" spans="13:24" s="13" customFormat="1" x14ac:dyDescent="0.2">
      <c r="M1954" s="14"/>
      <c r="N1954" s="14"/>
      <c r="O1954" s="14"/>
      <c r="P1954" s="14"/>
      <c r="Q1954" s="14"/>
      <c r="R1954" s="14"/>
      <c r="S1954" s="14"/>
      <c r="T1954" s="34"/>
      <c r="U1954" s="14"/>
      <c r="V1954" s="34"/>
      <c r="W1954" s="14"/>
      <c r="X1954" s="34"/>
    </row>
    <row r="1955" spans="13:24" s="13" customFormat="1" x14ac:dyDescent="0.2">
      <c r="M1955" s="14"/>
      <c r="N1955" s="14"/>
      <c r="O1955" s="14"/>
      <c r="P1955" s="14"/>
      <c r="Q1955" s="14"/>
      <c r="R1955" s="14"/>
      <c r="S1955" s="14"/>
      <c r="T1955" s="34"/>
      <c r="U1955" s="14"/>
      <c r="V1955" s="34"/>
      <c r="W1955" s="14"/>
      <c r="X1955" s="34"/>
    </row>
    <row r="1956" spans="13:24" s="13" customFormat="1" x14ac:dyDescent="0.2">
      <c r="M1956" s="14"/>
      <c r="N1956" s="14"/>
      <c r="O1956" s="14"/>
      <c r="P1956" s="14"/>
      <c r="Q1956" s="14"/>
      <c r="R1956" s="14"/>
      <c r="S1956" s="14"/>
      <c r="T1956" s="34"/>
      <c r="U1956" s="14"/>
      <c r="V1956" s="34"/>
      <c r="W1956" s="14"/>
      <c r="X1956" s="34"/>
    </row>
    <row r="1957" spans="13:24" s="13" customFormat="1" x14ac:dyDescent="0.2">
      <c r="M1957" s="14"/>
      <c r="N1957" s="14"/>
      <c r="O1957" s="14"/>
      <c r="P1957" s="14"/>
      <c r="Q1957" s="14"/>
      <c r="R1957" s="14"/>
      <c r="S1957" s="14"/>
      <c r="T1957" s="34"/>
      <c r="U1957" s="14"/>
      <c r="V1957" s="34"/>
      <c r="W1957" s="14"/>
      <c r="X1957" s="34"/>
    </row>
    <row r="1958" spans="13:24" s="13" customFormat="1" x14ac:dyDescent="0.2">
      <c r="M1958" s="14"/>
      <c r="N1958" s="14"/>
      <c r="O1958" s="14"/>
      <c r="P1958" s="14"/>
      <c r="Q1958" s="14"/>
      <c r="R1958" s="14"/>
      <c r="S1958" s="14"/>
      <c r="T1958" s="34"/>
      <c r="U1958" s="14"/>
      <c r="V1958" s="34"/>
      <c r="W1958" s="14"/>
      <c r="X1958" s="34"/>
    </row>
    <row r="1959" spans="13:24" s="13" customFormat="1" x14ac:dyDescent="0.2">
      <c r="M1959" s="14"/>
      <c r="N1959" s="14"/>
      <c r="O1959" s="14"/>
      <c r="P1959" s="14"/>
      <c r="Q1959" s="14"/>
      <c r="R1959" s="14"/>
      <c r="S1959" s="14"/>
      <c r="T1959" s="34"/>
      <c r="U1959" s="14"/>
      <c r="V1959" s="34"/>
      <c r="W1959" s="14"/>
      <c r="X1959" s="34"/>
    </row>
    <row r="1960" spans="13:24" s="13" customFormat="1" x14ac:dyDescent="0.2">
      <c r="M1960" s="14"/>
      <c r="N1960" s="14"/>
      <c r="O1960" s="14"/>
      <c r="P1960" s="14"/>
      <c r="Q1960" s="14"/>
      <c r="R1960" s="14"/>
      <c r="S1960" s="14"/>
      <c r="T1960" s="34"/>
      <c r="U1960" s="14"/>
      <c r="V1960" s="34"/>
      <c r="W1960" s="14"/>
      <c r="X1960" s="34"/>
    </row>
    <row r="1961" spans="13:24" s="13" customFormat="1" x14ac:dyDescent="0.2">
      <c r="M1961" s="14"/>
      <c r="N1961" s="14"/>
      <c r="O1961" s="14"/>
      <c r="P1961" s="14"/>
      <c r="Q1961" s="14"/>
      <c r="R1961" s="14"/>
      <c r="S1961" s="14"/>
      <c r="T1961" s="34"/>
      <c r="U1961" s="14"/>
      <c r="V1961" s="34"/>
      <c r="W1961" s="14"/>
      <c r="X1961" s="34"/>
    </row>
    <row r="1962" spans="13:24" s="13" customFormat="1" x14ac:dyDescent="0.2">
      <c r="M1962" s="14"/>
      <c r="N1962" s="14"/>
      <c r="O1962" s="14"/>
      <c r="P1962" s="14"/>
      <c r="Q1962" s="14"/>
      <c r="R1962" s="14"/>
      <c r="S1962" s="14"/>
      <c r="T1962" s="34"/>
      <c r="U1962" s="14"/>
      <c r="V1962" s="34"/>
      <c r="W1962" s="14"/>
      <c r="X1962" s="34"/>
    </row>
    <row r="1963" spans="13:24" s="13" customFormat="1" x14ac:dyDescent="0.2">
      <c r="M1963" s="14"/>
      <c r="N1963" s="14"/>
      <c r="O1963" s="14"/>
      <c r="P1963" s="14"/>
      <c r="Q1963" s="14"/>
      <c r="R1963" s="14"/>
      <c r="S1963" s="14"/>
      <c r="T1963" s="34"/>
      <c r="U1963" s="14"/>
      <c r="V1963" s="34"/>
      <c r="W1963" s="14"/>
      <c r="X1963" s="34"/>
    </row>
    <row r="1964" spans="13:24" s="13" customFormat="1" x14ac:dyDescent="0.2">
      <c r="M1964" s="14"/>
      <c r="N1964" s="14"/>
      <c r="O1964" s="14"/>
      <c r="P1964" s="14"/>
      <c r="Q1964" s="14"/>
      <c r="R1964" s="14"/>
      <c r="S1964" s="14"/>
      <c r="T1964" s="34"/>
      <c r="U1964" s="14"/>
      <c r="V1964" s="34"/>
      <c r="W1964" s="14"/>
      <c r="X1964" s="34"/>
    </row>
    <row r="1965" spans="13:24" s="13" customFormat="1" x14ac:dyDescent="0.2">
      <c r="M1965" s="14"/>
      <c r="N1965" s="14"/>
      <c r="O1965" s="14"/>
      <c r="P1965" s="14"/>
      <c r="Q1965" s="14"/>
      <c r="R1965" s="14"/>
      <c r="S1965" s="14"/>
      <c r="T1965" s="34"/>
      <c r="U1965" s="14"/>
      <c r="V1965" s="34"/>
      <c r="W1965" s="14"/>
      <c r="X1965" s="34"/>
    </row>
    <row r="1966" spans="13:24" s="13" customFormat="1" x14ac:dyDescent="0.2">
      <c r="M1966" s="14"/>
      <c r="N1966" s="14"/>
      <c r="O1966" s="14"/>
      <c r="P1966" s="14"/>
      <c r="Q1966" s="14"/>
      <c r="R1966" s="14"/>
      <c r="S1966" s="14"/>
      <c r="T1966" s="34"/>
      <c r="U1966" s="14"/>
      <c r="V1966" s="34"/>
      <c r="W1966" s="14"/>
      <c r="X1966" s="34"/>
    </row>
    <row r="1967" spans="13:24" s="13" customFormat="1" x14ac:dyDescent="0.2">
      <c r="M1967" s="14"/>
      <c r="N1967" s="14"/>
      <c r="O1967" s="14"/>
      <c r="P1967" s="14"/>
      <c r="Q1967" s="14"/>
      <c r="R1967" s="14"/>
      <c r="S1967" s="14"/>
      <c r="T1967" s="34"/>
      <c r="U1967" s="14"/>
      <c r="V1967" s="34"/>
      <c r="W1967" s="14"/>
      <c r="X1967" s="34"/>
    </row>
    <row r="1968" spans="13:24" s="13" customFormat="1" x14ac:dyDescent="0.2">
      <c r="M1968" s="14"/>
      <c r="N1968" s="14"/>
      <c r="O1968" s="14"/>
      <c r="P1968" s="14"/>
      <c r="Q1968" s="14"/>
      <c r="R1968" s="14"/>
      <c r="S1968" s="14"/>
      <c r="T1968" s="34"/>
      <c r="U1968" s="14"/>
      <c r="V1968" s="34"/>
      <c r="W1968" s="14"/>
      <c r="X1968" s="34"/>
    </row>
    <row r="1969" spans="13:24" s="13" customFormat="1" x14ac:dyDescent="0.2">
      <c r="M1969" s="14"/>
      <c r="N1969" s="14"/>
      <c r="O1969" s="14"/>
      <c r="P1969" s="14"/>
      <c r="Q1969" s="14"/>
      <c r="R1969" s="14"/>
      <c r="S1969" s="14"/>
      <c r="T1969" s="34"/>
      <c r="U1969" s="14"/>
      <c r="V1969" s="34"/>
      <c r="W1969" s="14"/>
      <c r="X1969" s="34"/>
    </row>
    <row r="1970" spans="13:24" s="13" customFormat="1" x14ac:dyDescent="0.2">
      <c r="M1970" s="14"/>
      <c r="N1970" s="14"/>
      <c r="O1970" s="14"/>
      <c r="P1970" s="14"/>
      <c r="Q1970" s="14"/>
      <c r="R1970" s="14"/>
      <c r="S1970" s="14"/>
      <c r="T1970" s="34"/>
      <c r="U1970" s="14"/>
      <c r="V1970" s="34"/>
      <c r="W1970" s="14"/>
      <c r="X1970" s="34"/>
    </row>
    <row r="1971" spans="13:24" s="13" customFormat="1" x14ac:dyDescent="0.2">
      <c r="M1971" s="14"/>
      <c r="N1971" s="14"/>
      <c r="O1971" s="14"/>
      <c r="P1971" s="14"/>
      <c r="Q1971" s="14"/>
      <c r="R1971" s="14"/>
      <c r="S1971" s="14"/>
      <c r="T1971" s="34"/>
      <c r="U1971" s="14"/>
      <c r="V1971" s="34"/>
      <c r="W1971" s="14"/>
      <c r="X1971" s="34"/>
    </row>
    <row r="1972" spans="13:24" s="13" customFormat="1" x14ac:dyDescent="0.2">
      <c r="M1972" s="14"/>
      <c r="N1972" s="14"/>
      <c r="O1972" s="14"/>
      <c r="P1972" s="14"/>
      <c r="Q1972" s="14"/>
      <c r="R1972" s="14"/>
      <c r="S1972" s="14"/>
      <c r="T1972" s="34"/>
      <c r="U1972" s="14"/>
      <c r="V1972" s="34"/>
      <c r="W1972" s="14"/>
      <c r="X1972" s="34"/>
    </row>
    <row r="1973" spans="13:24" s="13" customFormat="1" x14ac:dyDescent="0.2">
      <c r="M1973" s="14"/>
      <c r="N1973" s="14"/>
      <c r="O1973" s="14"/>
      <c r="P1973" s="14"/>
      <c r="Q1973" s="14"/>
      <c r="R1973" s="14"/>
      <c r="S1973" s="14"/>
      <c r="T1973" s="34"/>
      <c r="U1973" s="14"/>
      <c r="V1973" s="34"/>
      <c r="W1973" s="14"/>
      <c r="X1973" s="34"/>
    </row>
    <row r="1974" spans="13:24" s="13" customFormat="1" x14ac:dyDescent="0.2">
      <c r="M1974" s="14"/>
      <c r="N1974" s="14"/>
      <c r="O1974" s="14"/>
      <c r="P1974" s="14"/>
      <c r="Q1974" s="14"/>
      <c r="R1974" s="14"/>
      <c r="S1974" s="14"/>
      <c r="T1974" s="34"/>
      <c r="U1974" s="14"/>
      <c r="V1974" s="34"/>
      <c r="W1974" s="14"/>
      <c r="X1974" s="34"/>
    </row>
    <row r="1975" spans="13:24" s="13" customFormat="1" x14ac:dyDescent="0.2">
      <c r="M1975" s="14"/>
      <c r="N1975" s="14"/>
      <c r="O1975" s="14"/>
      <c r="P1975" s="14"/>
      <c r="Q1975" s="14"/>
      <c r="R1975" s="14"/>
      <c r="S1975" s="14"/>
      <c r="T1975" s="34"/>
      <c r="U1975" s="14"/>
      <c r="V1975" s="34"/>
      <c r="W1975" s="14"/>
      <c r="X1975" s="34"/>
    </row>
    <row r="1976" spans="13:24" s="13" customFormat="1" x14ac:dyDescent="0.2">
      <c r="M1976" s="14"/>
      <c r="N1976" s="14"/>
      <c r="O1976" s="14"/>
      <c r="P1976" s="14"/>
      <c r="Q1976" s="14"/>
      <c r="R1976" s="14"/>
      <c r="S1976" s="14"/>
      <c r="T1976" s="34"/>
      <c r="U1976" s="14"/>
      <c r="V1976" s="34"/>
      <c r="W1976" s="14"/>
      <c r="X1976" s="34"/>
    </row>
    <row r="1977" spans="13:24" s="13" customFormat="1" x14ac:dyDescent="0.2">
      <c r="M1977" s="14"/>
      <c r="N1977" s="14"/>
      <c r="O1977" s="14"/>
      <c r="P1977" s="14"/>
      <c r="Q1977" s="14"/>
      <c r="R1977" s="14"/>
      <c r="S1977" s="14"/>
      <c r="T1977" s="34"/>
      <c r="U1977" s="14"/>
      <c r="V1977" s="34"/>
      <c r="W1977" s="14"/>
      <c r="X1977" s="34"/>
    </row>
    <row r="1978" spans="13:24" s="13" customFormat="1" x14ac:dyDescent="0.2">
      <c r="M1978" s="14"/>
      <c r="N1978" s="14"/>
      <c r="O1978" s="14"/>
      <c r="P1978" s="14"/>
      <c r="Q1978" s="14"/>
      <c r="R1978" s="14"/>
      <c r="S1978" s="14"/>
      <c r="T1978" s="34"/>
      <c r="U1978" s="14"/>
      <c r="V1978" s="34"/>
      <c r="W1978" s="14"/>
      <c r="X1978" s="34"/>
    </row>
    <row r="1979" spans="13:24" s="13" customFormat="1" x14ac:dyDescent="0.2">
      <c r="M1979" s="14"/>
      <c r="N1979" s="14"/>
      <c r="O1979" s="14"/>
      <c r="P1979" s="14"/>
      <c r="Q1979" s="14"/>
      <c r="R1979" s="14"/>
      <c r="S1979" s="14"/>
      <c r="T1979" s="34"/>
      <c r="U1979" s="14"/>
      <c r="V1979" s="34"/>
      <c r="W1979" s="14"/>
      <c r="X1979" s="34"/>
    </row>
    <row r="1980" spans="13:24" s="13" customFormat="1" x14ac:dyDescent="0.2">
      <c r="M1980" s="14"/>
      <c r="N1980" s="14"/>
      <c r="O1980" s="14"/>
      <c r="P1980" s="14"/>
      <c r="Q1980" s="14"/>
      <c r="R1980" s="14"/>
      <c r="S1980" s="14"/>
      <c r="T1980" s="34"/>
      <c r="U1980" s="14"/>
      <c r="V1980" s="34"/>
      <c r="W1980" s="14"/>
      <c r="X1980" s="34"/>
    </row>
    <row r="1981" spans="13:24" s="13" customFormat="1" x14ac:dyDescent="0.2">
      <c r="M1981" s="14"/>
      <c r="N1981" s="14"/>
      <c r="O1981" s="14"/>
      <c r="P1981" s="14"/>
      <c r="Q1981" s="14"/>
      <c r="R1981" s="14"/>
      <c r="S1981" s="14"/>
      <c r="T1981" s="34"/>
      <c r="U1981" s="14"/>
      <c r="V1981" s="34"/>
      <c r="W1981" s="14"/>
      <c r="X1981" s="34"/>
    </row>
    <row r="1982" spans="13:24" s="13" customFormat="1" x14ac:dyDescent="0.2">
      <c r="M1982" s="14"/>
      <c r="N1982" s="14"/>
      <c r="O1982" s="14"/>
      <c r="P1982" s="14"/>
      <c r="Q1982" s="14"/>
      <c r="R1982" s="14"/>
      <c r="S1982" s="14"/>
      <c r="T1982" s="34"/>
      <c r="U1982" s="14"/>
      <c r="V1982" s="34"/>
      <c r="W1982" s="14"/>
      <c r="X1982" s="34"/>
    </row>
    <row r="1983" spans="13:24" s="13" customFormat="1" x14ac:dyDescent="0.2">
      <c r="M1983" s="14"/>
      <c r="N1983" s="14"/>
      <c r="O1983" s="14"/>
      <c r="P1983" s="14"/>
      <c r="Q1983" s="14"/>
      <c r="R1983" s="14"/>
      <c r="S1983" s="14"/>
      <c r="T1983" s="34"/>
      <c r="U1983" s="14"/>
      <c r="V1983" s="34"/>
      <c r="W1983" s="14"/>
      <c r="X1983" s="34"/>
    </row>
    <row r="1984" spans="13:24" s="13" customFormat="1" x14ac:dyDescent="0.2">
      <c r="M1984" s="14"/>
      <c r="N1984" s="14"/>
      <c r="O1984" s="14"/>
      <c r="P1984" s="14"/>
      <c r="Q1984" s="14"/>
      <c r="R1984" s="14"/>
      <c r="S1984" s="14"/>
      <c r="T1984" s="34"/>
      <c r="U1984" s="14"/>
      <c r="V1984" s="34"/>
      <c r="W1984" s="14"/>
      <c r="X1984" s="34"/>
    </row>
    <row r="1985" spans="13:24" s="13" customFormat="1" x14ac:dyDescent="0.2">
      <c r="M1985" s="14"/>
      <c r="N1985" s="14"/>
      <c r="O1985" s="14"/>
      <c r="P1985" s="14"/>
      <c r="Q1985" s="14"/>
      <c r="R1985" s="14"/>
      <c r="S1985" s="14"/>
      <c r="T1985" s="34"/>
      <c r="U1985" s="14"/>
      <c r="V1985" s="34"/>
      <c r="W1985" s="14"/>
      <c r="X1985" s="34"/>
    </row>
    <row r="1986" spans="13:24" s="13" customFormat="1" x14ac:dyDescent="0.2">
      <c r="M1986" s="14"/>
      <c r="N1986" s="14"/>
      <c r="O1986" s="14"/>
      <c r="P1986" s="14"/>
      <c r="Q1986" s="14"/>
      <c r="R1986" s="14"/>
      <c r="S1986" s="14"/>
      <c r="T1986" s="34"/>
      <c r="U1986" s="14"/>
      <c r="V1986" s="34"/>
      <c r="W1986" s="14"/>
      <c r="X1986" s="34"/>
    </row>
    <row r="1987" spans="13:24" s="13" customFormat="1" x14ac:dyDescent="0.2">
      <c r="M1987" s="14"/>
      <c r="N1987" s="14"/>
      <c r="O1987" s="14"/>
      <c r="P1987" s="14"/>
      <c r="Q1987" s="14"/>
      <c r="R1987" s="14"/>
      <c r="S1987" s="14"/>
      <c r="T1987" s="34"/>
      <c r="U1987" s="14"/>
      <c r="V1987" s="34"/>
      <c r="W1987" s="14"/>
      <c r="X1987" s="34"/>
    </row>
    <row r="1988" spans="13:24" s="13" customFormat="1" x14ac:dyDescent="0.2">
      <c r="M1988" s="14"/>
      <c r="N1988" s="14"/>
      <c r="O1988" s="14"/>
      <c r="P1988" s="14"/>
      <c r="Q1988" s="14"/>
      <c r="R1988" s="14"/>
      <c r="S1988" s="14"/>
      <c r="T1988" s="34"/>
      <c r="U1988" s="14"/>
      <c r="V1988" s="34"/>
      <c r="W1988" s="14"/>
      <c r="X1988" s="34"/>
    </row>
    <row r="1989" spans="13:24" s="13" customFormat="1" x14ac:dyDescent="0.2">
      <c r="M1989" s="14"/>
      <c r="N1989" s="14"/>
      <c r="O1989" s="14"/>
      <c r="P1989" s="14"/>
      <c r="Q1989" s="14"/>
      <c r="R1989" s="14"/>
      <c r="S1989" s="14"/>
      <c r="T1989" s="34"/>
      <c r="U1989" s="14"/>
      <c r="V1989" s="34"/>
      <c r="W1989" s="14"/>
      <c r="X1989" s="34"/>
    </row>
    <row r="1990" spans="13:24" s="13" customFormat="1" x14ac:dyDescent="0.2">
      <c r="M1990" s="14"/>
      <c r="N1990" s="14"/>
      <c r="O1990" s="14"/>
      <c r="P1990" s="14"/>
      <c r="Q1990" s="14"/>
      <c r="R1990" s="14"/>
      <c r="S1990" s="14"/>
      <c r="T1990" s="34"/>
      <c r="U1990" s="14"/>
      <c r="V1990" s="34"/>
      <c r="W1990" s="14"/>
      <c r="X1990" s="34"/>
    </row>
    <row r="1991" spans="13:24" s="13" customFormat="1" x14ac:dyDescent="0.2">
      <c r="M1991" s="14"/>
      <c r="N1991" s="14"/>
      <c r="O1991" s="14"/>
      <c r="P1991" s="14"/>
      <c r="Q1991" s="14"/>
      <c r="R1991" s="14"/>
      <c r="S1991" s="14"/>
      <c r="T1991" s="34"/>
      <c r="U1991" s="14"/>
      <c r="V1991" s="34"/>
      <c r="W1991" s="14"/>
      <c r="X1991" s="34"/>
    </row>
    <row r="1992" spans="13:24" s="13" customFormat="1" x14ac:dyDescent="0.2">
      <c r="M1992" s="14"/>
      <c r="N1992" s="14"/>
      <c r="O1992" s="14"/>
      <c r="P1992" s="14"/>
      <c r="Q1992" s="14"/>
      <c r="R1992" s="14"/>
      <c r="S1992" s="14"/>
      <c r="T1992" s="34"/>
      <c r="U1992" s="14"/>
      <c r="V1992" s="34"/>
      <c r="W1992" s="14"/>
      <c r="X1992" s="34"/>
    </row>
    <row r="1993" spans="13:24" s="13" customFormat="1" x14ac:dyDescent="0.2">
      <c r="M1993" s="14"/>
      <c r="N1993" s="14"/>
      <c r="O1993" s="14"/>
      <c r="P1993" s="14"/>
      <c r="Q1993" s="14"/>
      <c r="R1993" s="14"/>
      <c r="S1993" s="14"/>
      <c r="T1993" s="34"/>
      <c r="U1993" s="14"/>
      <c r="V1993" s="34"/>
      <c r="W1993" s="14"/>
      <c r="X1993" s="34"/>
    </row>
    <row r="1994" spans="13:24" s="13" customFormat="1" x14ac:dyDescent="0.2">
      <c r="M1994" s="14"/>
      <c r="N1994" s="14"/>
      <c r="O1994" s="14"/>
      <c r="P1994" s="14"/>
      <c r="Q1994" s="14"/>
      <c r="R1994" s="14"/>
      <c r="S1994" s="14"/>
      <c r="T1994" s="34"/>
      <c r="U1994" s="14"/>
      <c r="V1994" s="34"/>
      <c r="W1994" s="14"/>
      <c r="X1994" s="34"/>
    </row>
    <row r="1995" spans="13:24" s="13" customFormat="1" x14ac:dyDescent="0.2">
      <c r="M1995" s="14"/>
      <c r="N1995" s="14"/>
      <c r="O1995" s="14"/>
      <c r="P1995" s="14"/>
      <c r="Q1995" s="14"/>
      <c r="R1995" s="14"/>
      <c r="S1995" s="14"/>
      <c r="T1995" s="34"/>
      <c r="U1995" s="14"/>
      <c r="V1995" s="34"/>
      <c r="W1995" s="14"/>
      <c r="X1995" s="34"/>
    </row>
    <row r="1996" spans="13:24" s="13" customFormat="1" x14ac:dyDescent="0.2">
      <c r="M1996" s="14"/>
      <c r="N1996" s="14"/>
      <c r="O1996" s="14"/>
      <c r="P1996" s="14"/>
      <c r="Q1996" s="14"/>
      <c r="R1996" s="14"/>
      <c r="S1996" s="14"/>
      <c r="T1996" s="34"/>
      <c r="U1996" s="14"/>
      <c r="V1996" s="34"/>
      <c r="W1996" s="14"/>
      <c r="X1996" s="34"/>
    </row>
    <row r="1997" spans="13:24" s="13" customFormat="1" x14ac:dyDescent="0.2">
      <c r="M1997" s="14"/>
      <c r="N1997" s="14"/>
      <c r="O1997" s="14"/>
      <c r="P1997" s="14"/>
      <c r="Q1997" s="14"/>
      <c r="R1997" s="14"/>
      <c r="S1997" s="14"/>
      <c r="T1997" s="34"/>
      <c r="U1997" s="14"/>
      <c r="V1997" s="34"/>
      <c r="W1997" s="14"/>
      <c r="X1997" s="34"/>
    </row>
    <row r="1998" spans="13:24" s="13" customFormat="1" x14ac:dyDescent="0.2">
      <c r="M1998" s="14"/>
      <c r="N1998" s="14"/>
      <c r="O1998" s="14"/>
      <c r="P1998" s="14"/>
      <c r="Q1998" s="14"/>
      <c r="R1998" s="14"/>
      <c r="S1998" s="14"/>
      <c r="T1998" s="34"/>
      <c r="U1998" s="14"/>
      <c r="V1998" s="34"/>
      <c r="W1998" s="14"/>
      <c r="X1998" s="34"/>
    </row>
    <row r="1999" spans="13:24" s="13" customFormat="1" x14ac:dyDescent="0.2">
      <c r="M1999" s="14"/>
      <c r="N1999" s="14"/>
      <c r="O1999" s="14"/>
      <c r="P1999" s="14"/>
      <c r="Q1999" s="14"/>
      <c r="R1999" s="14"/>
      <c r="S1999" s="14"/>
      <c r="T1999" s="34"/>
      <c r="U1999" s="14"/>
      <c r="V1999" s="34"/>
      <c r="W1999" s="14"/>
      <c r="X1999" s="34"/>
    </row>
    <row r="2000" spans="13:24" s="13" customFormat="1" x14ac:dyDescent="0.2">
      <c r="M2000" s="14"/>
      <c r="N2000" s="14"/>
      <c r="O2000" s="14"/>
      <c r="P2000" s="14"/>
      <c r="Q2000" s="14"/>
      <c r="R2000" s="14"/>
      <c r="S2000" s="14"/>
      <c r="T2000" s="34"/>
      <c r="U2000" s="14"/>
      <c r="V2000" s="34"/>
      <c r="W2000" s="14"/>
      <c r="X2000" s="34"/>
    </row>
    <row r="2001" spans="13:24" s="13" customFormat="1" x14ac:dyDescent="0.2">
      <c r="M2001" s="14"/>
      <c r="N2001" s="14"/>
      <c r="O2001" s="14"/>
      <c r="P2001" s="14"/>
      <c r="Q2001" s="14"/>
      <c r="R2001" s="14"/>
      <c r="S2001" s="14"/>
      <c r="T2001" s="34"/>
      <c r="U2001" s="14"/>
      <c r="V2001" s="34"/>
      <c r="W2001" s="14"/>
      <c r="X2001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Input</vt:lpstr>
      <vt:lpstr>Adopted vs YTD acct sort</vt:lpstr>
      <vt:lpstr>Adopted vs YTD acct</vt:lpstr>
      <vt:lpstr>Revised vs YTD acct sort</vt:lpstr>
      <vt:lpstr>Revised vs YTD acct</vt:lpstr>
      <vt:lpstr>Dept Head vs YTD acct sort</vt:lpstr>
      <vt:lpstr>Dept Head vs YTD acct</vt:lpstr>
      <vt:lpstr>Data</vt:lpstr>
      <vt:lpstr>'Adopted vs YTD acct'!Print_Area</vt:lpstr>
      <vt:lpstr>'Adopted vs YTD acct sort'!Print_Area</vt:lpstr>
      <vt:lpstr>'Dept Head vs YTD acct'!Print_Area</vt:lpstr>
      <vt:lpstr>'Dept Head vs YTD acct sort'!Print_Area</vt:lpstr>
      <vt:lpstr>'Revised vs YTD acct'!Print_Area</vt:lpstr>
      <vt:lpstr>'Revised vs YTD acct sort'!Print_Area</vt:lpstr>
      <vt:lpstr>'Adopted vs YTD acct'!Print_Titles</vt:lpstr>
      <vt:lpstr>'Adopted vs YTD acct sort'!Print_Titles</vt:lpstr>
      <vt:lpstr>'Dept Head vs YTD acct'!Print_Titles</vt:lpstr>
      <vt:lpstr>'Revised vs YTD acct'!Print_Titles</vt:lpstr>
      <vt:lpstr>'Revised vs YTD acct sort'!Print_Titles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Steria</dc:creator>
  <cp:lastModifiedBy>Todd Steria</cp:lastModifiedBy>
  <dcterms:created xsi:type="dcterms:W3CDTF">2021-07-27T17:13:03Z</dcterms:created>
  <dcterms:modified xsi:type="dcterms:W3CDTF">2022-06-29T22:15:05Z</dcterms:modified>
</cp:coreProperties>
</file>